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0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4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25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26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27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30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31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30.xml" ContentType="application/vnd.openxmlformats-officedocument.themeOverride+xml"/>
  <Override PartName="/xl/drawings/drawing54.xml" ContentType="application/vnd.openxmlformats-officedocument.drawingml.chartshapes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1.xml" ContentType="application/vnd.openxmlformats-officedocument.themeOverride+xml"/>
  <Override PartName="/xl/drawings/drawing55.xml" ContentType="application/vnd.openxmlformats-officedocument.drawingml.chartshapes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2.xml" ContentType="application/vnd.openxmlformats-officedocument.themeOverride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3.xml" ContentType="application/vnd.openxmlformats-officedocument.themeOverride+xml"/>
  <Override PartName="/xl/drawings/drawing59.xml" ContentType="application/vnd.openxmlformats-officedocument.drawingml.chartshapes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4.xml" ContentType="application/vnd.openxmlformats-officedocument.themeOverride+xml"/>
  <Override PartName="/xl/drawings/drawing60.xml" ContentType="application/vnd.openxmlformats-officedocument.drawingml.chartshapes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5.xml" ContentType="application/vnd.openxmlformats-officedocument.themeOverride+xml"/>
  <Override PartName="/xl/drawings/drawing61.xml" ContentType="application/vnd.openxmlformats-officedocument.drawingml.chartshapes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6.xml" ContentType="application/vnd.openxmlformats-officedocument.themeOverride+xml"/>
  <Override PartName="/xl/drawings/drawing62.xml" ContentType="application/vnd.openxmlformats-officedocument.drawingml.chartshapes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7.xml" ContentType="application/vnd.openxmlformats-officedocument.themeOverride+xml"/>
  <Override PartName="/xl/drawings/drawing63.xml" ContentType="application/vnd.openxmlformats-officedocument.drawingml.chartshapes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8.xml" ContentType="application/vnd.openxmlformats-officedocument.themeOverride+xml"/>
  <Override PartName="/xl/drawings/drawing64.xml" ContentType="application/vnd.openxmlformats-officedocument.drawingml.chartshapes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9.xml" ContentType="application/vnd.openxmlformats-officedocument.themeOverride+xml"/>
  <Override PartName="/xl/drawings/drawing65.xml" ContentType="application/vnd.openxmlformats-officedocument.drawingml.chartshapes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40.xml" ContentType="application/vnd.openxmlformats-officedocument.themeOverride+xml"/>
  <Override PartName="/xl/drawings/drawing66.xml" ContentType="application/vnd.openxmlformats-officedocument.drawingml.chartshapes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1.xml" ContentType="application/vnd.openxmlformats-officedocument.themeOverride+xml"/>
  <Override PartName="/xl/drawings/drawing67.xml" ContentType="application/vnd.openxmlformats-officedocument.drawingml.chartshapes+xml"/>
  <Override PartName="/xl/charts/chart42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2.xml" ContentType="application/vnd.openxmlformats-officedocument.themeOverride+xml"/>
  <Override PartName="/xl/drawings/drawing68.xml" ContentType="application/vnd.openxmlformats-officedocument.drawingml.chartshapes+xml"/>
  <Override PartName="/xl/charts/chart4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3.xml" ContentType="application/vnd.openxmlformats-officedocument.themeOverride+xml"/>
  <Override PartName="/xl/drawings/drawing69.xml" ContentType="application/vnd.openxmlformats-officedocument.drawingml.chartshapes+xml"/>
  <Override PartName="/xl/charts/chart4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4.xml" ContentType="application/vnd.openxmlformats-officedocument.themeOverride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4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5.xml" ContentType="application/vnd.openxmlformats-officedocument.themeOverride+xml"/>
  <Override PartName="/xl/drawings/drawing72.xml" ContentType="application/vnd.openxmlformats-officedocument.drawingml.chartshapes+xml"/>
  <Override PartName="/xl/charts/chart4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6.xml" ContentType="application/vnd.openxmlformats-officedocument.themeOverride+xml"/>
  <Override PartName="/xl/drawings/drawing73.xml" ContentType="application/vnd.openxmlformats-officedocument.drawingml.chartshapes+xml"/>
  <Override PartName="/xl/charts/chart4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7.xml" ContentType="application/vnd.openxmlformats-officedocument.themeOverride+xml"/>
  <Override PartName="/xl/drawings/drawing74.xml" ContentType="application/vnd.openxmlformats-officedocument.drawingml.chartshapes+xml"/>
  <Override PartName="/xl/charts/chart4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8.xml" ContentType="application/vnd.openxmlformats-officedocument.themeOverride+xml"/>
  <Override PartName="/xl/drawings/drawing75.xml" ContentType="application/vnd.openxmlformats-officedocument.drawingml.chartshapes+xml"/>
  <Override PartName="/xl/charts/chart4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9.xml" ContentType="application/vnd.openxmlformats-officedocument.themeOverrid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charts/chart5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50.xml" ContentType="application/vnd.openxmlformats-officedocument.themeOverride+xml"/>
  <Override PartName="/xl/drawings/drawing82.xml" ContentType="application/vnd.openxmlformats-officedocument.drawingml.chartshapes+xml"/>
  <Override PartName="/xl/charts/chart5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1.xml" ContentType="application/vnd.openxmlformats-officedocument.themeOverride+xml"/>
  <Override PartName="/xl/drawings/drawing83.xml" ContentType="application/vnd.openxmlformats-officedocument.drawingml.chartshapes+xml"/>
  <Override PartName="/xl/charts/chart5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2.xml" ContentType="application/vnd.openxmlformats-officedocument.themeOverride+xml"/>
  <Override PartName="/xl/drawings/drawing84.xml" ContentType="application/vnd.openxmlformats-officedocument.drawingml.chartshapes+xml"/>
  <Override PartName="/xl/charts/chart53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3.xml" ContentType="application/vnd.openxmlformats-officedocument.themeOverride+xml"/>
  <Override PartName="/xl/drawings/drawing85.xml" ContentType="application/vnd.openxmlformats-officedocument.drawingml.chartshapes+xml"/>
  <Override PartName="/xl/charts/chart5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4.xml" ContentType="application/vnd.openxmlformats-officedocument.themeOverride+xml"/>
  <Override PartName="/xl/drawings/drawing86.xml" ContentType="application/vnd.openxmlformats-officedocument.drawingml.chartshapes+xml"/>
  <Override PartName="/xl/charts/chart5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5.xml" ContentType="application/vnd.openxmlformats-officedocument.themeOverride+xml"/>
  <Override PartName="/xl/drawings/drawing87.xml" ContentType="application/vnd.openxmlformats-officedocument.drawingml.chartshapes+xml"/>
  <Override PartName="/xl/charts/chart5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6.xml" ContentType="application/vnd.openxmlformats-officedocument.themeOverride+xml"/>
  <Override PartName="/xl/drawings/drawing88.xml" ContentType="application/vnd.openxmlformats-officedocument.drawingml.chartshapes+xml"/>
  <Override PartName="/xl/charts/chart57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7.xml" ContentType="application/vnd.openxmlformats-officedocument.themeOverride+xml"/>
  <Override PartName="/xl/drawings/drawing89.xml" ContentType="application/vnd.openxmlformats-officedocument.drawingml.chartshapes+xml"/>
  <Override PartName="/xl/charts/chart58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8.xml" ContentType="application/vnd.openxmlformats-officedocument.themeOverride+xml"/>
  <Override PartName="/xl/drawings/drawing90.xml" ContentType="application/vnd.openxmlformats-officedocument.drawingml.chartshapes+xml"/>
  <Override PartName="/xl/charts/chart59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9.xml" ContentType="application/vnd.openxmlformats-officedocument.themeOverride+xml"/>
  <Override PartName="/xl/drawings/drawing91.xml" ContentType="application/vnd.openxmlformats-officedocument.drawingml.chartshapes+xml"/>
  <Override PartName="/xl/charts/chart60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60.xml" ContentType="application/vnd.openxmlformats-officedocument.themeOverride+xml"/>
  <Override PartName="/xl/drawings/drawing92.xml" ContentType="application/vnd.openxmlformats-officedocument.drawingml.chartshapes+xml"/>
  <Override PartName="/xl/charts/chart61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1.xml" ContentType="application/vnd.openxmlformats-officedocument.themeOverride+xml"/>
  <Override PartName="/xl/drawings/drawing93.xml" ContentType="application/vnd.openxmlformats-officedocument.drawingml.chartshapes+xml"/>
  <Override PartName="/xl/charts/chart62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2.xml" ContentType="application/vnd.openxmlformats-officedocument.themeOverride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charts/chart63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3.xml" ContentType="application/vnd.openxmlformats-officedocument.themeOverride+xml"/>
  <Override PartName="/xl/drawings/drawing96.xml" ContentType="application/vnd.openxmlformats-officedocument.drawingml.chartshapes+xml"/>
  <Override PartName="/xl/charts/chart64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4.xml" ContentType="application/vnd.openxmlformats-officedocument.themeOverride+xml"/>
  <Override PartName="/xl/drawings/drawing97.xml" ContentType="application/vnd.openxmlformats-officedocument.drawingml.chartshapes+xml"/>
  <Override PartName="/xl/charts/chart65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5.xml" ContentType="application/vnd.openxmlformats-officedocument.themeOverride+xml"/>
  <Override PartName="/xl/drawings/drawing98.xml" ContentType="application/vnd.openxmlformats-officedocument.drawingml.chartshapes+xml"/>
  <Override PartName="/xl/charts/chart66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6.xml" ContentType="application/vnd.openxmlformats-officedocument.themeOverride+xml"/>
  <Override PartName="/xl/drawings/drawing99.xml" ContentType="application/vnd.openxmlformats-officedocument.drawingml.chartshapes+xml"/>
  <Override PartName="/xl/charts/chart67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7.xml" ContentType="application/vnd.openxmlformats-officedocument.themeOverride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charts/chart68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8.xml" ContentType="application/vnd.openxmlformats-officedocument.themeOverride+xml"/>
  <Override PartName="/xl/drawings/drawing103.xml" ContentType="application/vnd.openxmlformats-officedocument.drawingml.chartshapes+xml"/>
  <Override PartName="/xl/charts/chart69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9.xml" ContentType="application/vnd.openxmlformats-officedocument.themeOverride+xml"/>
  <Override PartName="/xl/drawings/drawing104.xml" ContentType="application/vnd.openxmlformats-officedocument.drawingml.chartshapes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70.xml" ContentType="application/vnd.openxmlformats-officedocument.themeOverride+xml"/>
  <Override PartName="/xl/drawings/drawing105.xml" ContentType="application/vnd.openxmlformats-officedocument.drawingml.chartshapes+xml"/>
  <Override PartName="/xl/charts/chart71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71.xml" ContentType="application/vnd.openxmlformats-officedocument.themeOverride+xml"/>
  <Override PartName="/xl/drawings/drawing106.xml" ContentType="application/vnd.openxmlformats-officedocument.drawingml.chartshapes+xml"/>
  <Override PartName="/xl/charts/chart72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72.xml" ContentType="application/vnd.openxmlformats-officedocument.themeOverride+xml"/>
  <Override PartName="/xl/drawings/drawing107.xml" ContentType="application/vnd.openxmlformats-officedocument.drawingml.chartshapes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charts/chart73.xml" ContentType="application/vnd.openxmlformats-officedocument.drawingml.chart+xml"/>
  <Override PartName="/xl/drawings/drawing114.xml" ContentType="application/vnd.openxmlformats-officedocument.drawingml.chartshapes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15.xml" ContentType="application/vnd.openxmlformats-officedocument.drawingml.chartshapes+xml"/>
  <Override PartName="/xl/charts/chart75.xml" ContentType="application/vnd.openxmlformats-officedocument.drawingml.chart+xml"/>
  <Override PartName="/xl/theme/themeOverride73.xml" ContentType="application/vnd.openxmlformats-officedocument.themeOverride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8.xml" ContentType="application/vnd.openxmlformats-officedocument.drawingml.chartshapes+xml"/>
  <Override PartName="/xl/charts/chart7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119.xml" ContentType="application/vnd.openxmlformats-officedocument.drawingml.chartshapes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21.xml" ContentType="application/vnd.openxmlformats-officedocument.drawingml.chartshapes+xml"/>
  <Override PartName="/xl/charts/chart7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22.xml" ContentType="application/vnd.openxmlformats-officedocument.drawingml.chartshapes+xml"/>
  <Override PartName="/xl/drawings/drawing123.xml" ContentType="application/vnd.openxmlformats-officedocument.drawing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4.xml" ContentType="application/vnd.openxmlformats-officedocument.drawingml.chartshapes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25.xml" ContentType="application/vnd.openxmlformats-officedocument.drawingml.chartshapes+xml"/>
  <Override PartName="/xl/drawings/drawing126.xml" ContentType="application/vnd.openxmlformats-officedocument.drawing+xml"/>
  <Override PartName="/xl/charts/chart8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127.xml" ContentType="application/vnd.openxmlformats-officedocument.drawingml.chartshapes+xml"/>
  <Override PartName="/xl/charts/chart83.xml" ContentType="application/vnd.openxmlformats-officedocument.drawingml.chart+xml"/>
  <Override PartName="/xl/theme/themeOverride74.xml" ContentType="application/vnd.openxmlformats-officedocument.themeOverride+xml"/>
  <Override PartName="/xl/drawings/drawing128.xml" ContentType="application/vnd.openxmlformats-officedocument.drawingml.chartshapes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129.xml" ContentType="application/vnd.openxmlformats-officedocument.drawingml.chartshapes+xml"/>
  <Override PartName="/xl/drawings/drawing130.xml" ContentType="application/vnd.openxmlformats-officedocument.drawing+xml"/>
  <Override PartName="/xl/charts/chart8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131.xml" ContentType="application/vnd.openxmlformats-officedocument.drawingml.chartshapes+xml"/>
  <Override PartName="/xl/charts/chart86.xml" ContentType="application/vnd.openxmlformats-officedocument.drawingml.chart+xml"/>
  <Override PartName="/xl/theme/themeOverride75.xml" ContentType="application/vnd.openxmlformats-officedocument.themeOverride+xml"/>
  <Override PartName="/xl/drawings/drawing132.xml" ContentType="application/vnd.openxmlformats-officedocument.drawingml.chartshapes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33.xml" ContentType="application/vnd.openxmlformats-officedocument.drawingml.chartshapes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135.xml" ContentType="application/vnd.openxmlformats-officedocument.drawingml.chartshapes+xml"/>
  <Override PartName="/xl/charts/chart89.xml" ContentType="application/vnd.openxmlformats-officedocument.drawingml.chart+xml"/>
  <Override PartName="/xl/theme/themeOverride76.xml" ContentType="application/vnd.openxmlformats-officedocument.themeOverride+xml"/>
  <Override PartName="/xl/drawings/drawing136.xml" ContentType="application/vnd.openxmlformats-officedocument.drawingml.chartshapes+xml"/>
  <Override PartName="/xl/charts/chart90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137.xml" ContentType="application/vnd.openxmlformats-officedocument.drawingml.chartshapes+xml"/>
  <Override PartName="/xl/drawings/drawing138.xml" ContentType="application/vnd.openxmlformats-officedocument.drawing+xml"/>
  <Override PartName="/xl/charts/chart91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77.xml" ContentType="application/vnd.openxmlformats-officedocument.themeOverride+xml"/>
  <Override PartName="/xl/drawings/drawing139.xml" ContentType="application/vnd.openxmlformats-officedocument.drawingml.chartshapes+xml"/>
  <Override PartName="/xl/drawings/drawing140.xml" ContentType="application/vnd.openxmlformats-officedocument.drawing+xml"/>
  <Override PartName="/xl/charts/chart9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78.xml" ContentType="application/vnd.openxmlformats-officedocument.themeOverride+xml"/>
  <Override PartName="/xl/drawings/drawing141.xml" ContentType="application/vnd.openxmlformats-officedocument.drawingml.chartshapes+xml"/>
  <Override PartName="/xl/drawings/drawing142.xml" ContentType="application/vnd.openxmlformats-officedocument.drawing+xml"/>
  <Override PartName="/xl/charts/chart9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79.xml" ContentType="application/vnd.openxmlformats-officedocument.themeOverride+xml"/>
  <Override PartName="/xl/drawings/drawing14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agosto/"/>
    </mc:Choice>
  </mc:AlternateContent>
  <xr:revisionPtr revIDLastSave="92" documentId="8_{23CCF1D1-6810-4711-9316-9C47404D0DE6}" xr6:coauthVersionLast="47" xr6:coauthVersionMax="47" xr10:uidLastSave="{94B799C1-2853-47EE-99AD-382C89B6B2B8}"/>
  <bookViews>
    <workbookView xWindow="150" yWindow="330" windowWidth="28650" windowHeight="15255" xr2:uid="{8168D029-D3A5-4D40-998D-DED73354FD72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viaj aloj lugar resid año" sheetId="23" r:id="rId23"/>
    <sheet name="Viajeros aloj evol anual TF" sheetId="24" r:id="rId24"/>
    <sheet name="Pernoctaciones" sheetId="25" r:id="rId25"/>
    <sheet name="Pernoctaciones evol mensu TF" sheetId="26" r:id="rId26"/>
    <sheet name="Pernocta evol mensu TF cat" sheetId="27" r:id="rId27"/>
    <sheet name="Pernoctaciones lugar reside" sheetId="28" r:id="rId28"/>
    <sheet name="Pernoctaciones lugar residen ac" sheetId="29" r:id="rId29"/>
    <sheet name="Pernoctaciones lugar reside año" sheetId="30" r:id="rId30"/>
    <sheet name="Estancia media" sheetId="31" r:id="rId31"/>
    <sheet name="EM evol menusual lugar resd" sheetId="32" r:id="rId32"/>
    <sheet name="EM evol mensu TF cat " sheetId="33" r:id="rId33"/>
    <sheet name="Tasa de ocupación" sheetId="34" r:id="rId34"/>
    <sheet name="tasa de ocupación evol mens" sheetId="35" r:id="rId35"/>
    <sheet name="indicadores rentabilidad" sheetId="36" r:id="rId36"/>
    <sheet name="ADR RevPAR ingresos totales ult" sheetId="37" r:id="rId37"/>
    <sheet name="ADR municipios" sheetId="38" r:id="rId38"/>
    <sheet name="RevPAR  municipios" sheetId="39" r:id="rId39"/>
    <sheet name="viajeros españoles" sheetId="40" r:id="rId40"/>
    <sheet name="distribución españoles x Resid" sheetId="41" r:id="rId41"/>
    <sheet name="distribución españoles x cate" sheetId="42" r:id="rId42"/>
    <sheet name="distribución peninsulare x cate" sheetId="43" r:id="rId43"/>
    <sheet name="distribución canarios x cate" sheetId="44" r:id="rId44"/>
    <sheet name="distribución españoles x mun al" sheetId="45" r:id="rId45"/>
    <sheet name="distribución peninsula x munici" sheetId="46" r:id="rId46"/>
    <sheet name="distribución canarias x munici" sheetId="47" r:id="rId47"/>
    <sheet name="evolución anual viaj ent españo" sheetId="48" r:id="rId48"/>
    <sheet name="evolución anual viaj ent penins" sheetId="49" r:id="rId49"/>
    <sheet name="evolución anual viaj ent canari" sheetId="50" r:id="rId50"/>
  </sheets>
  <definedNames>
    <definedName name="_xlnm.Print_Area" localSheetId="46">'distribución canarias x munici'!$B$3:$AB$37</definedName>
    <definedName name="_xlnm.Print_Area" localSheetId="43">'distribución canarios x cate'!$B$3:$AB$33</definedName>
    <definedName name="_xlnm.Print_Area" localSheetId="41">'distribución españoles x cate'!$B$3:$AB$33</definedName>
    <definedName name="_xlnm.Print_Area" localSheetId="44">'distribución españoles x mun al'!$B$3:$AB$37</definedName>
    <definedName name="_xlnm.Print_Area" localSheetId="40">'distribución españoles x Resid'!$B$3:$AB$32</definedName>
    <definedName name="_xlnm.Print_Area" localSheetId="45">'distribución peninsula x munici'!$B$3:$AB$37</definedName>
    <definedName name="_xlnm.Print_Area" localSheetId="42">'distribución peninsulare x cate'!$B$3:$AB$33</definedName>
    <definedName name="_xlnm.Print_Area" localSheetId="27">'Pernoctaciones lugar reside'!$B$4:$K$162</definedName>
    <definedName name="_xlnm.Print_Area" localSheetId="29">'Pernoctaciones lugar reside año'!$B$4:$M$162</definedName>
    <definedName name="_xlnm.Print_Area" localSheetId="28">'Pernoctaciones lugar residen ac'!$B$3:$K$162</definedName>
    <definedName name="_xlnm.Print_Area" localSheetId="22">'viaj aloj lugar resid año'!$B$3:$K$162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5" i="47" l="1"/>
  <c r="N135" i="47"/>
  <c r="K135" i="47"/>
  <c r="T5" i="47"/>
  <c r="S5" i="47"/>
  <c r="R5" i="47"/>
  <c r="Q5" i="47"/>
  <c r="P5" i="47"/>
  <c r="N5" i="47"/>
  <c r="M5" i="47"/>
  <c r="L5" i="47"/>
  <c r="J5" i="47"/>
  <c r="H5" i="47"/>
  <c r="F5" i="47"/>
  <c r="I5" i="47"/>
  <c r="L135" i="46"/>
  <c r="S5" i="46"/>
  <c r="I5" i="46"/>
  <c r="F5" i="46"/>
  <c r="R5" i="46"/>
  <c r="M135" i="45"/>
  <c r="I135" i="45"/>
  <c r="G135" i="45"/>
  <c r="N133" i="44"/>
  <c r="H133" i="44"/>
  <c r="T5" i="44"/>
  <c r="R5" i="44"/>
  <c r="P5" i="44"/>
  <c r="S5" i="44"/>
  <c r="N5" i="44"/>
  <c r="L5" i="44"/>
  <c r="M5" i="44"/>
  <c r="J5" i="44"/>
  <c r="I5" i="44"/>
  <c r="H5" i="44"/>
  <c r="F5" i="44"/>
  <c r="O133" i="43"/>
  <c r="M133" i="43"/>
  <c r="K133" i="43"/>
  <c r="N133" i="43"/>
  <c r="I133" i="43"/>
  <c r="H133" i="43"/>
  <c r="Q5" i="43"/>
  <c r="N133" i="42"/>
  <c r="H133" i="42"/>
  <c r="T5" i="42"/>
  <c r="R5" i="42"/>
  <c r="P5" i="42"/>
  <c r="S5" i="42"/>
  <c r="N5" i="42"/>
  <c r="L5" i="42"/>
  <c r="M5" i="42"/>
  <c r="J5" i="42"/>
  <c r="I5" i="42"/>
  <c r="H5" i="42"/>
  <c r="F5" i="42"/>
  <c r="N123" i="41"/>
  <c r="H123" i="41"/>
  <c r="S5" i="41"/>
  <c r="P5" i="41"/>
  <c r="T5" i="41"/>
  <c r="G5" i="41"/>
  <c r="I5" i="41"/>
  <c r="R5" i="41"/>
  <c r="B3" i="39"/>
  <c r="B3" i="38"/>
  <c r="H29" i="37"/>
  <c r="AU7" i="37"/>
  <c r="AT7" i="37"/>
  <c r="AK7" i="37"/>
  <c r="I95" i="35"/>
  <c r="M73" i="35"/>
  <c r="J52" i="35"/>
  <c r="I51" i="35"/>
  <c r="G51" i="35"/>
  <c r="K29" i="35"/>
  <c r="C29" i="35"/>
  <c r="N8" i="35"/>
  <c r="L96" i="33"/>
  <c r="H96" i="33"/>
  <c r="F96" i="33"/>
  <c r="D96" i="33"/>
  <c r="F74" i="33"/>
  <c r="M73" i="33"/>
  <c r="N74" i="33" s="1"/>
  <c r="L74" i="33"/>
  <c r="H74" i="33"/>
  <c r="D74" i="33"/>
  <c r="L52" i="33"/>
  <c r="J52" i="33"/>
  <c r="H52" i="33"/>
  <c r="F52" i="33"/>
  <c r="D52" i="33"/>
  <c r="N8" i="33"/>
  <c r="M51" i="33"/>
  <c r="N52" i="33" s="1"/>
  <c r="L8" i="33"/>
  <c r="J8" i="33"/>
  <c r="H8" i="33"/>
  <c r="F8" i="33"/>
  <c r="D8" i="33"/>
  <c r="J272" i="32"/>
  <c r="H272" i="32"/>
  <c r="N272" i="32"/>
  <c r="L272" i="32"/>
  <c r="F272" i="32"/>
  <c r="D272" i="32"/>
  <c r="B270" i="32"/>
  <c r="J250" i="32"/>
  <c r="F250" i="32"/>
  <c r="N250" i="32"/>
  <c r="L250" i="32"/>
  <c r="H250" i="32"/>
  <c r="D250" i="32"/>
  <c r="B248" i="32"/>
  <c r="N228" i="32"/>
  <c r="F228" i="32"/>
  <c r="D228" i="32"/>
  <c r="B226" i="32"/>
  <c r="N206" i="32"/>
  <c r="L206" i="32"/>
  <c r="H206" i="32"/>
  <c r="J206" i="32"/>
  <c r="F206" i="32"/>
  <c r="D206" i="32"/>
  <c r="B204" i="32"/>
  <c r="N184" i="32"/>
  <c r="L184" i="32"/>
  <c r="J184" i="32"/>
  <c r="H184" i="32"/>
  <c r="D184" i="32"/>
  <c r="B182" i="32"/>
  <c r="L162" i="32"/>
  <c r="F162" i="32"/>
  <c r="N162" i="32"/>
  <c r="H162" i="32"/>
  <c r="D162" i="32"/>
  <c r="B160" i="32"/>
  <c r="N140" i="32"/>
  <c r="H140" i="32"/>
  <c r="D140" i="32"/>
  <c r="B138" i="32"/>
  <c r="L118" i="32"/>
  <c r="H118" i="32"/>
  <c r="D118" i="32"/>
  <c r="B116" i="32"/>
  <c r="L96" i="32"/>
  <c r="H96" i="32"/>
  <c r="J96" i="32"/>
  <c r="F96" i="32"/>
  <c r="D96" i="32"/>
  <c r="J74" i="32"/>
  <c r="N74" i="32"/>
  <c r="F74" i="32"/>
  <c r="D74" i="32"/>
  <c r="L52" i="32"/>
  <c r="N52" i="32"/>
  <c r="J30" i="32"/>
  <c r="F30" i="32"/>
  <c r="D30" i="32"/>
  <c r="L8" i="32"/>
  <c r="H8" i="32"/>
  <c r="J8" i="32"/>
  <c r="F8" i="32"/>
  <c r="D8" i="32"/>
  <c r="L6" i="30"/>
  <c r="J6" i="30"/>
  <c r="I6" i="30"/>
  <c r="B4" i="30"/>
  <c r="B3" i="29"/>
  <c r="K6" i="28"/>
  <c r="J6" i="28"/>
  <c r="B4" i="28"/>
  <c r="K95" i="27"/>
  <c r="K7" i="27"/>
  <c r="B252" i="26"/>
  <c r="B226" i="26"/>
  <c r="B204" i="26"/>
  <c r="B182" i="26"/>
  <c r="B160" i="26"/>
  <c r="B138" i="26"/>
  <c r="B116" i="26"/>
  <c r="K7" i="26"/>
  <c r="V6" i="23"/>
  <c r="W6" i="23"/>
  <c r="K6" i="23"/>
  <c r="J6" i="23"/>
  <c r="I6" i="23"/>
  <c r="B3" i="23"/>
  <c r="K7" i="22"/>
  <c r="J7" i="22"/>
  <c r="B4" i="22"/>
  <c r="R8" i="21"/>
  <c r="Q8" i="21"/>
  <c r="B5" i="21"/>
  <c r="V7" i="19"/>
  <c r="R7" i="19"/>
  <c r="N7" i="19"/>
  <c r="M7" i="19" s="1"/>
  <c r="J7" i="19"/>
  <c r="F7" i="19"/>
  <c r="B4" i="19"/>
  <c r="R6" i="18"/>
  <c r="Q6" i="18"/>
  <c r="B3" i="18"/>
  <c r="W7" i="17"/>
  <c r="V7" i="17"/>
  <c r="B4" i="17"/>
  <c r="K7" i="16"/>
  <c r="J7" i="16"/>
  <c r="B4" i="16"/>
  <c r="Y7" i="15"/>
  <c r="K7" i="15"/>
  <c r="J7" i="15"/>
  <c r="B4" i="15"/>
  <c r="T9" i="14"/>
  <c r="J9" i="14"/>
  <c r="I9" i="14"/>
  <c r="B6" i="14"/>
  <c r="W6" i="13"/>
  <c r="J6" i="13"/>
  <c r="I6" i="13"/>
  <c r="B3" i="13"/>
  <c r="U5" i="12"/>
  <c r="T5" i="12"/>
  <c r="N96" i="10"/>
  <c r="L74" i="10"/>
  <c r="K73" i="10"/>
  <c r="I73" i="10"/>
  <c r="N52" i="10"/>
  <c r="L30" i="10"/>
  <c r="K29" i="10"/>
  <c r="I29" i="10"/>
  <c r="N8" i="10"/>
  <c r="B270" i="8"/>
  <c r="B248" i="8"/>
  <c r="M227" i="8"/>
  <c r="N228" i="8" s="1"/>
  <c r="B226" i="8"/>
  <c r="B204" i="8"/>
  <c r="B182" i="8"/>
  <c r="M161" i="8"/>
  <c r="N162" i="8" s="1"/>
  <c r="B160" i="8"/>
  <c r="B138" i="8"/>
  <c r="B116" i="8"/>
  <c r="M95" i="8"/>
  <c r="N96" i="8" s="1"/>
  <c r="M73" i="8"/>
  <c r="S6" i="6"/>
  <c r="R6" i="6"/>
  <c r="Q6" i="6"/>
  <c r="B3" i="6"/>
  <c r="M6" i="5"/>
  <c r="L6" i="5"/>
  <c r="K6" i="5"/>
  <c r="B3" i="5"/>
  <c r="L152" i="3"/>
  <c r="K152" i="3"/>
  <c r="J152" i="3"/>
  <c r="K79" i="3"/>
  <c r="J79" i="3"/>
  <c r="K56" i="2"/>
  <c r="J56" i="2"/>
  <c r="L6" i="2"/>
  <c r="K6" i="2"/>
  <c r="B41" i="1"/>
  <c r="B40" i="1"/>
  <c r="B39" i="1"/>
  <c r="M2" i="1"/>
  <c r="D16" i="49"/>
  <c r="D10" i="49"/>
  <c r="D21" i="48"/>
  <c r="D15" i="48"/>
  <c r="D9" i="48"/>
  <c r="D18" i="50"/>
  <c r="D12" i="50"/>
  <c r="D19" i="48"/>
  <c r="D13" i="48"/>
  <c r="E146" i="47"/>
  <c r="F7" i="46"/>
  <c r="E146" i="46"/>
  <c r="C16" i="46"/>
  <c r="F12" i="44"/>
  <c r="F11" i="44"/>
  <c r="F12" i="42"/>
  <c r="F11" i="42"/>
  <c r="F12" i="43"/>
  <c r="F11" i="43"/>
  <c r="F10" i="42"/>
  <c r="E11" i="41"/>
  <c r="C129" i="41"/>
  <c r="D11" i="41"/>
  <c r="C11" i="41"/>
  <c r="F10" i="44"/>
  <c r="E129" i="41"/>
  <c r="N9" i="37"/>
  <c r="H8" i="37"/>
  <c r="L101" i="35"/>
  <c r="J99" i="35"/>
  <c r="L85" i="35"/>
  <c r="J83" i="35"/>
  <c r="L107" i="35"/>
  <c r="J77" i="35"/>
  <c r="L62" i="35"/>
  <c r="J53" i="35"/>
  <c r="J65" i="35"/>
  <c r="J41" i="35"/>
  <c r="L31" i="35"/>
  <c r="L21" i="33"/>
  <c r="F21" i="33"/>
  <c r="J20" i="33"/>
  <c r="H19" i="33"/>
  <c r="H18" i="33"/>
  <c r="H17" i="33"/>
  <c r="N16" i="33"/>
  <c r="H16" i="33"/>
  <c r="N15" i="33"/>
  <c r="H15" i="33"/>
  <c r="N14" i="33"/>
  <c r="H14" i="33"/>
  <c r="N13" i="33"/>
  <c r="H13" i="33"/>
  <c r="N12" i="33"/>
  <c r="H12" i="33"/>
  <c r="N11" i="33"/>
  <c r="H11" i="33"/>
  <c r="N10" i="33"/>
  <c r="H10" i="33"/>
  <c r="N9" i="33"/>
  <c r="H9" i="33"/>
  <c r="H104" i="35"/>
  <c r="L80" i="35"/>
  <c r="L58" i="35"/>
  <c r="H57" i="35"/>
  <c r="L54" i="35"/>
  <c r="L42" i="35"/>
  <c r="H40" i="35"/>
  <c r="L32" i="35"/>
  <c r="J21" i="35"/>
  <c r="H20" i="35"/>
  <c r="L105" i="35"/>
  <c r="L85" i="33"/>
  <c r="L84" i="33"/>
  <c r="L83" i="33"/>
  <c r="L82" i="33"/>
  <c r="L81" i="33"/>
  <c r="L80" i="33"/>
  <c r="F79" i="33"/>
  <c r="L77" i="33"/>
  <c r="F76" i="33"/>
  <c r="L42" i="33"/>
  <c r="F42" i="33"/>
  <c r="L263" i="32"/>
  <c r="F263" i="32"/>
  <c r="J262" i="32"/>
  <c r="L79" i="35"/>
  <c r="L63" i="35"/>
  <c r="J54" i="35"/>
  <c r="J42" i="35"/>
  <c r="L34" i="35"/>
  <c r="J32" i="35"/>
  <c r="L43" i="35"/>
  <c r="L63" i="33"/>
  <c r="L62" i="33"/>
  <c r="F62" i="33"/>
  <c r="L61" i="33"/>
  <c r="F61" i="33"/>
  <c r="L60" i="33"/>
  <c r="F60" i="33"/>
  <c r="L59" i="33"/>
  <c r="F59" i="33"/>
  <c r="L58" i="33"/>
  <c r="F58" i="33"/>
  <c r="L57" i="33"/>
  <c r="F57" i="33"/>
  <c r="L56" i="33"/>
  <c r="F56" i="33"/>
  <c r="L55" i="33"/>
  <c r="F55" i="33"/>
  <c r="L54" i="33"/>
  <c r="F54" i="33"/>
  <c r="L53" i="33"/>
  <c r="F53" i="33"/>
  <c r="J21" i="33"/>
  <c r="H20" i="33"/>
  <c r="L19" i="33"/>
  <c r="F19" i="33"/>
  <c r="L18" i="33"/>
  <c r="F18" i="33"/>
  <c r="L17" i="33"/>
  <c r="F17" i="33"/>
  <c r="L16" i="33"/>
  <c r="F16" i="33"/>
  <c r="L15" i="33"/>
  <c r="F15" i="33"/>
  <c r="L14" i="33"/>
  <c r="F14" i="33"/>
  <c r="L13" i="33"/>
  <c r="F13" i="33"/>
  <c r="L12" i="33"/>
  <c r="F12" i="33"/>
  <c r="L11" i="33"/>
  <c r="F11" i="33"/>
  <c r="L10" i="33"/>
  <c r="F10" i="33"/>
  <c r="L9" i="33"/>
  <c r="F9" i="33"/>
  <c r="J106" i="35"/>
  <c r="J76" i="35"/>
  <c r="L60" i="35"/>
  <c r="J55" i="35"/>
  <c r="L37" i="35"/>
  <c r="J35" i="35"/>
  <c r="L257" i="32"/>
  <c r="F257" i="32"/>
  <c r="L256" i="32"/>
  <c r="F256" i="32"/>
  <c r="L255" i="32"/>
  <c r="F255" i="32"/>
  <c r="L254" i="32"/>
  <c r="F254" i="32"/>
  <c r="L253" i="32"/>
  <c r="F253" i="32"/>
  <c r="L252" i="32"/>
  <c r="F252" i="32"/>
  <c r="L251" i="32"/>
  <c r="F251" i="32"/>
  <c r="H9" i="37"/>
  <c r="H34" i="35"/>
  <c r="F83" i="33"/>
  <c r="L20" i="33"/>
  <c r="J17" i="33"/>
  <c r="J14" i="33"/>
  <c r="J11" i="33"/>
  <c r="J261" i="32"/>
  <c r="J260" i="32"/>
  <c r="J259" i="32"/>
  <c r="J258" i="32"/>
  <c r="J257" i="32"/>
  <c r="J256" i="32"/>
  <c r="J255" i="32"/>
  <c r="J254" i="32"/>
  <c r="J253" i="32"/>
  <c r="F197" i="32"/>
  <c r="L195" i="32"/>
  <c r="J194" i="32"/>
  <c r="L192" i="32"/>
  <c r="J191" i="32"/>
  <c r="N190" i="32"/>
  <c r="L189" i="32"/>
  <c r="J188" i="32"/>
  <c r="N187" i="32"/>
  <c r="L186" i="32"/>
  <c r="J185" i="32"/>
  <c r="J43" i="32"/>
  <c r="H42" i="32"/>
  <c r="L41" i="32"/>
  <c r="F41" i="32"/>
  <c r="L40" i="32"/>
  <c r="F40" i="32"/>
  <c r="L39" i="32"/>
  <c r="F39" i="32"/>
  <c r="L38" i="32"/>
  <c r="F38" i="32"/>
  <c r="L37" i="32"/>
  <c r="F37" i="32"/>
  <c r="L36" i="32"/>
  <c r="F36" i="32"/>
  <c r="L35" i="32"/>
  <c r="F35" i="32"/>
  <c r="L34" i="32"/>
  <c r="F34" i="32"/>
  <c r="L33" i="32"/>
  <c r="F33" i="32"/>
  <c r="L32" i="32"/>
  <c r="F32" i="32"/>
  <c r="L31" i="32"/>
  <c r="F31" i="32"/>
  <c r="N98" i="35"/>
  <c r="L40" i="35"/>
  <c r="L19" i="35"/>
  <c r="L16" i="35"/>
  <c r="L13" i="35"/>
  <c r="L10" i="35"/>
  <c r="F80" i="33"/>
  <c r="L75" i="33"/>
  <c r="F41" i="33"/>
  <c r="L39" i="33"/>
  <c r="F38" i="33"/>
  <c r="L36" i="33"/>
  <c r="F35" i="33"/>
  <c r="L33" i="33"/>
  <c r="F32" i="33"/>
  <c r="H284" i="32"/>
  <c r="L282" i="32"/>
  <c r="F281" i="32"/>
  <c r="L279" i="32"/>
  <c r="F278" i="32"/>
  <c r="L276" i="32"/>
  <c r="F275" i="32"/>
  <c r="L273" i="32"/>
  <c r="L262" i="32"/>
  <c r="H261" i="32"/>
  <c r="H260" i="32"/>
  <c r="H259" i="32"/>
  <c r="H258" i="32"/>
  <c r="H257" i="32"/>
  <c r="H256" i="32"/>
  <c r="H255" i="32"/>
  <c r="H254" i="32"/>
  <c r="H253" i="32"/>
  <c r="N251" i="32"/>
  <c r="J240" i="32"/>
  <c r="H237" i="32"/>
  <c r="N235" i="32"/>
  <c r="H234" i="32"/>
  <c r="N232" i="32"/>
  <c r="H231" i="32"/>
  <c r="N229" i="32"/>
  <c r="H218" i="32"/>
  <c r="L216" i="32"/>
  <c r="F215" i="32"/>
  <c r="N213" i="32"/>
  <c r="L212" i="32"/>
  <c r="N210" i="32"/>
  <c r="L209" i="32"/>
  <c r="N207" i="32"/>
  <c r="L197" i="32"/>
  <c r="H196" i="32"/>
  <c r="H194" i="32"/>
  <c r="F193" i="32"/>
  <c r="H191" i="32"/>
  <c r="F190" i="32"/>
  <c r="H188" i="32"/>
  <c r="F187" i="32"/>
  <c r="H185" i="32"/>
  <c r="J153" i="32"/>
  <c r="L152" i="32"/>
  <c r="H151" i="32"/>
  <c r="F150" i="32"/>
  <c r="J149" i="32"/>
  <c r="H148" i="32"/>
  <c r="F147" i="32"/>
  <c r="J146" i="32"/>
  <c r="H145" i="32"/>
  <c r="F144" i="32"/>
  <c r="J143" i="32"/>
  <c r="H142" i="32"/>
  <c r="F141" i="32"/>
  <c r="J129" i="32"/>
  <c r="N8" i="37"/>
  <c r="J105" i="35"/>
  <c r="L61" i="35"/>
  <c r="J36" i="35"/>
  <c r="F85" i="33"/>
  <c r="F82" i="33"/>
  <c r="F75" i="33"/>
  <c r="F20" i="33"/>
  <c r="J18" i="33"/>
  <c r="J15" i="33"/>
  <c r="J12" i="33"/>
  <c r="J9" i="33"/>
  <c r="J252" i="32"/>
  <c r="H240" i="32"/>
  <c r="L238" i="32"/>
  <c r="F237" i="32"/>
  <c r="L235" i="32"/>
  <c r="F234" i="32"/>
  <c r="L232" i="32"/>
  <c r="F231" i="32"/>
  <c r="L229" i="32"/>
  <c r="J195" i="32"/>
  <c r="L193" i="32"/>
  <c r="J192" i="32"/>
  <c r="N191" i="32"/>
  <c r="L190" i="32"/>
  <c r="J189" i="32"/>
  <c r="N188" i="32"/>
  <c r="L187" i="32"/>
  <c r="J186" i="32"/>
  <c r="N185" i="32"/>
  <c r="H43" i="32"/>
  <c r="L42" i="32"/>
  <c r="F42" i="32"/>
  <c r="J41" i="32"/>
  <c r="J40" i="32"/>
  <c r="J39" i="32"/>
  <c r="J38" i="32"/>
  <c r="J37" i="32"/>
  <c r="J36" i="32"/>
  <c r="J35" i="32"/>
  <c r="J34" i="32"/>
  <c r="J33" i="32"/>
  <c r="J32" i="32"/>
  <c r="J31" i="32"/>
  <c r="V9" i="37"/>
  <c r="J78" i="35"/>
  <c r="L56" i="35"/>
  <c r="H36" i="35"/>
  <c r="L18" i="35"/>
  <c r="L15" i="35"/>
  <c r="L12" i="35"/>
  <c r="L9" i="35"/>
  <c r="F109" i="33"/>
  <c r="F77" i="33"/>
  <c r="L64" i="33"/>
  <c r="L40" i="33"/>
  <c r="F39" i="33"/>
  <c r="L37" i="33"/>
  <c r="F36" i="33"/>
  <c r="L34" i="33"/>
  <c r="F33" i="33"/>
  <c r="L31" i="33"/>
  <c r="J285" i="32"/>
  <c r="L283" i="32"/>
  <c r="F282" i="32"/>
  <c r="L280" i="32"/>
  <c r="F279" i="32"/>
  <c r="L277" i="32"/>
  <c r="F276" i="32"/>
  <c r="L274" i="32"/>
  <c r="F273" i="32"/>
  <c r="F262" i="32"/>
  <c r="H252" i="32"/>
  <c r="F241" i="32"/>
  <c r="H239" i="32"/>
  <c r="H236" i="32"/>
  <c r="N234" i="32"/>
  <c r="H233" i="32"/>
  <c r="N231" i="32"/>
  <c r="H230" i="32"/>
  <c r="J197" i="32"/>
  <c r="F196" i="32"/>
  <c r="H195" i="32"/>
  <c r="F194" i="32"/>
  <c r="H192" i="32"/>
  <c r="F191" i="32"/>
  <c r="H189" i="32"/>
  <c r="F188" i="32"/>
  <c r="H186" i="32"/>
  <c r="F185" i="32"/>
  <c r="J152" i="32"/>
  <c r="F151" i="32"/>
  <c r="J150" i="32"/>
  <c r="H149" i="32"/>
  <c r="F148" i="32"/>
  <c r="J147" i="32"/>
  <c r="H146" i="32"/>
  <c r="F145" i="32"/>
  <c r="J144" i="32"/>
  <c r="H143" i="32"/>
  <c r="F142" i="32"/>
  <c r="J141" i="32"/>
  <c r="L130" i="32"/>
  <c r="H129" i="32"/>
  <c r="H128" i="32"/>
  <c r="H127" i="32"/>
  <c r="N126" i="32"/>
  <c r="H126" i="32"/>
  <c r="N125" i="32"/>
  <c r="H125" i="32"/>
  <c r="N124" i="32"/>
  <c r="H124" i="32"/>
  <c r="N123" i="32"/>
  <c r="H123" i="32"/>
  <c r="N122" i="32"/>
  <c r="H122" i="32"/>
  <c r="N121" i="32"/>
  <c r="H121" i="32"/>
  <c r="N120" i="32"/>
  <c r="H120" i="32"/>
  <c r="AB8" i="37"/>
  <c r="L17" i="35"/>
  <c r="L78" i="33"/>
  <c r="L41" i="33"/>
  <c r="F37" i="33"/>
  <c r="L32" i="33"/>
  <c r="F65" i="33"/>
  <c r="N256" i="32"/>
  <c r="N253" i="32"/>
  <c r="J251" i="32"/>
  <c r="F239" i="32"/>
  <c r="L234" i="32"/>
  <c r="F230" i="32"/>
  <c r="J215" i="32"/>
  <c r="J213" i="32"/>
  <c r="F208" i="32"/>
  <c r="L196" i="32"/>
  <c r="L194" i="32"/>
  <c r="N192" i="32"/>
  <c r="J187" i="32"/>
  <c r="L185" i="32"/>
  <c r="F174" i="32"/>
  <c r="F172" i="32"/>
  <c r="N166" i="32"/>
  <c r="F163" i="32"/>
  <c r="L151" i="32"/>
  <c r="L142" i="32"/>
  <c r="H131" i="32"/>
  <c r="F128" i="32"/>
  <c r="F127" i="32"/>
  <c r="F126" i="32"/>
  <c r="F125" i="32"/>
  <c r="F124" i="32"/>
  <c r="F123" i="32"/>
  <c r="F122" i="32"/>
  <c r="F121" i="32"/>
  <c r="F120" i="32"/>
  <c r="H119" i="32"/>
  <c r="L109" i="32"/>
  <c r="H106" i="32"/>
  <c r="N104" i="32"/>
  <c r="H103" i="32"/>
  <c r="N101" i="32"/>
  <c r="H100" i="32"/>
  <c r="N98" i="32"/>
  <c r="H97" i="32"/>
  <c r="J63" i="32"/>
  <c r="J60" i="32"/>
  <c r="J57" i="32"/>
  <c r="J54" i="32"/>
  <c r="F43" i="32"/>
  <c r="H41" i="32"/>
  <c r="H38" i="32"/>
  <c r="N36" i="32"/>
  <c r="H35" i="32"/>
  <c r="N33" i="32"/>
  <c r="H32" i="32"/>
  <c r="L21" i="32"/>
  <c r="H18" i="32"/>
  <c r="N16" i="32"/>
  <c r="H15" i="32"/>
  <c r="N13" i="32"/>
  <c r="H12" i="32"/>
  <c r="N10" i="32"/>
  <c r="H9" i="32"/>
  <c r="L38" i="35"/>
  <c r="F84" i="33"/>
  <c r="J62" i="33"/>
  <c r="J53" i="33"/>
  <c r="J13" i="33"/>
  <c r="F283" i="32"/>
  <c r="L278" i="32"/>
  <c r="F274" i="32"/>
  <c r="H263" i="32"/>
  <c r="H251" i="32"/>
  <c r="L241" i="32"/>
  <c r="N236" i="32"/>
  <c r="H232" i="32"/>
  <c r="L217" i="32"/>
  <c r="L211" i="32"/>
  <c r="N209" i="32"/>
  <c r="J196" i="32"/>
  <c r="F189" i="32"/>
  <c r="H187" i="32"/>
  <c r="L175" i="32"/>
  <c r="J173" i="32"/>
  <c r="L171" i="32"/>
  <c r="H166" i="32"/>
  <c r="J164" i="32"/>
  <c r="L153" i="32"/>
  <c r="J151" i="32"/>
  <c r="F146" i="32"/>
  <c r="H144" i="32"/>
  <c r="J142" i="32"/>
  <c r="F131" i="32"/>
  <c r="F129" i="32"/>
  <c r="J109" i="32"/>
  <c r="L108" i="32"/>
  <c r="L107" i="32"/>
  <c r="F106" i="32"/>
  <c r="J105" i="32"/>
  <c r="L104" i="32"/>
  <c r="F103" i="32"/>
  <c r="J102" i="32"/>
  <c r="L101" i="32"/>
  <c r="F100" i="32"/>
  <c r="J99" i="32"/>
  <c r="L98" i="32"/>
  <c r="F97" i="32"/>
  <c r="J86" i="32"/>
  <c r="H83" i="32"/>
  <c r="N81" i="32"/>
  <c r="H80" i="32"/>
  <c r="N78" i="32"/>
  <c r="H77" i="32"/>
  <c r="N75" i="32"/>
  <c r="H63" i="32"/>
  <c r="H60" i="32"/>
  <c r="N58" i="32"/>
  <c r="H57" i="32"/>
  <c r="N55" i="32"/>
  <c r="H54" i="32"/>
  <c r="J87" i="32"/>
  <c r="J21" i="32"/>
  <c r="L20" i="32"/>
  <c r="L19" i="32"/>
  <c r="F18" i="32"/>
  <c r="J17" i="32"/>
  <c r="L16" i="32"/>
  <c r="F15" i="32"/>
  <c r="J14" i="32"/>
  <c r="L13" i="32"/>
  <c r="F12" i="32"/>
  <c r="J11" i="32"/>
  <c r="L10" i="32"/>
  <c r="F9" i="32"/>
  <c r="G48" i="30"/>
  <c r="J38" i="35"/>
  <c r="L14" i="35"/>
  <c r="F40" i="33"/>
  <c r="L35" i="33"/>
  <c r="F31" i="33"/>
  <c r="N258" i="32"/>
  <c r="N255" i="32"/>
  <c r="F236" i="32"/>
  <c r="L231" i="32"/>
  <c r="F211" i="32"/>
  <c r="H209" i="32"/>
  <c r="J207" i="32"/>
  <c r="J190" i="32"/>
  <c r="L188" i="32"/>
  <c r="N186" i="32"/>
  <c r="J175" i="32"/>
  <c r="N169" i="32"/>
  <c r="F166" i="32"/>
  <c r="F153" i="32"/>
  <c r="L145" i="32"/>
  <c r="N143" i="32"/>
  <c r="J130" i="32"/>
  <c r="N119" i="32"/>
  <c r="F119" i="32"/>
  <c r="J108" i="32"/>
  <c r="H105" i="32"/>
  <c r="N103" i="32"/>
  <c r="H102" i="32"/>
  <c r="N100" i="32"/>
  <c r="H99" i="32"/>
  <c r="N97" i="32"/>
  <c r="J62" i="32"/>
  <c r="L61" i="32"/>
  <c r="J59" i="32"/>
  <c r="L58" i="32"/>
  <c r="J56" i="32"/>
  <c r="L55" i="32"/>
  <c r="J53" i="32"/>
  <c r="L43" i="32"/>
  <c r="H40" i="32"/>
  <c r="N38" i="32"/>
  <c r="H37" i="32"/>
  <c r="N35" i="32"/>
  <c r="H34" i="32"/>
  <c r="N32" i="32"/>
  <c r="H31" i="32"/>
  <c r="J20" i="32"/>
  <c r="H17" i="32"/>
  <c r="N15" i="32"/>
  <c r="H14" i="32"/>
  <c r="N12" i="32"/>
  <c r="H11" i="32"/>
  <c r="N9" i="32"/>
  <c r="H59" i="35"/>
  <c r="F81" i="33"/>
  <c r="J56" i="33"/>
  <c r="H21" i="33"/>
  <c r="J16" i="33"/>
  <c r="L281" i="32"/>
  <c r="F277" i="32"/>
  <c r="N252" i="32"/>
  <c r="H238" i="32"/>
  <c r="N233" i="32"/>
  <c r="H229" i="32"/>
  <c r="J219" i="32"/>
  <c r="L214" i="32"/>
  <c r="N212" i="32"/>
  <c r="F192" i="32"/>
  <c r="H190" i="32"/>
  <c r="H169" i="32"/>
  <c r="J167" i="32"/>
  <c r="L165" i="32"/>
  <c r="F149" i="32"/>
  <c r="H147" i="32"/>
  <c r="J145" i="32"/>
  <c r="L128" i="32"/>
  <c r="L127" i="32"/>
  <c r="L126" i="32"/>
  <c r="L125" i="32"/>
  <c r="L124" i="32"/>
  <c r="L123" i="32"/>
  <c r="L122" i="32"/>
  <c r="L121" i="32"/>
  <c r="L120" i="32"/>
  <c r="H109" i="32"/>
  <c r="H108" i="32"/>
  <c r="J107" i="32"/>
  <c r="L106" i="32"/>
  <c r="F105" i="32"/>
  <c r="J104" i="32"/>
  <c r="L103" i="32"/>
  <c r="F102" i="32"/>
  <c r="J101" i="32"/>
  <c r="L100" i="32"/>
  <c r="F99" i="32"/>
  <c r="J98" i="32"/>
  <c r="L97" i="32"/>
  <c r="H85" i="32"/>
  <c r="H82" i="32"/>
  <c r="N80" i="32"/>
  <c r="H79" i="32"/>
  <c r="N77" i="32"/>
  <c r="H76" i="32"/>
  <c r="L65" i="32"/>
  <c r="H62" i="32"/>
  <c r="N60" i="32"/>
  <c r="H59" i="32"/>
  <c r="N57" i="32"/>
  <c r="H56" i="32"/>
  <c r="N54" i="32"/>
  <c r="H53" i="32"/>
  <c r="H21" i="32"/>
  <c r="H20" i="32"/>
  <c r="J19" i="32"/>
  <c r="L18" i="32"/>
  <c r="F17" i="32"/>
  <c r="J16" i="32"/>
  <c r="L15" i="32"/>
  <c r="F14" i="32"/>
  <c r="J13" i="32"/>
  <c r="L12" i="32"/>
  <c r="F11" i="32"/>
  <c r="J10" i="32"/>
  <c r="L9" i="32"/>
  <c r="G76" i="30"/>
  <c r="E48" i="30"/>
  <c r="J10" i="33"/>
  <c r="F280" i="32"/>
  <c r="H235" i="32"/>
  <c r="F216" i="32"/>
  <c r="J193" i="32"/>
  <c r="J170" i="32"/>
  <c r="J148" i="32"/>
  <c r="F143" i="32"/>
  <c r="J106" i="32"/>
  <c r="F104" i="32"/>
  <c r="L99" i="32"/>
  <c r="J97" i="32"/>
  <c r="H58" i="32"/>
  <c r="N53" i="32"/>
  <c r="H36" i="32"/>
  <c r="N31" i="32"/>
  <c r="F19" i="32"/>
  <c r="L14" i="32"/>
  <c r="J12" i="32"/>
  <c r="F10" i="32"/>
  <c r="E146" i="30"/>
  <c r="G20" i="30"/>
  <c r="J56" i="35"/>
  <c r="F42" i="35"/>
  <c r="J43" i="33"/>
  <c r="F233" i="32"/>
  <c r="F214" i="32"/>
  <c r="H193" i="32"/>
  <c r="F169" i="32"/>
  <c r="N163" i="32"/>
  <c r="N146" i="32"/>
  <c r="J126" i="32"/>
  <c r="J123" i="32"/>
  <c r="J120" i="32"/>
  <c r="H101" i="32"/>
  <c r="H84" i="32"/>
  <c r="N79" i="32"/>
  <c r="H75" i="32"/>
  <c r="L64" i="32"/>
  <c r="F62" i="32"/>
  <c r="L57" i="32"/>
  <c r="J55" i="32"/>
  <c r="F53" i="32"/>
  <c r="F21" i="32"/>
  <c r="H16" i="32"/>
  <c r="N11" i="32"/>
  <c r="F34" i="30"/>
  <c r="E20" i="30"/>
  <c r="F64" i="33"/>
  <c r="J19" i="33"/>
  <c r="L275" i="32"/>
  <c r="L208" i="32"/>
  <c r="L191" i="32"/>
  <c r="L168" i="32"/>
  <c r="H163" i="32"/>
  <c r="H152" i="32"/>
  <c r="H141" i="32"/>
  <c r="L129" i="32"/>
  <c r="F108" i="32"/>
  <c r="L105" i="32"/>
  <c r="J103" i="32"/>
  <c r="F101" i="32"/>
  <c r="J64" i="32"/>
  <c r="N59" i="32"/>
  <c r="H55" i="32"/>
  <c r="J42" i="32"/>
  <c r="N37" i="32"/>
  <c r="H33" i="32"/>
  <c r="J18" i="32"/>
  <c r="F16" i="32"/>
  <c r="L11" i="32"/>
  <c r="J9" i="32"/>
  <c r="L11" i="35"/>
  <c r="J87" i="33"/>
  <c r="L38" i="33"/>
  <c r="N257" i="32"/>
  <c r="L237" i="32"/>
  <c r="L218" i="32"/>
  <c r="H212" i="32"/>
  <c r="H197" i="32"/>
  <c r="F186" i="32"/>
  <c r="J128" i="32"/>
  <c r="J125" i="32"/>
  <c r="J122" i="32"/>
  <c r="L119" i="32"/>
  <c r="H107" i="32"/>
  <c r="N102" i="32"/>
  <c r="H98" i="32"/>
  <c r="H81" i="32"/>
  <c r="N76" i="32"/>
  <c r="L63" i="32"/>
  <c r="J61" i="32"/>
  <c r="F59" i="32"/>
  <c r="L54" i="32"/>
  <c r="H13" i="32"/>
  <c r="E160" i="30"/>
  <c r="F48" i="29"/>
  <c r="F20" i="29"/>
  <c r="F34" i="33"/>
  <c r="N254" i="32"/>
  <c r="L148" i="32"/>
  <c r="J119" i="32"/>
  <c r="F107" i="32"/>
  <c r="J100" i="32"/>
  <c r="N82" i="32"/>
  <c r="H61" i="32"/>
  <c r="H19" i="32"/>
  <c r="E62" i="30"/>
  <c r="E146" i="29"/>
  <c r="H87" i="27"/>
  <c r="F86" i="27"/>
  <c r="J85" i="27"/>
  <c r="J84" i="27"/>
  <c r="J83" i="27"/>
  <c r="J82" i="27"/>
  <c r="J81" i="27"/>
  <c r="J80" i="27"/>
  <c r="J79" i="27"/>
  <c r="J78" i="27"/>
  <c r="J77" i="27"/>
  <c r="J76" i="27"/>
  <c r="J75" i="27"/>
  <c r="H43" i="27"/>
  <c r="F42" i="27"/>
  <c r="J41" i="27"/>
  <c r="J40" i="27"/>
  <c r="J39" i="27"/>
  <c r="J38" i="27"/>
  <c r="J37" i="27"/>
  <c r="J36" i="27"/>
  <c r="J35" i="27"/>
  <c r="J34" i="27"/>
  <c r="J33" i="27"/>
  <c r="J32" i="27"/>
  <c r="J31" i="27"/>
  <c r="J153" i="26"/>
  <c r="H152" i="26"/>
  <c r="L151" i="26"/>
  <c r="L150" i="26"/>
  <c r="L149" i="26"/>
  <c r="L148" i="26"/>
  <c r="L147" i="26"/>
  <c r="L146" i="26"/>
  <c r="L145" i="26"/>
  <c r="L144" i="26"/>
  <c r="L143" i="26"/>
  <c r="L142" i="26"/>
  <c r="L141" i="26"/>
  <c r="H131" i="26"/>
  <c r="L130" i="26"/>
  <c r="J129" i="26"/>
  <c r="J128" i="26"/>
  <c r="J127" i="26"/>
  <c r="J126" i="26"/>
  <c r="J125" i="26"/>
  <c r="J124" i="26"/>
  <c r="J123" i="26"/>
  <c r="J122" i="26"/>
  <c r="J121" i="26"/>
  <c r="J120" i="26"/>
  <c r="J119" i="26"/>
  <c r="L109" i="26"/>
  <c r="J108" i="26"/>
  <c r="N230" i="32"/>
  <c r="J127" i="32"/>
  <c r="N99" i="32"/>
  <c r="L60" i="32"/>
  <c r="H39" i="32"/>
  <c r="L17" i="32"/>
  <c r="G104" i="30"/>
  <c r="D62" i="30"/>
  <c r="D146" i="29"/>
  <c r="J65" i="27"/>
  <c r="H64" i="27"/>
  <c r="F63" i="27"/>
  <c r="F62" i="27"/>
  <c r="F61" i="27"/>
  <c r="F60" i="27"/>
  <c r="F59" i="27"/>
  <c r="F58" i="27"/>
  <c r="F57" i="27"/>
  <c r="F56" i="27"/>
  <c r="F55" i="27"/>
  <c r="F54" i="27"/>
  <c r="F53" i="27"/>
  <c r="J21" i="27"/>
  <c r="H20" i="27"/>
  <c r="L19" i="27"/>
  <c r="F19" i="27"/>
  <c r="L18" i="27"/>
  <c r="F18" i="27"/>
  <c r="L17" i="27"/>
  <c r="F17" i="27"/>
  <c r="L16" i="27"/>
  <c r="F16" i="27"/>
  <c r="L15" i="27"/>
  <c r="F15" i="27"/>
  <c r="L14" i="27"/>
  <c r="F14" i="27"/>
  <c r="L13" i="27"/>
  <c r="F13" i="27"/>
  <c r="L12" i="27"/>
  <c r="F12" i="27"/>
  <c r="L11" i="27"/>
  <c r="F11" i="27"/>
  <c r="L10" i="27"/>
  <c r="F10" i="27"/>
  <c r="L9" i="27"/>
  <c r="F9" i="27"/>
  <c r="H43" i="26"/>
  <c r="L42" i="26"/>
  <c r="J41" i="26"/>
  <c r="J40" i="26"/>
  <c r="J39" i="26"/>
  <c r="J38" i="26"/>
  <c r="J37" i="26"/>
  <c r="J36" i="26"/>
  <c r="J35" i="26"/>
  <c r="J34" i="26"/>
  <c r="J33" i="26"/>
  <c r="J32" i="26"/>
  <c r="J31" i="26"/>
  <c r="J210" i="32"/>
  <c r="F98" i="32"/>
  <c r="L87" i="32"/>
  <c r="H10" i="32"/>
  <c r="F76" i="30"/>
  <c r="F132" i="29"/>
  <c r="F87" i="27"/>
  <c r="J86" i="27"/>
  <c r="H85" i="27"/>
  <c r="H84" i="27"/>
  <c r="H83" i="27"/>
  <c r="H82" i="27"/>
  <c r="H81" i="27"/>
  <c r="H80" i="27"/>
  <c r="H79" i="27"/>
  <c r="H78" i="27"/>
  <c r="H77" i="27"/>
  <c r="H76" i="27"/>
  <c r="H75" i="27"/>
  <c r="F43" i="27"/>
  <c r="J42" i="27"/>
  <c r="H41" i="27"/>
  <c r="H40" i="27"/>
  <c r="H39" i="27"/>
  <c r="H38" i="27"/>
  <c r="H37" i="27"/>
  <c r="H36" i="27"/>
  <c r="H35" i="27"/>
  <c r="H34" i="27"/>
  <c r="H33" i="27"/>
  <c r="H32" i="27"/>
  <c r="H31" i="27"/>
  <c r="H219" i="26"/>
  <c r="L218" i="26"/>
  <c r="J217" i="26"/>
  <c r="J216" i="26"/>
  <c r="J215" i="26"/>
  <c r="J214" i="26"/>
  <c r="J213" i="26"/>
  <c r="J212" i="26"/>
  <c r="J211" i="26"/>
  <c r="J210" i="26"/>
  <c r="J209" i="26"/>
  <c r="J208" i="26"/>
  <c r="J207" i="26"/>
  <c r="L197" i="26"/>
  <c r="J196" i="26"/>
  <c r="H195" i="26"/>
  <c r="H194" i="26"/>
  <c r="H193" i="26"/>
  <c r="N192" i="26"/>
  <c r="H192" i="26"/>
  <c r="N191" i="26"/>
  <c r="H191" i="26"/>
  <c r="N190" i="26"/>
  <c r="H190" i="26"/>
  <c r="N189" i="26"/>
  <c r="H189" i="26"/>
  <c r="N188" i="26"/>
  <c r="H188" i="26"/>
  <c r="N187" i="26"/>
  <c r="H187" i="26"/>
  <c r="N186" i="26"/>
  <c r="H186" i="26"/>
  <c r="N185" i="26"/>
  <c r="H185" i="26"/>
  <c r="J59" i="33"/>
  <c r="F195" i="32"/>
  <c r="H172" i="32"/>
  <c r="J124" i="32"/>
  <c r="H104" i="32"/>
  <c r="J65" i="32"/>
  <c r="J58" i="32"/>
  <c r="J15" i="32"/>
  <c r="E76" i="30"/>
  <c r="D132" i="29"/>
  <c r="H65" i="27"/>
  <c r="F64" i="27"/>
  <c r="J63" i="27"/>
  <c r="J62" i="27"/>
  <c r="J61" i="27"/>
  <c r="J60" i="27"/>
  <c r="J59" i="27"/>
  <c r="J58" i="27"/>
  <c r="J57" i="27"/>
  <c r="J56" i="27"/>
  <c r="J55" i="27"/>
  <c r="J54" i="27"/>
  <c r="J53" i="27"/>
  <c r="H21" i="27"/>
  <c r="L20" i="27"/>
  <c r="F20" i="27"/>
  <c r="J19" i="27"/>
  <c r="J18" i="27"/>
  <c r="J17" i="27"/>
  <c r="J16" i="27"/>
  <c r="J15" i="27"/>
  <c r="J14" i="27"/>
  <c r="J13" i="27"/>
  <c r="J12" i="27"/>
  <c r="J11" i="27"/>
  <c r="J10" i="27"/>
  <c r="J9" i="27"/>
  <c r="L43" i="26"/>
  <c r="J42" i="26"/>
  <c r="H41" i="26"/>
  <c r="H40" i="26"/>
  <c r="H39" i="26"/>
  <c r="N38" i="26"/>
  <c r="H38" i="26"/>
  <c r="N37" i="26"/>
  <c r="H37" i="26"/>
  <c r="N36" i="26"/>
  <c r="H36" i="26"/>
  <c r="N35" i="26"/>
  <c r="N189" i="32"/>
  <c r="D76" i="29"/>
  <c r="G104" i="28"/>
  <c r="F41" i="27"/>
  <c r="F38" i="27"/>
  <c r="F35" i="27"/>
  <c r="F32" i="27"/>
  <c r="L21" i="27"/>
  <c r="H18" i="27"/>
  <c r="N16" i="27"/>
  <c r="H15" i="27"/>
  <c r="N13" i="27"/>
  <c r="H12" i="27"/>
  <c r="N10" i="27"/>
  <c r="H9" i="27"/>
  <c r="H153" i="26"/>
  <c r="L105" i="26"/>
  <c r="L102" i="26"/>
  <c r="L99" i="26"/>
  <c r="H33" i="26"/>
  <c r="D67" i="24"/>
  <c r="D64" i="24"/>
  <c r="D61" i="24"/>
  <c r="D58" i="24"/>
  <c r="D55" i="24"/>
  <c r="D44" i="24"/>
  <c r="D41" i="24"/>
  <c r="D38" i="24"/>
  <c r="D35" i="24"/>
  <c r="D32" i="24"/>
  <c r="D21" i="24"/>
  <c r="D18" i="24"/>
  <c r="D15" i="24"/>
  <c r="D12" i="24"/>
  <c r="F20" i="32"/>
  <c r="D48" i="30"/>
  <c r="F160" i="29"/>
  <c r="E48" i="29"/>
  <c r="F104" i="28"/>
  <c r="G76" i="28"/>
  <c r="G48" i="28"/>
  <c r="G20" i="28"/>
  <c r="J87" i="27"/>
  <c r="F84" i="27"/>
  <c r="F81" i="27"/>
  <c r="F78" i="27"/>
  <c r="F75" i="27"/>
  <c r="J64" i="27"/>
  <c r="H61" i="27"/>
  <c r="H58" i="27"/>
  <c r="H55" i="27"/>
  <c r="J267" i="26"/>
  <c r="L265" i="26"/>
  <c r="L262" i="26"/>
  <c r="L259" i="26"/>
  <c r="L256" i="26"/>
  <c r="L219" i="26"/>
  <c r="H216" i="26"/>
  <c r="N214" i="26"/>
  <c r="H213" i="26"/>
  <c r="N211" i="26"/>
  <c r="H210" i="26"/>
  <c r="N208" i="26"/>
  <c r="H207" i="26"/>
  <c r="J197" i="26"/>
  <c r="L195" i="26"/>
  <c r="L192" i="26"/>
  <c r="L189" i="26"/>
  <c r="L186" i="26"/>
  <c r="N148" i="26"/>
  <c r="N147" i="26"/>
  <c r="N146" i="26"/>
  <c r="N145" i="26"/>
  <c r="N144" i="26"/>
  <c r="N143" i="26"/>
  <c r="N142" i="26"/>
  <c r="N141" i="26"/>
  <c r="L131" i="26"/>
  <c r="J130" i="26"/>
  <c r="H129" i="26"/>
  <c r="H128" i="26"/>
  <c r="H127" i="26"/>
  <c r="H126" i="26"/>
  <c r="H125" i="26"/>
  <c r="H124" i="26"/>
  <c r="H123" i="26"/>
  <c r="H122" i="26"/>
  <c r="H121" i="26"/>
  <c r="H120" i="26"/>
  <c r="H119" i="26"/>
  <c r="H106" i="26"/>
  <c r="J105" i="26"/>
  <c r="N104" i="26"/>
  <c r="H103" i="26"/>
  <c r="J102" i="26"/>
  <c r="N101" i="26"/>
  <c r="H100" i="26"/>
  <c r="J99" i="26"/>
  <c r="N98" i="26"/>
  <c r="H97" i="26"/>
  <c r="J43" i="26"/>
  <c r="L41" i="26"/>
  <c r="L38" i="26"/>
  <c r="L35" i="26"/>
  <c r="N33" i="26"/>
  <c r="L32" i="26"/>
  <c r="J21" i="26"/>
  <c r="H20" i="26"/>
  <c r="L19" i="26"/>
  <c r="L18" i="26"/>
  <c r="L17" i="26"/>
  <c r="L16" i="26"/>
  <c r="L15" i="26"/>
  <c r="L14" i="26"/>
  <c r="L13" i="26"/>
  <c r="L12" i="26"/>
  <c r="L11" i="26"/>
  <c r="L10" i="26"/>
  <c r="L9" i="26"/>
  <c r="D113" i="24"/>
  <c r="D110" i="24"/>
  <c r="D107" i="24"/>
  <c r="D104" i="24"/>
  <c r="D101" i="24"/>
  <c r="D90" i="24"/>
  <c r="D87" i="24"/>
  <c r="D84" i="24"/>
  <c r="D81" i="24"/>
  <c r="D78" i="24"/>
  <c r="D9" i="24"/>
  <c r="F146" i="23"/>
  <c r="F118" i="23"/>
  <c r="F109" i="32"/>
  <c r="N14" i="32"/>
  <c r="C48" i="30"/>
  <c r="D160" i="29"/>
  <c r="D48" i="29"/>
  <c r="H42" i="27"/>
  <c r="F39" i="27"/>
  <c r="F36" i="27"/>
  <c r="F33" i="27"/>
  <c r="F21" i="27"/>
  <c r="H19" i="27"/>
  <c r="H16" i="27"/>
  <c r="N14" i="27"/>
  <c r="H13" i="27"/>
  <c r="N11" i="27"/>
  <c r="H10" i="27"/>
  <c r="J131" i="26"/>
  <c r="H130" i="26"/>
  <c r="L108" i="26"/>
  <c r="L107" i="26"/>
  <c r="L104" i="26"/>
  <c r="L101" i="26"/>
  <c r="L98" i="26"/>
  <c r="H34" i="26"/>
  <c r="H31" i="26"/>
  <c r="D66" i="24"/>
  <c r="D63" i="24"/>
  <c r="D60" i="24"/>
  <c r="D57" i="24"/>
  <c r="D54" i="24"/>
  <c r="D43" i="24"/>
  <c r="D40" i="24"/>
  <c r="D37" i="24"/>
  <c r="D34" i="24"/>
  <c r="D31" i="24"/>
  <c r="D20" i="24"/>
  <c r="D17" i="24"/>
  <c r="D14" i="24"/>
  <c r="D11" i="24"/>
  <c r="J121" i="32"/>
  <c r="L102" i="32"/>
  <c r="F13" i="32"/>
  <c r="G90" i="30"/>
  <c r="E104" i="29"/>
  <c r="E20" i="29"/>
  <c r="F85" i="27"/>
  <c r="F82" i="27"/>
  <c r="F79" i="27"/>
  <c r="F76" i="27"/>
  <c r="H62" i="27"/>
  <c r="H59" i="27"/>
  <c r="H56" i="27"/>
  <c r="H53" i="27"/>
  <c r="L263" i="26"/>
  <c r="L260" i="26"/>
  <c r="L257" i="26"/>
  <c r="H217" i="26"/>
  <c r="H214" i="26"/>
  <c r="N212" i="26"/>
  <c r="H211" i="26"/>
  <c r="N209" i="26"/>
  <c r="H208" i="26"/>
  <c r="L193" i="26"/>
  <c r="L190" i="26"/>
  <c r="L187" i="26"/>
  <c r="L152" i="26"/>
  <c r="J151" i="26"/>
  <c r="J150" i="26"/>
  <c r="J149" i="26"/>
  <c r="J148" i="26"/>
  <c r="J147" i="26"/>
  <c r="J146" i="26"/>
  <c r="J145" i="26"/>
  <c r="J144" i="26"/>
  <c r="J143" i="26"/>
  <c r="J142" i="26"/>
  <c r="J141" i="26"/>
  <c r="J107" i="26"/>
  <c r="H105" i="26"/>
  <c r="J104" i="26"/>
  <c r="N103" i="26"/>
  <c r="H102" i="26"/>
  <c r="J101" i="26"/>
  <c r="N100" i="26"/>
  <c r="H99" i="26"/>
  <c r="J98" i="26"/>
  <c r="N97" i="26"/>
  <c r="H42" i="26"/>
  <c r="L40" i="26"/>
  <c r="L37" i="26"/>
  <c r="N34" i="26"/>
  <c r="L33" i="26"/>
  <c r="N31" i="26"/>
  <c r="H21" i="26"/>
  <c r="L20" i="26"/>
  <c r="J19" i="26"/>
  <c r="J18" i="26"/>
  <c r="J17" i="26"/>
  <c r="J16" i="26"/>
  <c r="J15" i="26"/>
  <c r="J14" i="26"/>
  <c r="J13" i="26"/>
  <c r="J12" i="26"/>
  <c r="J11" i="26"/>
  <c r="J10" i="26"/>
  <c r="J9" i="26"/>
  <c r="D112" i="24"/>
  <c r="D109" i="24"/>
  <c r="D106" i="24"/>
  <c r="D103" i="24"/>
  <c r="D100" i="24"/>
  <c r="D89" i="24"/>
  <c r="D86" i="24"/>
  <c r="D83" i="24"/>
  <c r="D80" i="24"/>
  <c r="D77" i="24"/>
  <c r="N56" i="32"/>
  <c r="D104" i="29"/>
  <c r="D90" i="28"/>
  <c r="F83" i="27"/>
  <c r="J218" i="26"/>
  <c r="N213" i="26"/>
  <c r="H209" i="26"/>
  <c r="L173" i="26"/>
  <c r="L170" i="26"/>
  <c r="L167" i="26"/>
  <c r="L164" i="26"/>
  <c r="L153" i="26"/>
  <c r="H150" i="26"/>
  <c r="H147" i="26"/>
  <c r="H144" i="26"/>
  <c r="H141" i="26"/>
  <c r="L129" i="26"/>
  <c r="L126" i="26"/>
  <c r="L123" i="26"/>
  <c r="L120" i="26"/>
  <c r="J109" i="26"/>
  <c r="L106" i="26"/>
  <c r="L97" i="26"/>
  <c r="H35" i="26"/>
  <c r="D62" i="24"/>
  <c r="D13" i="24"/>
  <c r="F160" i="23"/>
  <c r="F132" i="23"/>
  <c r="F104" i="23"/>
  <c r="E48" i="23"/>
  <c r="F106" i="21"/>
  <c r="F56" i="32"/>
  <c r="E62" i="28"/>
  <c r="H57" i="27"/>
  <c r="F40" i="27"/>
  <c r="F31" i="27"/>
  <c r="H14" i="27"/>
  <c r="N9" i="27"/>
  <c r="H266" i="26"/>
  <c r="L261" i="26"/>
  <c r="L194" i="26"/>
  <c r="L185" i="26"/>
  <c r="N125" i="26"/>
  <c r="N122" i="26"/>
  <c r="N119" i="26"/>
  <c r="H109" i="26"/>
  <c r="J106" i="26"/>
  <c r="H104" i="26"/>
  <c r="N99" i="26"/>
  <c r="J97" i="26"/>
  <c r="L39" i="26"/>
  <c r="L31" i="26"/>
  <c r="L21" i="26"/>
  <c r="H18" i="26"/>
  <c r="N16" i="26"/>
  <c r="H15" i="26"/>
  <c r="N13" i="26"/>
  <c r="H12" i="26"/>
  <c r="N10" i="26"/>
  <c r="H9" i="26"/>
  <c r="D105" i="24"/>
  <c r="D88" i="24"/>
  <c r="D79" i="24"/>
  <c r="D36" i="24"/>
  <c r="E160" i="23"/>
  <c r="E132" i="23"/>
  <c r="E104" i="23"/>
  <c r="F62" i="23"/>
  <c r="F20" i="23"/>
  <c r="G119" i="22"/>
  <c r="G91" i="22"/>
  <c r="G77" i="22"/>
  <c r="G35" i="22"/>
  <c r="F92" i="21"/>
  <c r="H78" i="32"/>
  <c r="G118" i="29"/>
  <c r="D20" i="29"/>
  <c r="D62" i="28"/>
  <c r="H86" i="27"/>
  <c r="F77" i="27"/>
  <c r="H212" i="26"/>
  <c r="N207" i="26"/>
  <c r="J219" i="26"/>
  <c r="L172" i="26"/>
  <c r="L169" i="26"/>
  <c r="L166" i="26"/>
  <c r="L163" i="26"/>
  <c r="J152" i="26"/>
  <c r="H149" i="26"/>
  <c r="H146" i="26"/>
  <c r="H143" i="26"/>
  <c r="L128" i="26"/>
  <c r="L125" i="26"/>
  <c r="L122" i="26"/>
  <c r="L119" i="26"/>
  <c r="H108" i="26"/>
  <c r="L103" i="26"/>
  <c r="D59" i="24"/>
  <c r="D19" i="24"/>
  <c r="F76" i="23"/>
  <c r="E76" i="29"/>
  <c r="E34" i="28"/>
  <c r="F65" i="27"/>
  <c r="H60" i="27"/>
  <c r="J43" i="27"/>
  <c r="F34" i="27"/>
  <c r="H17" i="27"/>
  <c r="N12" i="27"/>
  <c r="L264" i="26"/>
  <c r="L255" i="26"/>
  <c r="L188" i="26"/>
  <c r="N124" i="26"/>
  <c r="N121" i="26"/>
  <c r="J103" i="26"/>
  <c r="H101" i="26"/>
  <c r="L36" i="26"/>
  <c r="L34" i="26"/>
  <c r="N32" i="26"/>
  <c r="H19" i="26"/>
  <c r="H16" i="26"/>
  <c r="N14" i="26"/>
  <c r="H13" i="26"/>
  <c r="N11" i="26"/>
  <c r="H10" i="26"/>
  <c r="D111" i="24"/>
  <c r="D102" i="24"/>
  <c r="D85" i="24"/>
  <c r="D42" i="24"/>
  <c r="D33" i="24"/>
  <c r="D10" i="24"/>
  <c r="E76" i="23"/>
  <c r="G49" i="22"/>
  <c r="F148" i="21"/>
  <c r="F64" i="21"/>
  <c r="F22" i="21"/>
  <c r="F90" i="30"/>
  <c r="F37" i="27"/>
  <c r="L240" i="26"/>
  <c r="H148" i="26"/>
  <c r="N123" i="26"/>
  <c r="D108" i="24"/>
  <c r="F90" i="23"/>
  <c r="F34" i="23"/>
  <c r="G161" i="22"/>
  <c r="C147" i="22"/>
  <c r="C35" i="22"/>
  <c r="F36" i="21"/>
  <c r="H54" i="27"/>
  <c r="N15" i="27"/>
  <c r="H215" i="26"/>
  <c r="H196" i="26"/>
  <c r="L165" i="26"/>
  <c r="L121" i="26"/>
  <c r="H98" i="26"/>
  <c r="H32" i="26"/>
  <c r="H14" i="26"/>
  <c r="N9" i="26"/>
  <c r="D56" i="24"/>
  <c r="C90" i="23"/>
  <c r="C34" i="23"/>
  <c r="G105" i="22"/>
  <c r="H63" i="22"/>
  <c r="H150" i="32"/>
  <c r="J175" i="26"/>
  <c r="H145" i="26"/>
  <c r="N120" i="26"/>
  <c r="D16" i="24"/>
  <c r="C146" i="23"/>
  <c r="C76" i="23"/>
  <c r="O20" i="23"/>
  <c r="E105" i="22"/>
  <c r="C77" i="22"/>
  <c r="G63" i="22"/>
  <c r="E148" i="21"/>
  <c r="F134" i="21"/>
  <c r="F50" i="21"/>
  <c r="M22" i="21"/>
  <c r="D34" i="28"/>
  <c r="F80" i="27"/>
  <c r="H63" i="27"/>
  <c r="H11" i="27"/>
  <c r="N210" i="26"/>
  <c r="L191" i="26"/>
  <c r="L171" i="26"/>
  <c r="L127" i="26"/>
  <c r="N102" i="26"/>
  <c r="H17" i="26"/>
  <c r="N12" i="26"/>
  <c r="H133" i="22"/>
  <c r="C119" i="22"/>
  <c r="F49" i="22"/>
  <c r="E134" i="21"/>
  <c r="F120" i="21"/>
  <c r="E50" i="21"/>
  <c r="N34" i="32"/>
  <c r="L168" i="26"/>
  <c r="L100" i="26"/>
  <c r="D82" i="24"/>
  <c r="E64" i="21"/>
  <c r="C50" i="21"/>
  <c r="N126" i="26"/>
  <c r="J100" i="26"/>
  <c r="H11" i="26"/>
  <c r="D65" i="24"/>
  <c r="L258" i="26"/>
  <c r="H151" i="26"/>
  <c r="L124" i="26"/>
  <c r="G133" i="22"/>
  <c r="E49" i="22"/>
  <c r="S20" i="18"/>
  <c r="M20" i="18"/>
  <c r="G20" i="18"/>
  <c r="V8" i="18"/>
  <c r="D8" i="18"/>
  <c r="R9" i="17"/>
  <c r="C9" i="17"/>
  <c r="J20" i="26"/>
  <c r="F48" i="23"/>
  <c r="T21" i="22"/>
  <c r="C78" i="21"/>
  <c r="J20" i="27"/>
  <c r="C92" i="21"/>
  <c r="T160" i="18"/>
  <c r="M146" i="18"/>
  <c r="U120" i="18"/>
  <c r="C120" i="18"/>
  <c r="N106" i="18"/>
  <c r="G92" i="18"/>
  <c r="D35" i="22"/>
  <c r="E22" i="21"/>
  <c r="F79" i="19"/>
  <c r="F21" i="19"/>
  <c r="O160" i="18"/>
  <c r="S132" i="18"/>
  <c r="T92" i="18"/>
  <c r="M78" i="18"/>
  <c r="T62" i="18"/>
  <c r="M48" i="18"/>
  <c r="U22" i="18"/>
  <c r="C22" i="18"/>
  <c r="N8" i="18"/>
  <c r="C161" i="17"/>
  <c r="C135" i="17"/>
  <c r="C133" i="17"/>
  <c r="C107" i="17"/>
  <c r="C105" i="17"/>
  <c r="C79" i="17"/>
  <c r="C77" i="17"/>
  <c r="C51" i="17"/>
  <c r="C49" i="17"/>
  <c r="C23" i="17"/>
  <c r="O21" i="17"/>
  <c r="O9" i="17"/>
  <c r="E149" i="14"/>
  <c r="G135" i="14"/>
  <c r="D21" i="22"/>
  <c r="M65" i="19"/>
  <c r="V9" i="19"/>
  <c r="N160" i="18"/>
  <c r="G146" i="18"/>
  <c r="V134" i="18"/>
  <c r="D134" i="18"/>
  <c r="O120" i="18"/>
  <c r="V104" i="18"/>
  <c r="D104" i="18"/>
  <c r="S92" i="18"/>
  <c r="O90" i="18"/>
  <c r="L78" i="18"/>
  <c r="S62" i="18"/>
  <c r="L48" i="18"/>
  <c r="T22" i="18"/>
  <c r="M8" i="18"/>
  <c r="C149" i="16"/>
  <c r="C147" i="16"/>
  <c r="C121" i="16"/>
  <c r="C119" i="16"/>
  <c r="C93" i="16"/>
  <c r="C91" i="16"/>
  <c r="C65" i="16"/>
  <c r="C63" i="16"/>
  <c r="C37" i="16"/>
  <c r="C35" i="16"/>
  <c r="C21" i="16"/>
  <c r="C9" i="16"/>
  <c r="F91" i="19"/>
  <c r="N9" i="19"/>
  <c r="T146" i="18"/>
  <c r="M132" i="18"/>
  <c r="U106" i="18"/>
  <c r="C106" i="18"/>
  <c r="N92" i="18"/>
  <c r="G78" i="18"/>
  <c r="U76" i="18"/>
  <c r="C76" i="18"/>
  <c r="N62" i="18"/>
  <c r="G48" i="18"/>
  <c r="V36" i="18"/>
  <c r="D36" i="18"/>
  <c r="O22" i="18"/>
  <c r="F149" i="17"/>
  <c r="F147" i="17"/>
  <c r="F121" i="17"/>
  <c r="F119" i="17"/>
  <c r="F93" i="17"/>
  <c r="F91" i="17"/>
  <c r="F65" i="17"/>
  <c r="F63" i="17"/>
  <c r="F37" i="17"/>
  <c r="F35" i="17"/>
  <c r="F21" i="17"/>
  <c r="F9" i="17"/>
  <c r="G161" i="16"/>
  <c r="G135" i="16"/>
  <c r="G133" i="16"/>
  <c r="G107" i="16"/>
  <c r="G105" i="16"/>
  <c r="G79" i="16"/>
  <c r="G77" i="16"/>
  <c r="G51" i="16"/>
  <c r="G49" i="16"/>
  <c r="G23" i="16"/>
  <c r="H107" i="26"/>
  <c r="N15" i="26"/>
  <c r="D39" i="24"/>
  <c r="M77" i="19"/>
  <c r="V51" i="19"/>
  <c r="V21" i="19"/>
  <c r="M9" i="19"/>
  <c r="S146" i="18"/>
  <c r="L132" i="18"/>
  <c r="T106" i="18"/>
  <c r="M92" i="18"/>
  <c r="F9" i="19"/>
  <c r="N146" i="18"/>
  <c r="C90" i="18"/>
  <c r="M62" i="18"/>
  <c r="U36" i="18"/>
  <c r="G8" i="18"/>
  <c r="G35" i="15"/>
  <c r="G21" i="15"/>
  <c r="F163" i="14"/>
  <c r="E135" i="14"/>
  <c r="D107" i="14"/>
  <c r="F93" i="14"/>
  <c r="D65" i="14"/>
  <c r="F51" i="14"/>
  <c r="G23" i="14"/>
  <c r="G20" i="13"/>
  <c r="U31" i="12"/>
  <c r="U28" i="12"/>
  <c r="U25" i="12"/>
  <c r="U22" i="12"/>
  <c r="U19" i="12"/>
  <c r="U16" i="12"/>
  <c r="D67" i="11"/>
  <c r="D64" i="11"/>
  <c r="D61" i="11"/>
  <c r="D58" i="11"/>
  <c r="D55" i="11"/>
  <c r="D44" i="11"/>
  <c r="D41" i="11"/>
  <c r="D38" i="11"/>
  <c r="D35" i="11"/>
  <c r="D32" i="11"/>
  <c r="D21" i="11"/>
  <c r="D18" i="11"/>
  <c r="D15" i="11"/>
  <c r="D12" i="11"/>
  <c r="D9" i="11"/>
  <c r="M21" i="9"/>
  <c r="G21" i="9"/>
  <c r="M19" i="9"/>
  <c r="G19" i="9"/>
  <c r="M17" i="9"/>
  <c r="G17" i="9"/>
  <c r="M15" i="9"/>
  <c r="G15" i="9"/>
  <c r="M13" i="9"/>
  <c r="G13" i="9"/>
  <c r="M11" i="9"/>
  <c r="G11" i="9"/>
  <c r="M9" i="9"/>
  <c r="G9" i="9"/>
  <c r="E90" i="28"/>
  <c r="H142" i="26"/>
  <c r="F147" i="19"/>
  <c r="U160" i="18"/>
  <c r="O106" i="18"/>
  <c r="S48" i="18"/>
  <c r="D133" i="17"/>
  <c r="D107" i="17"/>
  <c r="D77" i="17"/>
  <c r="D51" i="17"/>
  <c r="P21" i="17"/>
  <c r="F161" i="16"/>
  <c r="F135" i="16"/>
  <c r="F105" i="16"/>
  <c r="F79" i="16"/>
  <c r="F49" i="16"/>
  <c r="F23" i="16"/>
  <c r="R9" i="16"/>
  <c r="G63" i="15"/>
  <c r="F49" i="15"/>
  <c r="F21" i="15"/>
  <c r="E163" i="14"/>
  <c r="D135" i="14"/>
  <c r="G121" i="14"/>
  <c r="E93" i="14"/>
  <c r="G79" i="14"/>
  <c r="E51" i="14"/>
  <c r="G37" i="14"/>
  <c r="F23" i="14"/>
  <c r="U9" i="12"/>
  <c r="D56" i="12"/>
  <c r="U6" i="12"/>
  <c r="D53" i="12"/>
  <c r="D113" i="11"/>
  <c r="D110" i="11"/>
  <c r="D107" i="11"/>
  <c r="D104" i="11"/>
  <c r="D101" i="11"/>
  <c r="D90" i="11"/>
  <c r="D87" i="11"/>
  <c r="D84" i="11"/>
  <c r="D81" i="11"/>
  <c r="D78" i="11"/>
  <c r="O20" i="9"/>
  <c r="I20" i="9"/>
  <c r="O18" i="9"/>
  <c r="I18" i="9"/>
  <c r="O16" i="9"/>
  <c r="I16" i="9"/>
  <c r="O14" i="9"/>
  <c r="I14" i="9"/>
  <c r="O12" i="9"/>
  <c r="I12" i="9"/>
  <c r="O10" i="9"/>
  <c r="I10" i="9"/>
  <c r="J231" i="26"/>
  <c r="M51" i="19"/>
  <c r="C160" i="18"/>
  <c r="V120" i="18"/>
  <c r="K104" i="18"/>
  <c r="G62" i="18"/>
  <c r="D50" i="18"/>
  <c r="O36" i="18"/>
  <c r="D20" i="18"/>
  <c r="G77" i="15"/>
  <c r="F63" i="15"/>
  <c r="D163" i="14"/>
  <c r="G149" i="14"/>
  <c r="F121" i="14"/>
  <c r="D93" i="14"/>
  <c r="F79" i="14"/>
  <c r="D51" i="14"/>
  <c r="F37" i="14"/>
  <c r="E23" i="14"/>
  <c r="E90" i="13"/>
  <c r="E62" i="13"/>
  <c r="E34" i="13"/>
  <c r="E20" i="13"/>
  <c r="U57" i="12"/>
  <c r="U54" i="12"/>
  <c r="U51" i="12"/>
  <c r="U48" i="12"/>
  <c r="U45" i="12"/>
  <c r="U42" i="12"/>
  <c r="U39" i="12"/>
  <c r="U36" i="12"/>
  <c r="U33" i="12"/>
  <c r="U30" i="12"/>
  <c r="U27" i="12"/>
  <c r="U24" i="12"/>
  <c r="U21" i="12"/>
  <c r="U18" i="12"/>
  <c r="U15" i="12"/>
  <c r="A14" i="12"/>
  <c r="U13" i="12"/>
  <c r="A12" i="12"/>
  <c r="U11" i="12"/>
  <c r="G54" i="12"/>
  <c r="D66" i="11"/>
  <c r="D63" i="11"/>
  <c r="D60" i="11"/>
  <c r="D57" i="11"/>
  <c r="D54" i="11"/>
  <c r="D43" i="11"/>
  <c r="D40" i="11"/>
  <c r="D37" i="11"/>
  <c r="D34" i="11"/>
  <c r="D31" i="11"/>
  <c r="D20" i="11"/>
  <c r="D17" i="11"/>
  <c r="D14" i="11"/>
  <c r="D11" i="11"/>
  <c r="D8" i="11"/>
  <c r="K21" i="9"/>
  <c r="E21" i="9"/>
  <c r="K19" i="9"/>
  <c r="D147" i="22"/>
  <c r="N21" i="19"/>
  <c r="D120" i="18"/>
  <c r="V90" i="18"/>
  <c r="T76" i="18"/>
  <c r="C36" i="18"/>
  <c r="N22" i="18"/>
  <c r="G91" i="15"/>
  <c r="F149" i="14"/>
  <c r="E121" i="14"/>
  <c r="G107" i="14"/>
  <c r="E79" i="14"/>
  <c r="G65" i="14"/>
  <c r="E37" i="14"/>
  <c r="D23" i="14"/>
  <c r="D112" i="11"/>
  <c r="D109" i="11"/>
  <c r="D106" i="11"/>
  <c r="D103" i="11"/>
  <c r="D100" i="11"/>
  <c r="D89" i="11"/>
  <c r="D86" i="11"/>
  <c r="D83" i="11"/>
  <c r="D80" i="11"/>
  <c r="D77" i="11"/>
  <c r="M20" i="9"/>
  <c r="G20" i="9"/>
  <c r="M18" i="9"/>
  <c r="G18" i="9"/>
  <c r="M16" i="9"/>
  <c r="G16" i="9"/>
  <c r="M14" i="9"/>
  <c r="G14" i="9"/>
  <c r="M12" i="9"/>
  <c r="G12" i="9"/>
  <c r="M10" i="9"/>
  <c r="G10" i="9"/>
  <c r="M107" i="19"/>
  <c r="V50" i="18"/>
  <c r="K34" i="18"/>
  <c r="F107" i="16"/>
  <c r="F77" i="16"/>
  <c r="R21" i="16"/>
  <c r="C63" i="15"/>
  <c r="D121" i="14"/>
  <c r="D79" i="14"/>
  <c r="F160" i="13"/>
  <c r="F132" i="13"/>
  <c r="F104" i="13"/>
  <c r="F76" i="13"/>
  <c r="F48" i="13"/>
  <c r="U14" i="12"/>
  <c r="A11" i="12"/>
  <c r="U7" i="12"/>
  <c r="D108" i="11"/>
  <c r="D82" i="11"/>
  <c r="D39" i="11"/>
  <c r="N80" i="10"/>
  <c r="N77" i="10"/>
  <c r="N36" i="10"/>
  <c r="N33" i="10"/>
  <c r="I21" i="9"/>
  <c r="E19" i="9"/>
  <c r="K17" i="9"/>
  <c r="Q15" i="9"/>
  <c r="E15" i="9"/>
  <c r="K13" i="9"/>
  <c r="Q11" i="9"/>
  <c r="E11" i="9"/>
  <c r="K9" i="9"/>
  <c r="H43" i="8"/>
  <c r="J42" i="8"/>
  <c r="L41" i="8"/>
  <c r="L40" i="8"/>
  <c r="L39" i="8"/>
  <c r="L38" i="8"/>
  <c r="L37" i="8"/>
  <c r="L36" i="8"/>
  <c r="L35" i="8"/>
  <c r="L34" i="8"/>
  <c r="L33" i="8"/>
  <c r="L32" i="8"/>
  <c r="L31" i="8"/>
  <c r="U10" i="12"/>
  <c r="F53" i="12"/>
  <c r="D85" i="11"/>
  <c r="N76" i="10"/>
  <c r="N38" i="10"/>
  <c r="I15" i="9"/>
  <c r="O9" i="9"/>
  <c r="N257" i="8"/>
  <c r="N254" i="8"/>
  <c r="N192" i="8"/>
  <c r="N188" i="8"/>
  <c r="N124" i="8"/>
  <c r="N120" i="8"/>
  <c r="H39" i="8"/>
  <c r="H37" i="8"/>
  <c r="H35" i="8"/>
  <c r="N32" i="8"/>
  <c r="U90" i="18"/>
  <c r="L64" i="18"/>
  <c r="T8" i="18"/>
  <c r="D135" i="17"/>
  <c r="D105" i="17"/>
  <c r="F135" i="14"/>
  <c r="G93" i="14"/>
  <c r="C79" i="14"/>
  <c r="E160" i="13"/>
  <c r="E132" i="13"/>
  <c r="E104" i="13"/>
  <c r="E76" i="13"/>
  <c r="E48" i="13"/>
  <c r="U56" i="12"/>
  <c r="U47" i="12"/>
  <c r="U38" i="12"/>
  <c r="U29" i="12"/>
  <c r="U20" i="12"/>
  <c r="G56" i="12"/>
  <c r="D62" i="11"/>
  <c r="D13" i="11"/>
  <c r="E20" i="9"/>
  <c r="I17" i="9"/>
  <c r="O15" i="9"/>
  <c r="I13" i="9"/>
  <c r="O11" i="9"/>
  <c r="I9" i="9"/>
  <c r="H42" i="8"/>
  <c r="L21" i="8"/>
  <c r="J20" i="8"/>
  <c r="H19" i="8"/>
  <c r="H18" i="8"/>
  <c r="H17" i="8"/>
  <c r="N16" i="8"/>
  <c r="H16" i="8"/>
  <c r="N15" i="8"/>
  <c r="H15" i="8"/>
  <c r="N14" i="8"/>
  <c r="H14" i="8"/>
  <c r="N13" i="8"/>
  <c r="H13" i="8"/>
  <c r="N12" i="8"/>
  <c r="H12" i="8"/>
  <c r="N11" i="8"/>
  <c r="H11" i="8"/>
  <c r="N10" i="8"/>
  <c r="H10" i="8"/>
  <c r="N9" i="8"/>
  <c r="H9" i="8"/>
  <c r="N76" i="18"/>
  <c r="V20" i="18"/>
  <c r="F105" i="15"/>
  <c r="F65" i="14"/>
  <c r="C23" i="14"/>
  <c r="C90" i="13"/>
  <c r="C20" i="13"/>
  <c r="D33" i="11"/>
  <c r="N82" i="10"/>
  <c r="O21" i="9"/>
  <c r="I11" i="9"/>
  <c r="N258" i="8"/>
  <c r="N253" i="8"/>
  <c r="N189" i="8"/>
  <c r="N185" i="8"/>
  <c r="N126" i="8"/>
  <c r="N122" i="8"/>
  <c r="L42" i="8"/>
  <c r="N37" i="8"/>
  <c r="N35" i="8"/>
  <c r="N33" i="8"/>
  <c r="N31" i="8"/>
  <c r="C118" i="23"/>
  <c r="G132" i="18"/>
  <c r="D90" i="18"/>
  <c r="K64" i="18"/>
  <c r="S8" i="18"/>
  <c r="F51" i="16"/>
  <c r="D149" i="14"/>
  <c r="F107" i="14"/>
  <c r="D37" i="14"/>
  <c r="A15" i="12"/>
  <c r="U12" i="12"/>
  <c r="F56" i="12"/>
  <c r="D105" i="11"/>
  <c r="D88" i="11"/>
  <c r="D79" i="11"/>
  <c r="D36" i="11"/>
  <c r="N81" i="10"/>
  <c r="N78" i="10"/>
  <c r="N75" i="10"/>
  <c r="N37" i="10"/>
  <c r="N34" i="10"/>
  <c r="N31" i="10"/>
  <c r="O19" i="9"/>
  <c r="E18" i="9"/>
  <c r="K16" i="9"/>
  <c r="Q14" i="9"/>
  <c r="E14" i="9"/>
  <c r="K12" i="9"/>
  <c r="Q10" i="9"/>
  <c r="E10" i="9"/>
  <c r="J41" i="8"/>
  <c r="J40" i="8"/>
  <c r="J39" i="8"/>
  <c r="J38" i="8"/>
  <c r="J37" i="8"/>
  <c r="J36" i="8"/>
  <c r="J35" i="8"/>
  <c r="J34" i="8"/>
  <c r="J33" i="8"/>
  <c r="J32" i="8"/>
  <c r="J31" i="8"/>
  <c r="F133" i="16"/>
  <c r="G119" i="15"/>
  <c r="C146" i="13"/>
  <c r="C118" i="13"/>
  <c r="C62" i="13"/>
  <c r="C34" i="13"/>
  <c r="A13" i="12"/>
  <c r="D111" i="11"/>
  <c r="D42" i="11"/>
  <c r="L87" i="10"/>
  <c r="L43" i="10"/>
  <c r="N32" i="10"/>
  <c r="O17" i="9"/>
  <c r="N255" i="8"/>
  <c r="N251" i="8"/>
  <c r="N190" i="8"/>
  <c r="N186" i="8"/>
  <c r="N123" i="8"/>
  <c r="N119" i="8"/>
  <c r="L43" i="8"/>
  <c r="H40" i="8"/>
  <c r="H38" i="8"/>
  <c r="H36" i="8"/>
  <c r="H34" i="8"/>
  <c r="H32" i="8"/>
  <c r="K134" i="18"/>
  <c r="O76" i="18"/>
  <c r="D79" i="17"/>
  <c r="D49" i="17"/>
  <c r="C161" i="15"/>
  <c r="G105" i="15"/>
  <c r="F91" i="15"/>
  <c r="C49" i="15"/>
  <c r="C21" i="15"/>
  <c r="G163" i="14"/>
  <c r="C149" i="14"/>
  <c r="E107" i="14"/>
  <c r="G51" i="14"/>
  <c r="C37" i="14"/>
  <c r="U53" i="12"/>
  <c r="U44" i="12"/>
  <c r="U35" i="12"/>
  <c r="U26" i="12"/>
  <c r="U17" i="12"/>
  <c r="C55" i="12"/>
  <c r="E54" i="12"/>
  <c r="G53" i="12"/>
  <c r="G57" i="12" s="1"/>
  <c r="U55" i="12"/>
  <c r="G55" i="12"/>
  <c r="D59" i="11"/>
  <c r="D19" i="11"/>
  <c r="D10" i="11"/>
  <c r="E17" i="9"/>
  <c r="K15" i="9"/>
  <c r="Q13" i="9"/>
  <c r="E13" i="9"/>
  <c r="K11" i="9"/>
  <c r="Q9" i="9"/>
  <c r="E9" i="9"/>
  <c r="J21" i="8"/>
  <c r="H20" i="8"/>
  <c r="L19" i="8"/>
  <c r="L18" i="8"/>
  <c r="L17" i="8"/>
  <c r="L16" i="8"/>
  <c r="L15" i="8"/>
  <c r="L14" i="8"/>
  <c r="L13" i="8"/>
  <c r="L12" i="8"/>
  <c r="L11" i="8"/>
  <c r="L10" i="8"/>
  <c r="L9" i="8"/>
  <c r="S78" i="18"/>
  <c r="E91" i="15"/>
  <c r="D54" i="12"/>
  <c r="D102" i="11"/>
  <c r="N79" i="10"/>
  <c r="N35" i="10"/>
  <c r="I19" i="9"/>
  <c r="O13" i="9"/>
  <c r="N256" i="8"/>
  <c r="N252" i="8"/>
  <c r="N191" i="8"/>
  <c r="N187" i="8"/>
  <c r="N125" i="8"/>
  <c r="N121" i="8"/>
  <c r="H41" i="8"/>
  <c r="N38" i="8"/>
  <c r="N36" i="8"/>
  <c r="N34" i="8"/>
  <c r="H33" i="8"/>
  <c r="H31" i="8"/>
  <c r="D23" i="17"/>
  <c r="E77" i="15"/>
  <c r="D63" i="15"/>
  <c r="L108" i="10"/>
  <c r="J42" i="10"/>
  <c r="Q16" i="9"/>
  <c r="E12" i="9"/>
  <c r="L20" i="8"/>
  <c r="J17" i="8"/>
  <c r="J14" i="8"/>
  <c r="J11" i="8"/>
  <c r="H17" i="2"/>
  <c r="C133" i="15"/>
  <c r="U41" i="12"/>
  <c r="L64" i="10"/>
  <c r="E16" i="9"/>
  <c r="J43" i="8"/>
  <c r="T21" i="15"/>
  <c r="L34" i="18"/>
  <c r="D161" i="17"/>
  <c r="P9" i="17"/>
  <c r="E65" i="14"/>
  <c r="K20" i="9"/>
  <c r="K10" i="9"/>
  <c r="J19" i="8"/>
  <c r="J16" i="8"/>
  <c r="J13" i="8"/>
  <c r="J10" i="8"/>
  <c r="F18" i="2"/>
  <c r="Q12" i="9"/>
  <c r="H21" i="8"/>
  <c r="U50" i="12"/>
  <c r="U23" i="12"/>
  <c r="K14" i="9"/>
  <c r="U32" i="12"/>
  <c r="J86" i="10"/>
  <c r="E18" i="2"/>
  <c r="F119" i="19"/>
  <c r="E56" i="12"/>
  <c r="D65" i="11"/>
  <c r="D16" i="11"/>
  <c r="K18" i="9"/>
  <c r="J18" i="8"/>
  <c r="J15" i="8"/>
  <c r="J12" i="8"/>
  <c r="J9" i="8"/>
  <c r="D56" i="11"/>
  <c r="D57" i="12" l="1"/>
  <c r="H43" i="2"/>
  <c r="V16" i="5"/>
  <c r="U16" i="5"/>
  <c r="T16" i="5"/>
  <c r="S16" i="5"/>
  <c r="W16" i="5"/>
  <c r="K55" i="3"/>
  <c r="J55" i="3"/>
  <c r="J24" i="2"/>
  <c r="L24" i="2"/>
  <c r="K24" i="2"/>
  <c r="L60" i="2"/>
  <c r="J60" i="2"/>
  <c r="K60" i="2"/>
  <c r="K43" i="3"/>
  <c r="J43" i="3"/>
  <c r="L27" i="5"/>
  <c r="K27" i="5"/>
  <c r="J27" i="5"/>
  <c r="I27" i="5"/>
  <c r="M27" i="5"/>
  <c r="K8" i="6"/>
  <c r="I8" i="6"/>
  <c r="J8" i="6"/>
  <c r="K33" i="6"/>
  <c r="I33" i="6"/>
  <c r="J33" i="6"/>
  <c r="Q41" i="6"/>
  <c r="S41" i="6"/>
  <c r="R41" i="6"/>
  <c r="L27" i="12"/>
  <c r="K27" i="12"/>
  <c r="J27" i="12"/>
  <c r="I27" i="12"/>
  <c r="J31" i="15"/>
  <c r="M31" i="15"/>
  <c r="L31" i="15"/>
  <c r="K31" i="15"/>
  <c r="I31" i="15"/>
  <c r="G43" i="2"/>
  <c r="L86" i="3"/>
  <c r="K86" i="3"/>
  <c r="J86" i="3"/>
  <c r="L95" i="3"/>
  <c r="K95" i="3"/>
  <c r="J95" i="3"/>
  <c r="G113" i="3"/>
  <c r="L104" i="3"/>
  <c r="I115" i="3"/>
  <c r="K104" i="3"/>
  <c r="J104" i="3"/>
  <c r="G122" i="3"/>
  <c r="L136" i="3"/>
  <c r="K136" i="3"/>
  <c r="J136" i="3"/>
  <c r="L145" i="3"/>
  <c r="K145" i="3"/>
  <c r="J145" i="3"/>
  <c r="L154" i="3"/>
  <c r="K154" i="3"/>
  <c r="J154" i="3"/>
  <c r="L163" i="3"/>
  <c r="K163" i="3"/>
  <c r="J163" i="3"/>
  <c r="L172" i="3"/>
  <c r="K172" i="3"/>
  <c r="J172" i="3"/>
  <c r="E188" i="3"/>
  <c r="I192" i="3"/>
  <c r="L181" i="3"/>
  <c r="K181" i="3"/>
  <c r="J181" i="3"/>
  <c r="L213" i="3"/>
  <c r="K213" i="3"/>
  <c r="J213" i="3"/>
  <c r="M11" i="5"/>
  <c r="L11" i="5"/>
  <c r="K11" i="5"/>
  <c r="J11" i="5"/>
  <c r="I11" i="5"/>
  <c r="S10" i="6"/>
  <c r="Q10" i="6"/>
  <c r="R10" i="6"/>
  <c r="K27" i="6"/>
  <c r="I27" i="6"/>
  <c r="J27" i="6"/>
  <c r="Q35" i="6"/>
  <c r="S35" i="6"/>
  <c r="R35" i="6"/>
  <c r="V22" i="12"/>
  <c r="T22" i="12"/>
  <c r="S22" i="12"/>
  <c r="V49" i="12"/>
  <c r="T49" i="12"/>
  <c r="S49" i="12"/>
  <c r="Y14" i="15"/>
  <c r="X14" i="15"/>
  <c r="W14" i="15"/>
  <c r="L33" i="15"/>
  <c r="M33" i="15"/>
  <c r="K33" i="15"/>
  <c r="J33" i="15"/>
  <c r="I33" i="15"/>
  <c r="L74" i="2"/>
  <c r="J74" i="2"/>
  <c r="K74" i="2"/>
  <c r="F113" i="3"/>
  <c r="L45" i="5"/>
  <c r="K45" i="5"/>
  <c r="J45" i="5"/>
  <c r="I45" i="5"/>
  <c r="M45" i="5"/>
  <c r="L63" i="2"/>
  <c r="J63" i="2"/>
  <c r="K63" i="2"/>
  <c r="F116" i="3"/>
  <c r="H118" i="3"/>
  <c r="H186" i="3"/>
  <c r="F193" i="3"/>
  <c r="H195" i="3"/>
  <c r="L23" i="5"/>
  <c r="K23" i="5"/>
  <c r="J23" i="5"/>
  <c r="I23" i="5"/>
  <c r="M23" i="5"/>
  <c r="L29" i="5"/>
  <c r="K29" i="5"/>
  <c r="J29" i="5"/>
  <c r="I29" i="5"/>
  <c r="M29" i="5"/>
  <c r="L35" i="5"/>
  <c r="K35" i="5"/>
  <c r="J35" i="5"/>
  <c r="I35" i="5"/>
  <c r="M35" i="5"/>
  <c r="L41" i="5"/>
  <c r="K41" i="5"/>
  <c r="J41" i="5"/>
  <c r="I41" i="5"/>
  <c r="M41" i="5"/>
  <c r="I21" i="6"/>
  <c r="K21" i="6"/>
  <c r="J21" i="6"/>
  <c r="S29" i="6"/>
  <c r="Q29" i="6"/>
  <c r="R29" i="6"/>
  <c r="L18" i="12"/>
  <c r="K18" i="12"/>
  <c r="J18" i="12"/>
  <c r="I18" i="12"/>
  <c r="L45" i="12"/>
  <c r="K45" i="12"/>
  <c r="J45" i="12"/>
  <c r="I45" i="12"/>
  <c r="J17" i="14"/>
  <c r="I17" i="14"/>
  <c r="J76" i="15"/>
  <c r="I76" i="15"/>
  <c r="M76" i="15"/>
  <c r="L76" i="15"/>
  <c r="K76" i="15"/>
  <c r="X51" i="18"/>
  <c r="W50" i="18"/>
  <c r="K61" i="3"/>
  <c r="J61" i="3"/>
  <c r="F122" i="3"/>
  <c r="Q16" i="6"/>
  <c r="S16" i="6"/>
  <c r="R16" i="6"/>
  <c r="J125" i="14"/>
  <c r="I125" i="14"/>
  <c r="F67" i="2"/>
  <c r="L80" i="3"/>
  <c r="K80" i="3"/>
  <c r="J80" i="3"/>
  <c r="L89" i="3"/>
  <c r="K89" i="3"/>
  <c r="J89" i="3"/>
  <c r="L98" i="3"/>
  <c r="K98" i="3"/>
  <c r="J98" i="3"/>
  <c r="G116" i="3"/>
  <c r="L107" i="3"/>
  <c r="K107" i="3"/>
  <c r="J107" i="3"/>
  <c r="I118" i="3"/>
  <c r="L139" i="3"/>
  <c r="K139" i="3"/>
  <c r="J139" i="3"/>
  <c r="L157" i="3"/>
  <c r="K157" i="3"/>
  <c r="J157" i="3"/>
  <c r="L166" i="3"/>
  <c r="K166" i="3"/>
  <c r="J166" i="3"/>
  <c r="I186" i="3"/>
  <c r="L175" i="3"/>
  <c r="K175" i="3"/>
  <c r="J175" i="3"/>
  <c r="E191" i="3"/>
  <c r="L184" i="3"/>
  <c r="K184" i="3"/>
  <c r="I195" i="3"/>
  <c r="J184" i="3"/>
  <c r="L216" i="3"/>
  <c r="K216" i="3"/>
  <c r="J216" i="3"/>
  <c r="M7" i="5"/>
  <c r="L7" i="5"/>
  <c r="K7" i="5"/>
  <c r="J7" i="5"/>
  <c r="I7" i="5"/>
  <c r="M13" i="5"/>
  <c r="L13" i="5"/>
  <c r="K13" i="5"/>
  <c r="J13" i="5"/>
  <c r="I13" i="5"/>
  <c r="Q23" i="6"/>
  <c r="S23" i="6"/>
  <c r="R23" i="6"/>
  <c r="K51" i="6"/>
  <c r="J51" i="6"/>
  <c r="I51" i="6"/>
  <c r="V40" i="12"/>
  <c r="T40" i="12"/>
  <c r="S40" i="12"/>
  <c r="J11" i="14"/>
  <c r="I11" i="14"/>
  <c r="Q56" i="18"/>
  <c r="E68" i="2"/>
  <c r="H192" i="3"/>
  <c r="L11" i="12"/>
  <c r="K11" i="12"/>
  <c r="J11" i="12"/>
  <c r="I11" i="12"/>
  <c r="L13" i="2"/>
  <c r="K13" i="2"/>
  <c r="J13" i="2"/>
  <c r="L7" i="2"/>
  <c r="K7" i="2"/>
  <c r="J7" i="2"/>
  <c r="K16" i="2"/>
  <c r="J16" i="2"/>
  <c r="L57" i="2"/>
  <c r="J57" i="2"/>
  <c r="K57" i="2"/>
  <c r="G67" i="2"/>
  <c r="J66" i="2"/>
  <c r="K66" i="2"/>
  <c r="F119" i="3"/>
  <c r="H121" i="3"/>
  <c r="F187" i="3"/>
  <c r="H189" i="3"/>
  <c r="I52" i="5"/>
  <c r="K52" i="5"/>
  <c r="M52" i="5"/>
  <c r="L52" i="5"/>
  <c r="J52" i="5"/>
  <c r="L25" i="5"/>
  <c r="K25" i="5"/>
  <c r="J25" i="5"/>
  <c r="I25" i="5"/>
  <c r="M25" i="5"/>
  <c r="L31" i="5"/>
  <c r="K31" i="5"/>
  <c r="J31" i="5"/>
  <c r="I31" i="5"/>
  <c r="M31" i="5"/>
  <c r="L37" i="5"/>
  <c r="K37" i="5"/>
  <c r="J37" i="5"/>
  <c r="I37" i="5"/>
  <c r="M37" i="5"/>
  <c r="L43" i="5"/>
  <c r="K43" i="5"/>
  <c r="J43" i="5"/>
  <c r="I43" i="5"/>
  <c r="M43" i="5"/>
  <c r="S17" i="6"/>
  <c r="R17" i="6"/>
  <c r="Q17" i="6"/>
  <c r="K45" i="6"/>
  <c r="J45" i="6"/>
  <c r="I45" i="6"/>
  <c r="L48" i="12"/>
  <c r="K48" i="12"/>
  <c r="J48" i="12"/>
  <c r="I48" i="12"/>
  <c r="L36" i="12"/>
  <c r="K36" i="12"/>
  <c r="J36" i="12"/>
  <c r="I36" i="12"/>
  <c r="J154" i="14"/>
  <c r="I154" i="14"/>
  <c r="Q114" i="18"/>
  <c r="L10" i="2"/>
  <c r="K10" i="2"/>
  <c r="J10" i="2"/>
  <c r="K22" i="2"/>
  <c r="L22" i="2"/>
  <c r="J22" i="2"/>
  <c r="L72" i="2"/>
  <c r="J72" i="2"/>
  <c r="K72" i="2"/>
  <c r="H115" i="3"/>
  <c r="F190" i="3"/>
  <c r="L33" i="5"/>
  <c r="K33" i="5"/>
  <c r="J33" i="5"/>
  <c r="I33" i="5"/>
  <c r="M33" i="5"/>
  <c r="L39" i="5"/>
  <c r="K39" i="5"/>
  <c r="J39" i="5"/>
  <c r="I39" i="5"/>
  <c r="M39" i="5"/>
  <c r="K52" i="6"/>
  <c r="J52" i="6"/>
  <c r="I52" i="6"/>
  <c r="I42" i="2"/>
  <c r="L39" i="2"/>
  <c r="K39" i="2"/>
  <c r="J39" i="2"/>
  <c r="L144" i="3"/>
  <c r="K144" i="3"/>
  <c r="J144" i="3"/>
  <c r="L83" i="3"/>
  <c r="K83" i="3"/>
  <c r="J83" i="3"/>
  <c r="L92" i="3"/>
  <c r="K92" i="3"/>
  <c r="J92" i="3"/>
  <c r="L101" i="3"/>
  <c r="K101" i="3"/>
  <c r="J101" i="3"/>
  <c r="E117" i="3"/>
  <c r="G119" i="3"/>
  <c r="L110" i="3"/>
  <c r="I121" i="3"/>
  <c r="K110" i="3"/>
  <c r="J110" i="3"/>
  <c r="L142" i="3"/>
  <c r="K142" i="3"/>
  <c r="J142" i="3"/>
  <c r="L160" i="3"/>
  <c r="K160" i="3"/>
  <c r="J160" i="3"/>
  <c r="L169" i="3"/>
  <c r="K169" i="3"/>
  <c r="J169" i="3"/>
  <c r="G187" i="3"/>
  <c r="L178" i="3"/>
  <c r="K178" i="3"/>
  <c r="I189" i="3"/>
  <c r="J178" i="3"/>
  <c r="E194" i="3"/>
  <c r="G196" i="3"/>
  <c r="L210" i="3"/>
  <c r="K210" i="3"/>
  <c r="J210" i="3"/>
  <c r="M9" i="5"/>
  <c r="L9" i="5"/>
  <c r="K9" i="5"/>
  <c r="J9" i="5"/>
  <c r="I9" i="5"/>
  <c r="M15" i="5"/>
  <c r="L15" i="5"/>
  <c r="K15" i="5"/>
  <c r="J15" i="5"/>
  <c r="I15" i="5"/>
  <c r="R48" i="6"/>
  <c r="S48" i="6"/>
  <c r="Q48" i="6"/>
  <c r="K14" i="6"/>
  <c r="I14" i="6"/>
  <c r="J14" i="6"/>
  <c r="K39" i="6"/>
  <c r="J39" i="6"/>
  <c r="I39" i="6"/>
  <c r="Q47" i="6"/>
  <c r="S47" i="6"/>
  <c r="R47" i="6"/>
  <c r="V31" i="12"/>
  <c r="T31" i="12"/>
  <c r="S31" i="12"/>
  <c r="L124" i="15"/>
  <c r="K124" i="15"/>
  <c r="J124" i="15"/>
  <c r="M124" i="15"/>
  <c r="I124" i="15"/>
  <c r="L47" i="5"/>
  <c r="K47" i="5"/>
  <c r="J47" i="5"/>
  <c r="I47" i="5"/>
  <c r="M47" i="5"/>
  <c r="L51" i="5"/>
  <c r="K51" i="5"/>
  <c r="J51" i="5"/>
  <c r="I51" i="5"/>
  <c r="M51" i="5"/>
  <c r="K32" i="6"/>
  <c r="J32" i="6"/>
  <c r="I32" i="6"/>
  <c r="S40" i="6"/>
  <c r="R40" i="6"/>
  <c r="Q40" i="6"/>
  <c r="K44" i="6"/>
  <c r="J44" i="6"/>
  <c r="I44" i="6"/>
  <c r="T19" i="14"/>
  <c r="S19" i="14"/>
  <c r="J69" i="14"/>
  <c r="I69" i="14"/>
  <c r="J78" i="14"/>
  <c r="I78" i="14"/>
  <c r="J98" i="14"/>
  <c r="I98" i="14"/>
  <c r="J137" i="14"/>
  <c r="I137" i="14"/>
  <c r="I145" i="14"/>
  <c r="J145" i="14"/>
  <c r="H133" i="15"/>
  <c r="M125" i="15"/>
  <c r="L125" i="15"/>
  <c r="K125" i="15"/>
  <c r="J125" i="15"/>
  <c r="I125" i="15"/>
  <c r="L8" i="2"/>
  <c r="K8" i="2"/>
  <c r="J8" i="2"/>
  <c r="L23" i="2"/>
  <c r="K23" i="2"/>
  <c r="J23" i="2"/>
  <c r="H113" i="3"/>
  <c r="H116" i="3"/>
  <c r="H119" i="3"/>
  <c r="H122" i="3"/>
  <c r="S8" i="6"/>
  <c r="R8" i="6"/>
  <c r="Q8" i="6"/>
  <c r="S14" i="6"/>
  <c r="R14" i="6"/>
  <c r="Q14" i="6"/>
  <c r="S21" i="6"/>
  <c r="R21" i="6"/>
  <c r="Q21" i="6"/>
  <c r="S27" i="6"/>
  <c r="R27" i="6"/>
  <c r="Q27" i="6"/>
  <c r="S33" i="6"/>
  <c r="R33" i="6"/>
  <c r="Q33" i="6"/>
  <c r="L13" i="12"/>
  <c r="K13" i="12"/>
  <c r="J13" i="12"/>
  <c r="I13" i="12"/>
  <c r="V16" i="12"/>
  <c r="T16" i="12"/>
  <c r="S16" i="12"/>
  <c r="L21" i="12"/>
  <c r="K21" i="12"/>
  <c r="J21" i="12"/>
  <c r="I21" i="12"/>
  <c r="V25" i="12"/>
  <c r="T25" i="12"/>
  <c r="S25" i="12"/>
  <c r="L30" i="12"/>
  <c r="K30" i="12"/>
  <c r="J30" i="12"/>
  <c r="I30" i="12"/>
  <c r="V34" i="12"/>
  <c r="T34" i="12"/>
  <c r="S34" i="12"/>
  <c r="V43" i="12"/>
  <c r="T43" i="12"/>
  <c r="S43" i="12"/>
  <c r="V52" i="12"/>
  <c r="T52" i="12"/>
  <c r="S52" i="12"/>
  <c r="J158" i="13"/>
  <c r="I158" i="13"/>
  <c r="K158" i="13"/>
  <c r="K8" i="13"/>
  <c r="J8" i="13"/>
  <c r="I8" i="13"/>
  <c r="K9" i="13"/>
  <c r="J9" i="13"/>
  <c r="I9" i="13"/>
  <c r="K10" i="13"/>
  <c r="J10" i="13"/>
  <c r="I10" i="13"/>
  <c r="K11" i="13"/>
  <c r="J11" i="13"/>
  <c r="I11" i="13"/>
  <c r="K12" i="13"/>
  <c r="J12" i="13"/>
  <c r="I12" i="13"/>
  <c r="H20" i="13"/>
  <c r="K13" i="13"/>
  <c r="J13" i="13"/>
  <c r="I13" i="13"/>
  <c r="K14" i="13"/>
  <c r="J14" i="13"/>
  <c r="I14" i="13"/>
  <c r="K15" i="13"/>
  <c r="J15" i="13"/>
  <c r="I15" i="13"/>
  <c r="K16" i="13"/>
  <c r="J16" i="13"/>
  <c r="I16" i="13"/>
  <c r="K17" i="13"/>
  <c r="J17" i="13"/>
  <c r="I17" i="13"/>
  <c r="K18" i="13"/>
  <c r="J18" i="13"/>
  <c r="I18" i="13"/>
  <c r="K19" i="13"/>
  <c r="J19" i="13"/>
  <c r="I19" i="13"/>
  <c r="K22" i="13"/>
  <c r="J22" i="13"/>
  <c r="I22" i="13"/>
  <c r="K24" i="13"/>
  <c r="J24" i="13"/>
  <c r="I24" i="13"/>
  <c r="K26" i="13"/>
  <c r="J26" i="13"/>
  <c r="I26" i="13"/>
  <c r="H34" i="13"/>
  <c r="K28" i="13"/>
  <c r="J28" i="13"/>
  <c r="I28" i="13"/>
  <c r="K30" i="13"/>
  <c r="J30" i="13"/>
  <c r="I30" i="13"/>
  <c r="K32" i="13"/>
  <c r="J32" i="13"/>
  <c r="I32" i="13"/>
  <c r="K37" i="13"/>
  <c r="J37" i="13"/>
  <c r="I37" i="13"/>
  <c r="K39" i="13"/>
  <c r="J39" i="13"/>
  <c r="I39" i="13"/>
  <c r="K41" i="13"/>
  <c r="J41" i="13"/>
  <c r="I41" i="13"/>
  <c r="K43" i="13"/>
  <c r="J43" i="13"/>
  <c r="I43" i="13"/>
  <c r="K45" i="13"/>
  <c r="J45" i="13"/>
  <c r="I45" i="13"/>
  <c r="K47" i="13"/>
  <c r="J47" i="13"/>
  <c r="I47" i="13"/>
  <c r="K50" i="13"/>
  <c r="J50" i="13"/>
  <c r="I50" i="13"/>
  <c r="K52" i="13"/>
  <c r="J52" i="13"/>
  <c r="I52" i="13"/>
  <c r="K54" i="13"/>
  <c r="J54" i="13"/>
  <c r="I54" i="13"/>
  <c r="H62" i="13"/>
  <c r="K56" i="13"/>
  <c r="J56" i="13"/>
  <c r="I56" i="13"/>
  <c r="K58" i="13"/>
  <c r="J58" i="13"/>
  <c r="I58" i="13"/>
  <c r="K60" i="13"/>
  <c r="J60" i="13"/>
  <c r="I60" i="13"/>
  <c r="K65" i="13"/>
  <c r="J65" i="13"/>
  <c r="I65" i="13"/>
  <c r="K67" i="13"/>
  <c r="J67" i="13"/>
  <c r="I67" i="13"/>
  <c r="K69" i="13"/>
  <c r="J69" i="13"/>
  <c r="I69" i="13"/>
  <c r="K71" i="13"/>
  <c r="J71" i="13"/>
  <c r="I71" i="13"/>
  <c r="K73" i="13"/>
  <c r="J73" i="13"/>
  <c r="I73" i="13"/>
  <c r="K75" i="13"/>
  <c r="J75" i="13"/>
  <c r="I75" i="13"/>
  <c r="K78" i="13"/>
  <c r="J78" i="13"/>
  <c r="I78" i="13"/>
  <c r="K80" i="13"/>
  <c r="J80" i="13"/>
  <c r="I80" i="13"/>
  <c r="K82" i="13"/>
  <c r="J82" i="13"/>
  <c r="I82" i="13"/>
  <c r="H90" i="13"/>
  <c r="K84" i="13"/>
  <c r="J84" i="13"/>
  <c r="I84" i="13"/>
  <c r="K86" i="13"/>
  <c r="J86" i="13"/>
  <c r="I86" i="13"/>
  <c r="K88" i="13"/>
  <c r="J88" i="13"/>
  <c r="I88" i="13"/>
  <c r="K93" i="13"/>
  <c r="J93" i="13"/>
  <c r="I93" i="13"/>
  <c r="K95" i="13"/>
  <c r="J95" i="13"/>
  <c r="I95" i="13"/>
  <c r="K97" i="13"/>
  <c r="J97" i="13"/>
  <c r="I97" i="13"/>
  <c r="K99" i="13"/>
  <c r="J99" i="13"/>
  <c r="I99" i="13"/>
  <c r="K101" i="13"/>
  <c r="J101" i="13"/>
  <c r="I101" i="13"/>
  <c r="K103" i="13"/>
  <c r="J103" i="13"/>
  <c r="I103" i="13"/>
  <c r="K106" i="13"/>
  <c r="J106" i="13"/>
  <c r="I106" i="13"/>
  <c r="K108" i="13"/>
  <c r="J108" i="13"/>
  <c r="I108" i="13"/>
  <c r="K110" i="13"/>
  <c r="J110" i="13"/>
  <c r="I110" i="13"/>
  <c r="H118" i="13"/>
  <c r="K112" i="13"/>
  <c r="J112" i="13"/>
  <c r="I112" i="13"/>
  <c r="K114" i="13"/>
  <c r="J114" i="13"/>
  <c r="I114" i="13"/>
  <c r="K116" i="13"/>
  <c r="J116" i="13"/>
  <c r="I116" i="13"/>
  <c r="K121" i="13"/>
  <c r="J121" i="13"/>
  <c r="I121" i="13"/>
  <c r="K123" i="13"/>
  <c r="J123" i="13"/>
  <c r="I123" i="13"/>
  <c r="K125" i="13"/>
  <c r="J125" i="13"/>
  <c r="I125" i="13"/>
  <c r="K127" i="13"/>
  <c r="J127" i="13"/>
  <c r="I127" i="13"/>
  <c r="K129" i="13"/>
  <c r="J129" i="13"/>
  <c r="I129" i="13"/>
  <c r="K131" i="13"/>
  <c r="J131" i="13"/>
  <c r="I131" i="13"/>
  <c r="K134" i="13"/>
  <c r="J134" i="13"/>
  <c r="I134" i="13"/>
  <c r="K136" i="13"/>
  <c r="J136" i="13"/>
  <c r="I136" i="13"/>
  <c r="K138" i="13"/>
  <c r="J138" i="13"/>
  <c r="I138" i="13"/>
  <c r="H146" i="13"/>
  <c r="K140" i="13"/>
  <c r="J140" i="13"/>
  <c r="I140" i="13"/>
  <c r="K142" i="13"/>
  <c r="J142" i="13"/>
  <c r="I142" i="13"/>
  <c r="K144" i="13"/>
  <c r="J144" i="13"/>
  <c r="I144" i="13"/>
  <c r="K149" i="13"/>
  <c r="J149" i="13"/>
  <c r="I149" i="13"/>
  <c r="K151" i="13"/>
  <c r="J151" i="13"/>
  <c r="I151" i="13"/>
  <c r="K153" i="13"/>
  <c r="J153" i="13"/>
  <c r="I153" i="13"/>
  <c r="K155" i="13"/>
  <c r="J155" i="13"/>
  <c r="I155" i="13"/>
  <c r="K157" i="13"/>
  <c r="J157" i="13"/>
  <c r="I157" i="13"/>
  <c r="K159" i="13"/>
  <c r="J159" i="13"/>
  <c r="I159" i="13"/>
  <c r="J15" i="14"/>
  <c r="I15" i="14"/>
  <c r="H23" i="14"/>
  <c r="J21" i="14"/>
  <c r="I21" i="14"/>
  <c r="J134" i="14"/>
  <c r="I134" i="14"/>
  <c r="L72" i="15"/>
  <c r="K72" i="15"/>
  <c r="M72" i="15"/>
  <c r="J72" i="15"/>
  <c r="I72" i="15"/>
  <c r="H119" i="15"/>
  <c r="L111" i="15"/>
  <c r="K111" i="15"/>
  <c r="J111" i="15"/>
  <c r="M111" i="15"/>
  <c r="I111" i="15"/>
  <c r="J160" i="16"/>
  <c r="I160" i="16"/>
  <c r="W20" i="18"/>
  <c r="X12" i="18"/>
  <c r="Q17" i="18"/>
  <c r="I73" i="18"/>
  <c r="S22" i="6"/>
  <c r="R22" i="6"/>
  <c r="Q22" i="6"/>
  <c r="S46" i="6"/>
  <c r="R46" i="6"/>
  <c r="Q46" i="6"/>
  <c r="J59" i="14"/>
  <c r="I59" i="14"/>
  <c r="I116" i="14"/>
  <c r="J116" i="14"/>
  <c r="L17" i="15"/>
  <c r="M17" i="15"/>
  <c r="K17" i="15"/>
  <c r="J17" i="15"/>
  <c r="I17" i="15"/>
  <c r="M67" i="15"/>
  <c r="L67" i="15"/>
  <c r="K67" i="15"/>
  <c r="J67" i="15"/>
  <c r="I67" i="15"/>
  <c r="K90" i="15"/>
  <c r="J90" i="15"/>
  <c r="M90" i="15"/>
  <c r="L90" i="15"/>
  <c r="I90" i="15"/>
  <c r="H22" i="18"/>
  <c r="I23" i="18"/>
  <c r="L11" i="2"/>
  <c r="K11" i="2"/>
  <c r="J11" i="2"/>
  <c r="E42" i="2"/>
  <c r="H67" i="2"/>
  <c r="R7" i="6"/>
  <c r="Q7" i="6"/>
  <c r="S7" i="6"/>
  <c r="R13" i="6"/>
  <c r="Q13" i="6"/>
  <c r="S13" i="6"/>
  <c r="R20" i="6"/>
  <c r="Q20" i="6"/>
  <c r="S20" i="6"/>
  <c r="T11" i="14"/>
  <c r="S11" i="14"/>
  <c r="T17" i="14"/>
  <c r="S17" i="14"/>
  <c r="J33" i="14"/>
  <c r="I33" i="14"/>
  <c r="H51" i="14"/>
  <c r="J43" i="14"/>
  <c r="I43" i="14"/>
  <c r="J53" i="14"/>
  <c r="I53" i="14"/>
  <c r="J62" i="14"/>
  <c r="I62" i="14"/>
  <c r="J72" i="14"/>
  <c r="I72" i="14"/>
  <c r="J82" i="14"/>
  <c r="I82" i="14"/>
  <c r="J91" i="14"/>
  <c r="I91" i="14"/>
  <c r="J101" i="14"/>
  <c r="I101" i="14"/>
  <c r="J117" i="14"/>
  <c r="I117" i="14"/>
  <c r="I126" i="14"/>
  <c r="J126" i="14"/>
  <c r="J146" i="14"/>
  <c r="I146" i="14"/>
  <c r="I155" i="14"/>
  <c r="J155" i="14"/>
  <c r="H163" i="14"/>
  <c r="I43" i="15"/>
  <c r="M43" i="15"/>
  <c r="L43" i="15"/>
  <c r="K43" i="15"/>
  <c r="J43" i="15"/>
  <c r="K45" i="15"/>
  <c r="M45" i="15"/>
  <c r="L45" i="15"/>
  <c r="J45" i="15"/>
  <c r="I45" i="15"/>
  <c r="M47" i="15"/>
  <c r="L47" i="15"/>
  <c r="K47" i="15"/>
  <c r="J47" i="15"/>
  <c r="I47" i="15"/>
  <c r="M86" i="15"/>
  <c r="L86" i="15"/>
  <c r="K86" i="15"/>
  <c r="J86" i="15"/>
  <c r="I86" i="15"/>
  <c r="M112" i="15"/>
  <c r="L112" i="15"/>
  <c r="K112" i="15"/>
  <c r="J112" i="15"/>
  <c r="I112" i="15"/>
  <c r="X39" i="18"/>
  <c r="Q44" i="18"/>
  <c r="L49" i="5"/>
  <c r="K49" i="5"/>
  <c r="J49" i="5"/>
  <c r="I49" i="5"/>
  <c r="M49" i="5"/>
  <c r="K7" i="6"/>
  <c r="J7" i="6"/>
  <c r="I7" i="6"/>
  <c r="S9" i="6"/>
  <c r="R9" i="6"/>
  <c r="Q9" i="6"/>
  <c r="K13" i="6"/>
  <c r="J13" i="6"/>
  <c r="I13" i="6"/>
  <c r="K26" i="6"/>
  <c r="J26" i="6"/>
  <c r="I26" i="6"/>
  <c r="S28" i="6"/>
  <c r="R28" i="6"/>
  <c r="Q28" i="6"/>
  <c r="K50" i="6"/>
  <c r="J50" i="6"/>
  <c r="I50" i="6"/>
  <c r="S52" i="6"/>
  <c r="R52" i="6"/>
  <c r="Q52" i="6"/>
  <c r="V9" i="12"/>
  <c r="T9" i="12"/>
  <c r="S9" i="12"/>
  <c r="J30" i="14"/>
  <c r="I30" i="14"/>
  <c r="J88" i="14"/>
  <c r="I88" i="14"/>
  <c r="L14" i="2"/>
  <c r="K14" i="2"/>
  <c r="J14" i="2"/>
  <c r="I17" i="2"/>
  <c r="V57" i="12"/>
  <c r="S57" i="12"/>
  <c r="T57" i="12"/>
  <c r="V19" i="12"/>
  <c r="T19" i="12"/>
  <c r="S19" i="12"/>
  <c r="V28" i="12"/>
  <c r="T28" i="12"/>
  <c r="S28" i="12"/>
  <c r="V37" i="12"/>
  <c r="T37" i="12"/>
  <c r="S37" i="12"/>
  <c r="V46" i="12"/>
  <c r="T46" i="12"/>
  <c r="S46" i="12"/>
  <c r="V55" i="12"/>
  <c r="T55" i="12"/>
  <c r="S55" i="12"/>
  <c r="J13" i="14"/>
  <c r="I13" i="14"/>
  <c r="J19" i="14"/>
  <c r="I19" i="14"/>
  <c r="J115" i="14"/>
  <c r="I115" i="14"/>
  <c r="J144" i="14"/>
  <c r="I144" i="14"/>
  <c r="J12" i="15"/>
  <c r="M12" i="15"/>
  <c r="L12" i="15"/>
  <c r="K12" i="15"/>
  <c r="I12" i="15"/>
  <c r="K52" i="15"/>
  <c r="M52" i="15"/>
  <c r="L52" i="15"/>
  <c r="J52" i="15"/>
  <c r="I52" i="15"/>
  <c r="M54" i="15"/>
  <c r="L54" i="15"/>
  <c r="K54" i="15"/>
  <c r="J54" i="15"/>
  <c r="I54" i="15"/>
  <c r="L98" i="15"/>
  <c r="K98" i="15"/>
  <c r="J98" i="15"/>
  <c r="M98" i="15"/>
  <c r="I98" i="15"/>
  <c r="M145" i="15"/>
  <c r="L145" i="15"/>
  <c r="K145" i="15"/>
  <c r="J145" i="15"/>
  <c r="I145" i="15"/>
  <c r="X109" i="18"/>
  <c r="S15" i="6"/>
  <c r="R15" i="6"/>
  <c r="Q15" i="6"/>
  <c r="K20" i="6"/>
  <c r="J20" i="6"/>
  <c r="I20" i="6"/>
  <c r="S34" i="6"/>
  <c r="R34" i="6"/>
  <c r="Q34" i="6"/>
  <c r="K38" i="6"/>
  <c r="J38" i="6"/>
  <c r="I38" i="6"/>
  <c r="T13" i="14"/>
  <c r="S13" i="14"/>
  <c r="J40" i="14"/>
  <c r="I40" i="14"/>
  <c r="J49" i="14"/>
  <c r="I49" i="14"/>
  <c r="K21" i="2"/>
  <c r="J21" i="2"/>
  <c r="F43" i="2"/>
  <c r="G115" i="3"/>
  <c r="G118" i="3"/>
  <c r="G121" i="3"/>
  <c r="L153" i="3"/>
  <c r="K153" i="3"/>
  <c r="J153" i="3"/>
  <c r="L156" i="3"/>
  <c r="K156" i="3"/>
  <c r="J156" i="3"/>
  <c r="L159" i="3"/>
  <c r="K159" i="3"/>
  <c r="J159" i="3"/>
  <c r="L162" i="3"/>
  <c r="K162" i="3"/>
  <c r="J162" i="3"/>
  <c r="L165" i="3"/>
  <c r="J165" i="3"/>
  <c r="K165" i="3"/>
  <c r="L168" i="3"/>
  <c r="K168" i="3"/>
  <c r="J168" i="3"/>
  <c r="L171" i="3"/>
  <c r="K171" i="3"/>
  <c r="J171" i="3"/>
  <c r="L174" i="3"/>
  <c r="J174" i="3"/>
  <c r="K174" i="3"/>
  <c r="L177" i="3"/>
  <c r="K177" i="3"/>
  <c r="J177" i="3"/>
  <c r="I188" i="3"/>
  <c r="I191" i="3"/>
  <c r="L180" i="3"/>
  <c r="K180" i="3"/>
  <c r="J180" i="3"/>
  <c r="L183" i="3"/>
  <c r="I194" i="3"/>
  <c r="K183" i="3"/>
  <c r="J183" i="3"/>
  <c r="L209" i="3"/>
  <c r="K209" i="3"/>
  <c r="J209" i="3"/>
  <c r="L212" i="3"/>
  <c r="K212" i="3"/>
  <c r="J212" i="3"/>
  <c r="L215" i="3"/>
  <c r="J215" i="3"/>
  <c r="K215" i="3"/>
  <c r="L218" i="3"/>
  <c r="K218" i="3"/>
  <c r="J218" i="3"/>
  <c r="R11" i="6"/>
  <c r="S11" i="6"/>
  <c r="Q11" i="6"/>
  <c r="S18" i="6"/>
  <c r="R18" i="6"/>
  <c r="Q18" i="6"/>
  <c r="R24" i="6"/>
  <c r="S24" i="6"/>
  <c r="Q24" i="6"/>
  <c r="R30" i="6"/>
  <c r="S30" i="6"/>
  <c r="Q30" i="6"/>
  <c r="R36" i="6"/>
  <c r="S36" i="6"/>
  <c r="Q36" i="6"/>
  <c r="V6" i="12"/>
  <c r="T6" i="12"/>
  <c r="S6" i="12"/>
  <c r="T15" i="14"/>
  <c r="S15" i="14"/>
  <c r="R23" i="14"/>
  <c r="T21" i="14"/>
  <c r="S21" i="14"/>
  <c r="J27" i="14"/>
  <c r="I27" i="14"/>
  <c r="J36" i="14"/>
  <c r="I36" i="14"/>
  <c r="J46" i="14"/>
  <c r="I46" i="14"/>
  <c r="J56" i="14"/>
  <c r="I56" i="14"/>
  <c r="J75" i="14"/>
  <c r="I75" i="14"/>
  <c r="H93" i="14"/>
  <c r="J85" i="14"/>
  <c r="I85" i="14"/>
  <c r="J95" i="14"/>
  <c r="I95" i="14"/>
  <c r="J104" i="14"/>
  <c r="I104" i="14"/>
  <c r="J127" i="14"/>
  <c r="I127" i="14"/>
  <c r="H135" i="14"/>
  <c r="J156" i="14"/>
  <c r="I156" i="14"/>
  <c r="L157" i="15"/>
  <c r="K157" i="15"/>
  <c r="J157" i="15"/>
  <c r="I157" i="15"/>
  <c r="M157" i="15"/>
  <c r="J25" i="15"/>
  <c r="M25" i="15"/>
  <c r="L25" i="15"/>
  <c r="K25" i="15"/>
  <c r="I25" i="15"/>
  <c r="H35" i="15"/>
  <c r="L27" i="15"/>
  <c r="M27" i="15"/>
  <c r="K27" i="15"/>
  <c r="J27" i="15"/>
  <c r="I27" i="15"/>
  <c r="K71" i="15"/>
  <c r="J71" i="15"/>
  <c r="M71" i="15"/>
  <c r="L71" i="15"/>
  <c r="I71" i="15"/>
  <c r="M99" i="15"/>
  <c r="L99" i="15"/>
  <c r="K99" i="15"/>
  <c r="J99" i="15"/>
  <c r="I99" i="15"/>
  <c r="L138" i="15"/>
  <c r="K138" i="15"/>
  <c r="J138" i="15"/>
  <c r="I138" i="15"/>
  <c r="M138" i="15"/>
  <c r="I61" i="18"/>
  <c r="X128" i="18"/>
  <c r="X159" i="18"/>
  <c r="J109" i="14"/>
  <c r="I109" i="14"/>
  <c r="J118" i="14"/>
  <c r="I118" i="14"/>
  <c r="J128" i="14"/>
  <c r="I128" i="14"/>
  <c r="J138" i="14"/>
  <c r="I138" i="14"/>
  <c r="J147" i="14"/>
  <c r="I147" i="14"/>
  <c r="J157" i="14"/>
  <c r="I157" i="14"/>
  <c r="I16" i="18"/>
  <c r="X32" i="18"/>
  <c r="Q38" i="18"/>
  <c r="I55" i="18"/>
  <c r="X71" i="18"/>
  <c r="X89" i="18"/>
  <c r="Q95" i="18"/>
  <c r="I151" i="18"/>
  <c r="Y113" i="19"/>
  <c r="X113" i="19"/>
  <c r="Y157" i="19"/>
  <c r="X157" i="19"/>
  <c r="T17" i="12"/>
  <c r="S17" i="12"/>
  <c r="V17" i="12"/>
  <c r="T20" i="12"/>
  <c r="S20" i="12"/>
  <c r="V20" i="12"/>
  <c r="T23" i="12"/>
  <c r="S23" i="12"/>
  <c r="V23" i="12"/>
  <c r="T26" i="12"/>
  <c r="S26" i="12"/>
  <c r="V26" i="12"/>
  <c r="T29" i="12"/>
  <c r="S29" i="12"/>
  <c r="V29" i="12"/>
  <c r="T32" i="12"/>
  <c r="S32" i="12"/>
  <c r="V32" i="12"/>
  <c r="T35" i="12"/>
  <c r="S35" i="12"/>
  <c r="V35" i="12"/>
  <c r="T38" i="12"/>
  <c r="S38" i="12"/>
  <c r="V38" i="12"/>
  <c r="T41" i="12"/>
  <c r="S41" i="12"/>
  <c r="V41" i="12"/>
  <c r="T44" i="12"/>
  <c r="S44" i="12"/>
  <c r="V44" i="12"/>
  <c r="T47" i="12"/>
  <c r="S47" i="12"/>
  <c r="V47" i="12"/>
  <c r="T50" i="12"/>
  <c r="S50" i="12"/>
  <c r="V50" i="12"/>
  <c r="T53" i="12"/>
  <c r="S53" i="12"/>
  <c r="V53" i="12"/>
  <c r="T56" i="12"/>
  <c r="S56" i="12"/>
  <c r="V56" i="12"/>
  <c r="J23" i="13"/>
  <c r="I23" i="13"/>
  <c r="K23" i="13"/>
  <c r="J25" i="13"/>
  <c r="I25" i="13"/>
  <c r="K25" i="13"/>
  <c r="J27" i="13"/>
  <c r="I27" i="13"/>
  <c r="K27" i="13"/>
  <c r="J29" i="13"/>
  <c r="I29" i="13"/>
  <c r="K29" i="13"/>
  <c r="J31" i="13"/>
  <c r="I31" i="13"/>
  <c r="K31" i="13"/>
  <c r="J33" i="13"/>
  <c r="I33" i="13"/>
  <c r="K33" i="13"/>
  <c r="J36" i="13"/>
  <c r="I36" i="13"/>
  <c r="K36" i="13"/>
  <c r="J38" i="13"/>
  <c r="I38" i="13"/>
  <c r="K38" i="13"/>
  <c r="J40" i="13"/>
  <c r="I40" i="13"/>
  <c r="H48" i="13"/>
  <c r="K40" i="13"/>
  <c r="J42" i="13"/>
  <c r="I42" i="13"/>
  <c r="K42" i="13"/>
  <c r="J44" i="13"/>
  <c r="I44" i="13"/>
  <c r="K44" i="13"/>
  <c r="J46" i="13"/>
  <c r="I46" i="13"/>
  <c r="K46" i="13"/>
  <c r="J51" i="13"/>
  <c r="I51" i="13"/>
  <c r="K51" i="13"/>
  <c r="J12" i="14"/>
  <c r="I12" i="14"/>
  <c r="J14" i="14"/>
  <c r="I14" i="14"/>
  <c r="J16" i="14"/>
  <c r="I16" i="14"/>
  <c r="J18" i="14"/>
  <c r="I18" i="14"/>
  <c r="J20" i="14"/>
  <c r="I20" i="14"/>
  <c r="J22" i="14"/>
  <c r="I22" i="14"/>
  <c r="J25" i="14"/>
  <c r="I25" i="14"/>
  <c r="J28" i="14"/>
  <c r="I28" i="14"/>
  <c r="J31" i="14"/>
  <c r="I31" i="14"/>
  <c r="J34" i="14"/>
  <c r="I34" i="14"/>
  <c r="J41" i="14"/>
  <c r="I41" i="14"/>
  <c r="J44" i="14"/>
  <c r="I44" i="14"/>
  <c r="J47" i="14"/>
  <c r="I47" i="14"/>
  <c r="J50" i="14"/>
  <c r="I50" i="14"/>
  <c r="J54" i="14"/>
  <c r="I54" i="14"/>
  <c r="J57" i="14"/>
  <c r="I57" i="14"/>
  <c r="H65" i="14"/>
  <c r="J60" i="14"/>
  <c r="I60" i="14"/>
  <c r="J63" i="14"/>
  <c r="I63" i="14"/>
  <c r="J67" i="14"/>
  <c r="I67" i="14"/>
  <c r="J70" i="14"/>
  <c r="I70" i="14"/>
  <c r="J73" i="14"/>
  <c r="I73" i="14"/>
  <c r="J76" i="14"/>
  <c r="I76" i="14"/>
  <c r="J83" i="14"/>
  <c r="I83" i="14"/>
  <c r="J86" i="14"/>
  <c r="I86" i="14"/>
  <c r="J89" i="14"/>
  <c r="I89" i="14"/>
  <c r="J92" i="14"/>
  <c r="I92" i="14"/>
  <c r="J96" i="14"/>
  <c r="I96" i="14"/>
  <c r="J99" i="14"/>
  <c r="I99" i="14"/>
  <c r="H107" i="14"/>
  <c r="J102" i="14"/>
  <c r="I102" i="14"/>
  <c r="J105" i="14"/>
  <c r="I105" i="14"/>
  <c r="I110" i="14"/>
  <c r="J110" i="14"/>
  <c r="J111" i="14"/>
  <c r="I111" i="14"/>
  <c r="I119" i="14"/>
  <c r="J119" i="14"/>
  <c r="J120" i="14"/>
  <c r="I120" i="14"/>
  <c r="I129" i="14"/>
  <c r="J129" i="14"/>
  <c r="J130" i="14"/>
  <c r="I130" i="14"/>
  <c r="I139" i="14"/>
  <c r="J139" i="14"/>
  <c r="J140" i="14"/>
  <c r="I140" i="14"/>
  <c r="I148" i="14"/>
  <c r="J148" i="14"/>
  <c r="I158" i="14"/>
  <c r="J158" i="14"/>
  <c r="J159" i="14"/>
  <c r="I159" i="14"/>
  <c r="X19" i="18"/>
  <c r="Q25" i="18"/>
  <c r="I42" i="18"/>
  <c r="X58" i="18"/>
  <c r="I81" i="18"/>
  <c r="Q83" i="18"/>
  <c r="I131" i="18"/>
  <c r="I112" i="14"/>
  <c r="J112" i="14"/>
  <c r="I131" i="14"/>
  <c r="J131" i="14"/>
  <c r="I141" i="14"/>
  <c r="H149" i="14"/>
  <c r="J141" i="14"/>
  <c r="I151" i="14"/>
  <c r="J151" i="14"/>
  <c r="I160" i="14"/>
  <c r="J160" i="14"/>
  <c r="I15" i="18"/>
  <c r="X31" i="18"/>
  <c r="Q37" i="18"/>
  <c r="P36" i="18"/>
  <c r="H62" i="18"/>
  <c r="I54" i="18"/>
  <c r="X70" i="18"/>
  <c r="Q75" i="18"/>
  <c r="I112" i="18"/>
  <c r="X157" i="18"/>
  <c r="I91" i="21"/>
  <c r="H91" i="21"/>
  <c r="V11" i="12"/>
  <c r="T11" i="12"/>
  <c r="S11" i="12"/>
  <c r="V13" i="12"/>
  <c r="S13" i="12"/>
  <c r="T13" i="12"/>
  <c r="V15" i="12"/>
  <c r="S15" i="12"/>
  <c r="T15" i="12"/>
  <c r="V18" i="12"/>
  <c r="T18" i="12"/>
  <c r="S18" i="12"/>
  <c r="V21" i="12"/>
  <c r="S21" i="12"/>
  <c r="T21" i="12"/>
  <c r="V24" i="12"/>
  <c r="S24" i="12"/>
  <c r="T24" i="12"/>
  <c r="J26" i="14"/>
  <c r="I26" i="14"/>
  <c r="H37" i="14"/>
  <c r="J29" i="14"/>
  <c r="I29" i="14"/>
  <c r="J32" i="14"/>
  <c r="I32" i="14"/>
  <c r="J35" i="14"/>
  <c r="I35" i="14"/>
  <c r="J39" i="14"/>
  <c r="I39" i="14"/>
  <c r="J42" i="14"/>
  <c r="I42" i="14"/>
  <c r="J45" i="14"/>
  <c r="I45" i="14"/>
  <c r="J48" i="14"/>
  <c r="I48" i="14"/>
  <c r="J55" i="14"/>
  <c r="I55" i="14"/>
  <c r="J58" i="14"/>
  <c r="I58" i="14"/>
  <c r="J61" i="14"/>
  <c r="I61" i="14"/>
  <c r="J64" i="14"/>
  <c r="I64" i="14"/>
  <c r="J68" i="14"/>
  <c r="I68" i="14"/>
  <c r="H79" i="14"/>
  <c r="J71" i="14"/>
  <c r="I71" i="14"/>
  <c r="J74" i="14"/>
  <c r="I74" i="14"/>
  <c r="J77" i="14"/>
  <c r="I77" i="14"/>
  <c r="J81" i="14"/>
  <c r="I81" i="14"/>
  <c r="J84" i="14"/>
  <c r="I84" i="14"/>
  <c r="J87" i="14"/>
  <c r="I87" i="14"/>
  <c r="J90" i="14"/>
  <c r="I90" i="14"/>
  <c r="J97" i="14"/>
  <c r="I97" i="14"/>
  <c r="J100" i="14"/>
  <c r="I100" i="14"/>
  <c r="J103" i="14"/>
  <c r="I103" i="14"/>
  <c r="J106" i="14"/>
  <c r="I106" i="14"/>
  <c r="I113" i="14"/>
  <c r="H121" i="14"/>
  <c r="J113" i="14"/>
  <c r="J114" i="14"/>
  <c r="I114" i="14"/>
  <c r="I123" i="14"/>
  <c r="J123" i="14"/>
  <c r="J124" i="14"/>
  <c r="I124" i="14"/>
  <c r="I132" i="14"/>
  <c r="J132" i="14"/>
  <c r="J133" i="14"/>
  <c r="I133" i="14"/>
  <c r="I142" i="14"/>
  <c r="J142" i="14"/>
  <c r="J143" i="14"/>
  <c r="I143" i="14"/>
  <c r="I152" i="14"/>
  <c r="J152" i="14"/>
  <c r="J153" i="14"/>
  <c r="I153" i="14"/>
  <c r="I161" i="14"/>
  <c r="J161" i="14"/>
  <c r="J162" i="14"/>
  <c r="I162" i="14"/>
  <c r="X141" i="18"/>
  <c r="X13" i="18"/>
  <c r="Q18" i="18"/>
  <c r="X52" i="18"/>
  <c r="Q57" i="18"/>
  <c r="I74" i="18"/>
  <c r="I93" i="18"/>
  <c r="H92" i="18"/>
  <c r="R153" i="18"/>
  <c r="Q153" i="18"/>
  <c r="I94" i="18"/>
  <c r="P104" i="18"/>
  <c r="Q96" i="18"/>
  <c r="W118" i="18"/>
  <c r="X110" i="18"/>
  <c r="I113" i="18"/>
  <c r="R115" i="18"/>
  <c r="Q115" i="18"/>
  <c r="X129" i="18"/>
  <c r="Q135" i="18"/>
  <c r="P134" i="18"/>
  <c r="X149" i="18"/>
  <c r="W148" i="18"/>
  <c r="H160" i="18"/>
  <c r="I152" i="18"/>
  <c r="Q154" i="18"/>
  <c r="I157" i="18"/>
  <c r="I17" i="19"/>
  <c r="J17" i="19"/>
  <c r="H17" i="19"/>
  <c r="I27" i="19"/>
  <c r="G35" i="19"/>
  <c r="H27" i="19"/>
  <c r="W63" i="19"/>
  <c r="X55" i="19"/>
  <c r="Y55" i="19"/>
  <c r="X74" i="19"/>
  <c r="Y74" i="19"/>
  <c r="X84" i="19"/>
  <c r="Y84" i="19"/>
  <c r="W93" i="19"/>
  <c r="X94" i="19"/>
  <c r="Y94" i="19"/>
  <c r="O105" i="19"/>
  <c r="Q97" i="19"/>
  <c r="P97" i="19"/>
  <c r="H100" i="19"/>
  <c r="I100" i="19"/>
  <c r="Q126" i="19"/>
  <c r="P126" i="19"/>
  <c r="H129" i="19"/>
  <c r="I129" i="19"/>
  <c r="Y136" i="19"/>
  <c r="W135" i="19"/>
  <c r="X136" i="19"/>
  <c r="I67" i="21"/>
  <c r="H67" i="21"/>
  <c r="L113" i="22"/>
  <c r="K113" i="22"/>
  <c r="J113" i="22"/>
  <c r="M129" i="30"/>
  <c r="L129" i="30"/>
  <c r="K129" i="30"/>
  <c r="J129" i="30"/>
  <c r="I129" i="30"/>
  <c r="J150" i="18"/>
  <c r="I150" i="18"/>
  <c r="Q150" i="18"/>
  <c r="I9" i="18"/>
  <c r="H8" i="18"/>
  <c r="J23" i="18" s="1"/>
  <c r="Q11" i="18"/>
  <c r="I28" i="18"/>
  <c r="Q30" i="18"/>
  <c r="I47" i="18"/>
  <c r="I67" i="18"/>
  <c r="Q69" i="18"/>
  <c r="I86" i="18"/>
  <c r="Q88" i="18"/>
  <c r="Q108" i="18"/>
  <c r="I125" i="18"/>
  <c r="Q127" i="18"/>
  <c r="I144" i="18"/>
  <c r="I158" i="18"/>
  <c r="H137" i="19"/>
  <c r="I137" i="19"/>
  <c r="Y47" i="19"/>
  <c r="X47" i="19"/>
  <c r="X52" i="19"/>
  <c r="W51" i="19"/>
  <c r="Y52" i="19"/>
  <c r="Y123" i="19"/>
  <c r="X123" i="19"/>
  <c r="P132" i="19"/>
  <c r="Q132" i="19"/>
  <c r="Y144" i="19"/>
  <c r="X144" i="19"/>
  <c r="Y154" i="19"/>
  <c r="X154" i="19"/>
  <c r="I19" i="21"/>
  <c r="H19" i="21"/>
  <c r="I150" i="21"/>
  <c r="H150" i="21"/>
  <c r="X12" i="22"/>
  <c r="W12" i="22"/>
  <c r="V12" i="22"/>
  <c r="J95" i="22"/>
  <c r="L95" i="22"/>
  <c r="K95" i="22"/>
  <c r="J10" i="18"/>
  <c r="I10" i="18"/>
  <c r="P20" i="18"/>
  <c r="Q12" i="18"/>
  <c r="I29" i="18"/>
  <c r="Q31" i="18"/>
  <c r="Q51" i="18"/>
  <c r="P50" i="18"/>
  <c r="H76" i="18"/>
  <c r="I68" i="18"/>
  <c r="Q70" i="18"/>
  <c r="I87" i="18"/>
  <c r="Q89" i="18"/>
  <c r="I107" i="18"/>
  <c r="H106" i="18"/>
  <c r="R109" i="18"/>
  <c r="Q109" i="18"/>
  <c r="I126" i="18"/>
  <c r="Q128" i="18"/>
  <c r="J145" i="18"/>
  <c r="I145" i="18"/>
  <c r="Q156" i="18"/>
  <c r="I14" i="19"/>
  <c r="H14" i="19"/>
  <c r="I24" i="19"/>
  <c r="G23" i="19"/>
  <c r="H24" i="19"/>
  <c r="I33" i="19"/>
  <c r="J33" i="19"/>
  <c r="H33" i="19"/>
  <c r="I43" i="19"/>
  <c r="H43" i="19"/>
  <c r="Q45" i="19"/>
  <c r="P45" i="19"/>
  <c r="X46" i="19"/>
  <c r="Y46" i="19"/>
  <c r="H48" i="19"/>
  <c r="I48" i="19"/>
  <c r="X61" i="19"/>
  <c r="Y61" i="19"/>
  <c r="X71" i="19"/>
  <c r="Y71" i="19"/>
  <c r="X81" i="19"/>
  <c r="Y81" i="19"/>
  <c r="X90" i="19"/>
  <c r="Y90" i="19"/>
  <c r="H110" i="19"/>
  <c r="I110" i="19"/>
  <c r="J130" i="19"/>
  <c r="H130" i="19"/>
  <c r="I130" i="19"/>
  <c r="Q11" i="21"/>
  <c r="R11" i="21"/>
  <c r="I125" i="21"/>
  <c r="H125" i="21"/>
  <c r="L56" i="22"/>
  <c r="K56" i="22"/>
  <c r="J56" i="22"/>
  <c r="L122" i="22"/>
  <c r="J122" i="22"/>
  <c r="K122" i="22"/>
  <c r="V20" i="17"/>
  <c r="U20" i="17"/>
  <c r="Q24" i="18"/>
  <c r="J41" i="18"/>
  <c r="I41" i="18"/>
  <c r="Q43" i="18"/>
  <c r="I60" i="18"/>
  <c r="J80" i="18"/>
  <c r="I80" i="18"/>
  <c r="P90" i="18"/>
  <c r="Q82" i="18"/>
  <c r="I99" i="18"/>
  <c r="Q101" i="18"/>
  <c r="Q121" i="18"/>
  <c r="P120" i="18"/>
  <c r="H146" i="18"/>
  <c r="I138" i="18"/>
  <c r="Q140" i="18"/>
  <c r="Q157" i="18"/>
  <c r="Y103" i="19"/>
  <c r="X103" i="19"/>
  <c r="Y141" i="19"/>
  <c r="X141" i="19"/>
  <c r="Y151" i="19"/>
  <c r="X151" i="19"/>
  <c r="Y160" i="19"/>
  <c r="X160" i="19"/>
  <c r="I100" i="18"/>
  <c r="Q102" i="18"/>
  <c r="Q122" i="18"/>
  <c r="I139" i="18"/>
  <c r="Q141" i="18"/>
  <c r="I11" i="19"/>
  <c r="H11" i="19"/>
  <c r="I20" i="19"/>
  <c r="H20" i="19"/>
  <c r="I30" i="19"/>
  <c r="H30" i="19"/>
  <c r="I40" i="19"/>
  <c r="H40" i="19"/>
  <c r="X58" i="19"/>
  <c r="Y58" i="19"/>
  <c r="X68" i="19"/>
  <c r="Y68" i="19"/>
  <c r="X87" i="19"/>
  <c r="Y87" i="19"/>
  <c r="Q116" i="19"/>
  <c r="P116" i="19"/>
  <c r="I156" i="21"/>
  <c r="H156" i="21"/>
  <c r="H38" i="21"/>
  <c r="I38" i="21"/>
  <c r="L27" i="22"/>
  <c r="I35" i="22"/>
  <c r="K27" i="22"/>
  <c r="J27" i="22"/>
  <c r="I10" i="19"/>
  <c r="G9" i="19"/>
  <c r="J10" i="19" s="1"/>
  <c r="H10" i="19"/>
  <c r="I13" i="19"/>
  <c r="G21" i="19"/>
  <c r="J13" i="19"/>
  <c r="H13" i="19"/>
  <c r="I16" i="19"/>
  <c r="H16" i="19"/>
  <c r="I19" i="19"/>
  <c r="J19" i="19"/>
  <c r="H19" i="19"/>
  <c r="I26" i="19"/>
  <c r="H26" i="19"/>
  <c r="I29" i="19"/>
  <c r="J29" i="19"/>
  <c r="H29" i="19"/>
  <c r="I32" i="19"/>
  <c r="H32" i="19"/>
  <c r="O51" i="19"/>
  <c r="Q52" i="19"/>
  <c r="P52" i="19"/>
  <c r="X53" i="19"/>
  <c r="Y53" i="19"/>
  <c r="O63" i="19"/>
  <c r="Q55" i="19"/>
  <c r="P55" i="19"/>
  <c r="Q58" i="19"/>
  <c r="P58" i="19"/>
  <c r="Q61" i="19"/>
  <c r="P61" i="19"/>
  <c r="Q68" i="19"/>
  <c r="P68" i="19"/>
  <c r="Q71" i="19"/>
  <c r="P71" i="19"/>
  <c r="Q74" i="19"/>
  <c r="P74" i="19"/>
  <c r="Q81" i="19"/>
  <c r="P81" i="19"/>
  <c r="Q84" i="19"/>
  <c r="P84" i="19"/>
  <c r="Q87" i="19"/>
  <c r="P87" i="19"/>
  <c r="Q90" i="19"/>
  <c r="P90" i="19"/>
  <c r="O93" i="19"/>
  <c r="Q94" i="19"/>
  <c r="P94" i="19"/>
  <c r="Q100" i="19"/>
  <c r="P100" i="19"/>
  <c r="Q110" i="19"/>
  <c r="P110" i="19"/>
  <c r="Q129" i="19"/>
  <c r="P129" i="19"/>
  <c r="Y132" i="19"/>
  <c r="X132" i="19"/>
  <c r="G36" i="21"/>
  <c r="I28" i="21"/>
  <c r="H28" i="21"/>
  <c r="I53" i="21"/>
  <c r="H53" i="21"/>
  <c r="I111" i="21"/>
  <c r="H111" i="21"/>
  <c r="J124" i="22"/>
  <c r="L124" i="22"/>
  <c r="K124" i="22"/>
  <c r="K99" i="28"/>
  <c r="J99" i="28"/>
  <c r="I99" i="28"/>
  <c r="I159" i="18"/>
  <c r="R9" i="18"/>
  <c r="Q9" i="18"/>
  <c r="P8" i="18"/>
  <c r="R38" i="18" s="1"/>
  <c r="Q15" i="18"/>
  <c r="X48" i="19"/>
  <c r="Y48" i="19"/>
  <c r="W105" i="19"/>
  <c r="Y97" i="19"/>
  <c r="X97" i="19"/>
  <c r="Y116" i="19"/>
  <c r="X116" i="19"/>
  <c r="Y126" i="19"/>
  <c r="X126" i="19"/>
  <c r="P139" i="19"/>
  <c r="O147" i="19"/>
  <c r="Q139" i="19"/>
  <c r="Y140" i="19"/>
  <c r="X140" i="19"/>
  <c r="Y143" i="19"/>
  <c r="X143" i="19"/>
  <c r="Y146" i="19"/>
  <c r="X146" i="19"/>
  <c r="Y150" i="19"/>
  <c r="X150" i="19"/>
  <c r="W149" i="19"/>
  <c r="Y153" i="19"/>
  <c r="X153" i="19"/>
  <c r="W161" i="19"/>
  <c r="Y156" i="19"/>
  <c r="X156" i="19"/>
  <c r="Y159" i="19"/>
  <c r="X159" i="19"/>
  <c r="Q17" i="21"/>
  <c r="R17" i="21"/>
  <c r="I86" i="21"/>
  <c r="H86" i="21"/>
  <c r="I144" i="21"/>
  <c r="H144" i="21"/>
  <c r="L46" i="22"/>
  <c r="K46" i="22"/>
  <c r="J46" i="22"/>
  <c r="L75" i="22"/>
  <c r="K75" i="22"/>
  <c r="J75" i="22"/>
  <c r="L142" i="22"/>
  <c r="K142" i="22"/>
  <c r="J142" i="22"/>
  <c r="L151" i="22"/>
  <c r="J151" i="22"/>
  <c r="K151" i="22"/>
  <c r="J106" i="28"/>
  <c r="I106" i="28"/>
  <c r="K106" i="28"/>
  <c r="P137" i="19"/>
  <c r="Q137" i="19"/>
  <c r="Y128" i="19"/>
  <c r="X128" i="19"/>
  <c r="Q48" i="19"/>
  <c r="P48" i="19"/>
  <c r="Y56" i="19"/>
  <c r="X56" i="19"/>
  <c r="Y59" i="19"/>
  <c r="X59" i="19"/>
  <c r="Y62" i="19"/>
  <c r="X62" i="19"/>
  <c r="Y66" i="19"/>
  <c r="X66" i="19"/>
  <c r="W65" i="19"/>
  <c r="Y69" i="19"/>
  <c r="X69" i="19"/>
  <c r="W77" i="19"/>
  <c r="Y72" i="19"/>
  <c r="X72" i="19"/>
  <c r="Y75" i="19"/>
  <c r="X75" i="19"/>
  <c r="Y82" i="19"/>
  <c r="X82" i="19"/>
  <c r="Y85" i="19"/>
  <c r="X85" i="19"/>
  <c r="Y88" i="19"/>
  <c r="X88" i="19"/>
  <c r="Q103" i="19"/>
  <c r="P103" i="19"/>
  <c r="Q113" i="19"/>
  <c r="P113" i="19"/>
  <c r="Q123" i="19"/>
  <c r="P123" i="19"/>
  <c r="Y129" i="19"/>
  <c r="X129" i="19"/>
  <c r="Y139" i="19"/>
  <c r="X139" i="19"/>
  <c r="W147" i="19"/>
  <c r="I13" i="21"/>
  <c r="H13" i="21"/>
  <c r="I41" i="21"/>
  <c r="H41" i="21"/>
  <c r="I72" i="21"/>
  <c r="H72" i="21"/>
  <c r="I130" i="21"/>
  <c r="H130" i="21"/>
  <c r="J153" i="22"/>
  <c r="L153" i="22"/>
  <c r="K153" i="22"/>
  <c r="I161" i="22"/>
  <c r="X45" i="19"/>
  <c r="Y45" i="19"/>
  <c r="H55" i="19"/>
  <c r="G63" i="19"/>
  <c r="I55" i="19"/>
  <c r="H58" i="19"/>
  <c r="I58" i="19"/>
  <c r="H61" i="19"/>
  <c r="I61" i="19"/>
  <c r="Y100" i="19"/>
  <c r="X100" i="19"/>
  <c r="Y110" i="19"/>
  <c r="X110" i="19"/>
  <c r="P136" i="19"/>
  <c r="O135" i="19"/>
  <c r="Q136" i="19"/>
  <c r="Y142" i="19"/>
  <c r="X142" i="19"/>
  <c r="Y145" i="19"/>
  <c r="X145" i="19"/>
  <c r="Y152" i="19"/>
  <c r="X152" i="19"/>
  <c r="Y155" i="19"/>
  <c r="X155" i="19"/>
  <c r="Y158" i="19"/>
  <c r="X158" i="19"/>
  <c r="H25" i="21"/>
  <c r="I25" i="21"/>
  <c r="I47" i="21"/>
  <c r="H47" i="21"/>
  <c r="I105" i="21"/>
  <c r="H105" i="21"/>
  <c r="X17" i="22"/>
  <c r="W17" i="22"/>
  <c r="V17" i="22"/>
  <c r="L37" i="22"/>
  <c r="K37" i="22"/>
  <c r="J37" i="22"/>
  <c r="L66" i="22"/>
  <c r="K66" i="22"/>
  <c r="J66" i="22"/>
  <c r="L84" i="22"/>
  <c r="K84" i="22"/>
  <c r="J84" i="22"/>
  <c r="L93" i="22"/>
  <c r="J93" i="22"/>
  <c r="K93" i="22"/>
  <c r="R12" i="21"/>
  <c r="Q12" i="21"/>
  <c r="R18" i="21"/>
  <c r="Q18" i="21"/>
  <c r="J159" i="22"/>
  <c r="L159" i="22"/>
  <c r="K159" i="22"/>
  <c r="L9" i="22"/>
  <c r="K9" i="22"/>
  <c r="J9" i="22"/>
  <c r="J104" i="22"/>
  <c r="L104" i="22"/>
  <c r="K104" i="22"/>
  <c r="Y95" i="19"/>
  <c r="X95" i="19"/>
  <c r="Q19" i="21"/>
  <c r="R19" i="21"/>
  <c r="L14" i="22"/>
  <c r="K14" i="22"/>
  <c r="J14" i="22"/>
  <c r="L24" i="22"/>
  <c r="K24" i="22"/>
  <c r="J24" i="22"/>
  <c r="L33" i="22"/>
  <c r="K33" i="22"/>
  <c r="J33" i="22"/>
  <c r="L43" i="22"/>
  <c r="K43" i="22"/>
  <c r="J43" i="22"/>
  <c r="L53" i="22"/>
  <c r="K53" i="22"/>
  <c r="J53" i="22"/>
  <c r="L62" i="22"/>
  <c r="K62" i="22"/>
  <c r="J62" i="22"/>
  <c r="L72" i="22"/>
  <c r="K72" i="22"/>
  <c r="J72" i="22"/>
  <c r="L94" i="22"/>
  <c r="K94" i="22"/>
  <c r="J94" i="22"/>
  <c r="L102" i="22"/>
  <c r="J102" i="22"/>
  <c r="K102" i="22"/>
  <c r="L123" i="22"/>
  <c r="K123" i="22"/>
  <c r="J123" i="22"/>
  <c r="L131" i="22"/>
  <c r="J131" i="22"/>
  <c r="K131" i="22"/>
  <c r="L152" i="22"/>
  <c r="K152" i="22"/>
  <c r="J152" i="22"/>
  <c r="L160" i="22"/>
  <c r="J160" i="22"/>
  <c r="K160" i="22"/>
  <c r="Q14" i="21"/>
  <c r="P22" i="21"/>
  <c r="R14" i="21"/>
  <c r="Q20" i="21"/>
  <c r="R20" i="21"/>
  <c r="L15" i="22"/>
  <c r="K15" i="22"/>
  <c r="J15" i="22"/>
  <c r="J85" i="22"/>
  <c r="L85" i="22"/>
  <c r="K85" i="22"/>
  <c r="J114" i="22"/>
  <c r="L114" i="22"/>
  <c r="K114" i="22"/>
  <c r="J143" i="22"/>
  <c r="L143" i="22"/>
  <c r="K143" i="22"/>
  <c r="Y54" i="19"/>
  <c r="X54" i="19"/>
  <c r="R15" i="21"/>
  <c r="Q15" i="21"/>
  <c r="R21" i="21"/>
  <c r="Q21" i="21"/>
  <c r="L20" i="22"/>
  <c r="K20" i="22"/>
  <c r="J20" i="22"/>
  <c r="L30" i="22"/>
  <c r="K30" i="22"/>
  <c r="J30" i="22"/>
  <c r="L40" i="22"/>
  <c r="K40" i="22"/>
  <c r="J40" i="22"/>
  <c r="L59" i="22"/>
  <c r="K59" i="22"/>
  <c r="J59" i="22"/>
  <c r="L69" i="22"/>
  <c r="I77" i="22"/>
  <c r="K69" i="22"/>
  <c r="J69" i="22"/>
  <c r="L79" i="22"/>
  <c r="K79" i="22"/>
  <c r="J79" i="22"/>
  <c r="L83" i="22"/>
  <c r="J83" i="22"/>
  <c r="I91" i="22"/>
  <c r="K83" i="22"/>
  <c r="L103" i="22"/>
  <c r="K103" i="22"/>
  <c r="J103" i="22"/>
  <c r="L112" i="22"/>
  <c r="J112" i="22"/>
  <c r="K112" i="22"/>
  <c r="L132" i="22"/>
  <c r="K132" i="22"/>
  <c r="J132" i="22"/>
  <c r="L141" i="22"/>
  <c r="J141" i="22"/>
  <c r="K141" i="22"/>
  <c r="K9" i="23"/>
  <c r="J9" i="23"/>
  <c r="I9" i="23"/>
  <c r="K11" i="23"/>
  <c r="J11" i="23"/>
  <c r="I11" i="23"/>
  <c r="K13" i="23"/>
  <c r="J13" i="23"/>
  <c r="I13" i="23"/>
  <c r="K15" i="23"/>
  <c r="J15" i="23"/>
  <c r="I15" i="23"/>
  <c r="K17" i="23"/>
  <c r="J17" i="23"/>
  <c r="I17" i="23"/>
  <c r="K19" i="23"/>
  <c r="J19" i="23"/>
  <c r="I19" i="23"/>
  <c r="K22" i="23"/>
  <c r="J22" i="23"/>
  <c r="I22" i="23"/>
  <c r="K26" i="23"/>
  <c r="J26" i="23"/>
  <c r="I26" i="23"/>
  <c r="H34" i="23"/>
  <c r="K30" i="23"/>
  <c r="J30" i="23"/>
  <c r="I30" i="23"/>
  <c r="K39" i="23"/>
  <c r="J39" i="23"/>
  <c r="I39" i="23"/>
  <c r="K43" i="23"/>
  <c r="J43" i="23"/>
  <c r="I43" i="23"/>
  <c r="K47" i="23"/>
  <c r="J47" i="23"/>
  <c r="I47" i="23"/>
  <c r="K52" i="23"/>
  <c r="J52" i="23"/>
  <c r="I52" i="23"/>
  <c r="K56" i="23"/>
  <c r="J56" i="23"/>
  <c r="I56" i="23"/>
  <c r="K60" i="23"/>
  <c r="J60" i="23"/>
  <c r="I60" i="23"/>
  <c r="K65" i="23"/>
  <c r="J65" i="23"/>
  <c r="I65" i="23"/>
  <c r="K69" i="23"/>
  <c r="J69" i="23"/>
  <c r="I69" i="23"/>
  <c r="K73" i="23"/>
  <c r="J73" i="23"/>
  <c r="I73" i="23"/>
  <c r="K78" i="23"/>
  <c r="J78" i="23"/>
  <c r="I78" i="23"/>
  <c r="K82" i="23"/>
  <c r="J82" i="23"/>
  <c r="I82" i="23"/>
  <c r="H90" i="23"/>
  <c r="K84" i="23"/>
  <c r="J84" i="23"/>
  <c r="I84" i="23"/>
  <c r="K86" i="23"/>
  <c r="J86" i="23"/>
  <c r="I86" i="23"/>
  <c r="K88" i="23"/>
  <c r="J88" i="23"/>
  <c r="I88" i="23"/>
  <c r="K93" i="23"/>
  <c r="J93" i="23"/>
  <c r="I93" i="23"/>
  <c r="K95" i="23"/>
  <c r="J95" i="23"/>
  <c r="I95" i="23"/>
  <c r="K97" i="23"/>
  <c r="J97" i="23"/>
  <c r="I97" i="23"/>
  <c r="K99" i="23"/>
  <c r="J99" i="23"/>
  <c r="I99" i="23"/>
  <c r="K101" i="23"/>
  <c r="J101" i="23"/>
  <c r="I101" i="23"/>
  <c r="K103" i="23"/>
  <c r="J103" i="23"/>
  <c r="I103" i="23"/>
  <c r="K106" i="23"/>
  <c r="J106" i="23"/>
  <c r="I106" i="23"/>
  <c r="K108" i="23"/>
  <c r="J108" i="23"/>
  <c r="I108" i="23"/>
  <c r="K110" i="23"/>
  <c r="J110" i="23"/>
  <c r="I110" i="23"/>
  <c r="H118" i="23"/>
  <c r="K112" i="23"/>
  <c r="J112" i="23"/>
  <c r="I112" i="23"/>
  <c r="K114" i="23"/>
  <c r="J114" i="23"/>
  <c r="I114" i="23"/>
  <c r="K116" i="23"/>
  <c r="J116" i="23"/>
  <c r="I116" i="23"/>
  <c r="K121" i="23"/>
  <c r="J121" i="23"/>
  <c r="I121" i="23"/>
  <c r="K123" i="23"/>
  <c r="J123" i="23"/>
  <c r="I123" i="23"/>
  <c r="K125" i="23"/>
  <c r="J125" i="23"/>
  <c r="I125" i="23"/>
  <c r="K127" i="23"/>
  <c r="J127" i="23"/>
  <c r="I127" i="23"/>
  <c r="K129" i="23"/>
  <c r="J129" i="23"/>
  <c r="I129" i="23"/>
  <c r="K131" i="23"/>
  <c r="J131" i="23"/>
  <c r="I131" i="23"/>
  <c r="K134" i="23"/>
  <c r="J134" i="23"/>
  <c r="I134" i="23"/>
  <c r="K136" i="23"/>
  <c r="J136" i="23"/>
  <c r="I136" i="23"/>
  <c r="K138" i="23"/>
  <c r="J138" i="23"/>
  <c r="I138" i="23"/>
  <c r="H146" i="23"/>
  <c r="K140" i="23"/>
  <c r="J140" i="23"/>
  <c r="I140" i="23"/>
  <c r="K142" i="23"/>
  <c r="J142" i="23"/>
  <c r="I142" i="23"/>
  <c r="K144" i="23"/>
  <c r="J144" i="23"/>
  <c r="I144" i="23"/>
  <c r="K149" i="23"/>
  <c r="J149" i="23"/>
  <c r="I149" i="23"/>
  <c r="K151" i="23"/>
  <c r="J151" i="23"/>
  <c r="I151" i="23"/>
  <c r="K153" i="23"/>
  <c r="J153" i="23"/>
  <c r="I153" i="23"/>
  <c r="K155" i="23"/>
  <c r="J155" i="23"/>
  <c r="I155" i="23"/>
  <c r="K157" i="23"/>
  <c r="J157" i="23"/>
  <c r="I157" i="23"/>
  <c r="K159" i="23"/>
  <c r="J159" i="23"/>
  <c r="I159" i="23"/>
  <c r="J158" i="23"/>
  <c r="I158" i="23"/>
  <c r="K158" i="23"/>
  <c r="K86" i="28"/>
  <c r="J86" i="28"/>
  <c r="I86" i="28"/>
  <c r="K153" i="28"/>
  <c r="J153" i="28"/>
  <c r="I153" i="28"/>
  <c r="J12" i="22"/>
  <c r="L12" i="22"/>
  <c r="K12" i="22"/>
  <c r="J18" i="22"/>
  <c r="K18" i="22"/>
  <c r="L18" i="22"/>
  <c r="J25" i="22"/>
  <c r="L25" i="22"/>
  <c r="K25" i="22"/>
  <c r="J28" i="22"/>
  <c r="K28" i="22"/>
  <c r="L28" i="22"/>
  <c r="J31" i="22"/>
  <c r="L31" i="22"/>
  <c r="K31" i="22"/>
  <c r="J34" i="22"/>
  <c r="L34" i="22"/>
  <c r="K34" i="22"/>
  <c r="K8" i="23"/>
  <c r="J8" i="23"/>
  <c r="I8" i="23"/>
  <c r="K10" i="23"/>
  <c r="J10" i="23"/>
  <c r="I10" i="23"/>
  <c r="K12" i="23"/>
  <c r="J12" i="23"/>
  <c r="H20" i="23"/>
  <c r="I12" i="23"/>
  <c r="K14" i="23"/>
  <c r="J14" i="23"/>
  <c r="I14" i="23"/>
  <c r="K16" i="23"/>
  <c r="J16" i="23"/>
  <c r="I16" i="23"/>
  <c r="K18" i="23"/>
  <c r="J18" i="23"/>
  <c r="I18" i="23"/>
  <c r="K24" i="23"/>
  <c r="J24" i="23"/>
  <c r="I24" i="23"/>
  <c r="K28" i="23"/>
  <c r="J28" i="23"/>
  <c r="I28" i="23"/>
  <c r="K32" i="23"/>
  <c r="J32" i="23"/>
  <c r="I32" i="23"/>
  <c r="K37" i="23"/>
  <c r="J37" i="23"/>
  <c r="I37" i="23"/>
  <c r="K41" i="23"/>
  <c r="J41" i="23"/>
  <c r="I41" i="23"/>
  <c r="K45" i="23"/>
  <c r="J45" i="23"/>
  <c r="I45" i="23"/>
  <c r="K50" i="23"/>
  <c r="J50" i="23"/>
  <c r="I50" i="23"/>
  <c r="K54" i="23"/>
  <c r="J54" i="23"/>
  <c r="H62" i="23"/>
  <c r="I54" i="23"/>
  <c r="K58" i="23"/>
  <c r="J58" i="23"/>
  <c r="I58" i="23"/>
  <c r="K67" i="23"/>
  <c r="J67" i="23"/>
  <c r="I67" i="23"/>
  <c r="K71" i="23"/>
  <c r="J71" i="23"/>
  <c r="I71" i="23"/>
  <c r="K75" i="23"/>
  <c r="J75" i="23"/>
  <c r="I75" i="23"/>
  <c r="K80" i="23"/>
  <c r="J80" i="23"/>
  <c r="I80" i="23"/>
  <c r="K159" i="28"/>
  <c r="J159" i="28"/>
  <c r="I159" i="28"/>
  <c r="K30" i="30"/>
  <c r="J30" i="30"/>
  <c r="I30" i="30"/>
  <c r="M30" i="30"/>
  <c r="L30" i="30"/>
  <c r="D8" i="24"/>
  <c r="E10" i="24"/>
  <c r="K95" i="28"/>
  <c r="J95" i="28"/>
  <c r="I95" i="28"/>
  <c r="K149" i="28"/>
  <c r="J149" i="28"/>
  <c r="I149" i="28"/>
  <c r="K155" i="28"/>
  <c r="J155" i="28"/>
  <c r="I155" i="28"/>
  <c r="M150" i="30"/>
  <c r="K150" i="30"/>
  <c r="L150" i="30"/>
  <c r="J150" i="30"/>
  <c r="I150" i="30"/>
  <c r="M71" i="30"/>
  <c r="L71" i="30"/>
  <c r="K71" i="30"/>
  <c r="J71" i="30"/>
  <c r="I71" i="30"/>
  <c r="K103" i="28"/>
  <c r="J103" i="28"/>
  <c r="I103" i="28"/>
  <c r="K151" i="28"/>
  <c r="J151" i="28"/>
  <c r="I151" i="28"/>
  <c r="K157" i="28"/>
  <c r="J157" i="28"/>
  <c r="I157" i="28"/>
  <c r="L135" i="30"/>
  <c r="K135" i="30"/>
  <c r="J135" i="30"/>
  <c r="I135" i="30"/>
  <c r="M135" i="30"/>
  <c r="K154" i="30"/>
  <c r="I154" i="30"/>
  <c r="M154" i="30"/>
  <c r="L154" i="30"/>
  <c r="J154" i="30"/>
  <c r="K8" i="28"/>
  <c r="J8" i="28"/>
  <c r="I8" i="28"/>
  <c r="K10" i="28"/>
  <c r="J10" i="28"/>
  <c r="I10" i="28"/>
  <c r="K12" i="28"/>
  <c r="J12" i="28"/>
  <c r="I12" i="28"/>
  <c r="H20" i="28"/>
  <c r="K14" i="28"/>
  <c r="J14" i="28"/>
  <c r="I14" i="28"/>
  <c r="K16" i="28"/>
  <c r="J16" i="28"/>
  <c r="I16" i="28"/>
  <c r="K18" i="28"/>
  <c r="J18" i="28"/>
  <c r="I18" i="28"/>
  <c r="K23" i="28"/>
  <c r="J23" i="28"/>
  <c r="I23" i="28"/>
  <c r="K25" i="28"/>
  <c r="J25" i="28"/>
  <c r="I25" i="28"/>
  <c r="K27" i="28"/>
  <c r="J27" i="28"/>
  <c r="I27" i="28"/>
  <c r="K29" i="28"/>
  <c r="J29" i="28"/>
  <c r="I29" i="28"/>
  <c r="K31" i="28"/>
  <c r="J31" i="28"/>
  <c r="I31" i="28"/>
  <c r="K33" i="28"/>
  <c r="J33" i="28"/>
  <c r="I33" i="28"/>
  <c r="K36" i="28"/>
  <c r="J36" i="28"/>
  <c r="I36" i="28"/>
  <c r="K38" i="28"/>
  <c r="J38" i="28"/>
  <c r="I38" i="28"/>
  <c r="K40" i="28"/>
  <c r="J40" i="28"/>
  <c r="I40" i="28"/>
  <c r="H48" i="28"/>
  <c r="K42" i="28"/>
  <c r="J42" i="28"/>
  <c r="I42" i="28"/>
  <c r="K44" i="28"/>
  <c r="J44" i="28"/>
  <c r="I44" i="28"/>
  <c r="K46" i="28"/>
  <c r="J46" i="28"/>
  <c r="I46" i="28"/>
  <c r="K51" i="28"/>
  <c r="J51" i="28"/>
  <c r="I51" i="28"/>
  <c r="K53" i="28"/>
  <c r="J53" i="28"/>
  <c r="I53" i="28"/>
  <c r="K55" i="28"/>
  <c r="J55" i="28"/>
  <c r="I55" i="28"/>
  <c r="K57" i="28"/>
  <c r="J57" i="28"/>
  <c r="I57" i="28"/>
  <c r="K59" i="28"/>
  <c r="J59" i="28"/>
  <c r="I59" i="28"/>
  <c r="K61" i="28"/>
  <c r="J61" i="28"/>
  <c r="I61" i="28"/>
  <c r="K64" i="28"/>
  <c r="J64" i="28"/>
  <c r="I64" i="28"/>
  <c r="K66" i="28"/>
  <c r="J66" i="28"/>
  <c r="I66" i="28"/>
  <c r="K68" i="28"/>
  <c r="J68" i="28"/>
  <c r="I68" i="28"/>
  <c r="H76" i="28"/>
  <c r="K70" i="28"/>
  <c r="J70" i="28"/>
  <c r="I70" i="28"/>
  <c r="K72" i="28"/>
  <c r="J72" i="28"/>
  <c r="I72" i="28"/>
  <c r="K74" i="28"/>
  <c r="J74" i="28"/>
  <c r="I74" i="28"/>
  <c r="K79" i="28"/>
  <c r="J79" i="28"/>
  <c r="I79" i="28"/>
  <c r="K81" i="28"/>
  <c r="J81" i="28"/>
  <c r="I81" i="28"/>
  <c r="K83" i="28"/>
  <c r="J83" i="28"/>
  <c r="I83" i="28"/>
  <c r="I22" i="30"/>
  <c r="M22" i="30"/>
  <c r="L22" i="30"/>
  <c r="K22" i="30"/>
  <c r="J22" i="30"/>
  <c r="H20" i="30"/>
  <c r="L12" i="30"/>
  <c r="J12" i="30"/>
  <c r="M12" i="30"/>
  <c r="K12" i="30"/>
  <c r="I12" i="30"/>
  <c r="L31" i="30"/>
  <c r="K31" i="30"/>
  <c r="J31" i="30"/>
  <c r="M31" i="30"/>
  <c r="I31" i="30"/>
  <c r="M52" i="30"/>
  <c r="L52" i="30"/>
  <c r="K52" i="30"/>
  <c r="J52" i="30"/>
  <c r="I52" i="30"/>
  <c r="M110" i="30"/>
  <c r="H118" i="30"/>
  <c r="L110" i="30"/>
  <c r="K110" i="30"/>
  <c r="J110" i="30"/>
  <c r="I110" i="30"/>
  <c r="L149" i="30"/>
  <c r="J149" i="30"/>
  <c r="M149" i="30"/>
  <c r="K149" i="30"/>
  <c r="I149" i="30"/>
  <c r="K17" i="30"/>
  <c r="I17" i="30"/>
  <c r="M17" i="30"/>
  <c r="L17" i="30"/>
  <c r="J17" i="30"/>
  <c r="L57" i="30"/>
  <c r="K57" i="30"/>
  <c r="J57" i="30"/>
  <c r="I57" i="30"/>
  <c r="M57" i="30"/>
  <c r="L115" i="30"/>
  <c r="K115" i="30"/>
  <c r="J115" i="30"/>
  <c r="I115" i="30"/>
  <c r="M115" i="30"/>
  <c r="M13" i="30"/>
  <c r="K13" i="30"/>
  <c r="L13" i="30"/>
  <c r="J13" i="30"/>
  <c r="I13" i="30"/>
  <c r="L38" i="30"/>
  <c r="K38" i="30"/>
  <c r="J38" i="30"/>
  <c r="I38" i="30"/>
  <c r="M38" i="30"/>
  <c r="H104" i="30"/>
  <c r="L96" i="30"/>
  <c r="K96" i="30"/>
  <c r="J96" i="30"/>
  <c r="I96" i="30"/>
  <c r="M96" i="30"/>
  <c r="I9" i="30"/>
  <c r="M9" i="30"/>
  <c r="L9" i="30"/>
  <c r="K9" i="30"/>
  <c r="J9" i="30"/>
  <c r="L18" i="30"/>
  <c r="J18" i="30"/>
  <c r="M18" i="30"/>
  <c r="K18" i="30"/>
  <c r="I18" i="30"/>
  <c r="M45" i="30"/>
  <c r="L45" i="30"/>
  <c r="K45" i="30"/>
  <c r="J45" i="30"/>
  <c r="I45" i="30"/>
  <c r="M65" i="30"/>
  <c r="L65" i="30"/>
  <c r="K65" i="30"/>
  <c r="J65" i="30"/>
  <c r="I65" i="30"/>
  <c r="M19" i="30"/>
  <c r="K19" i="30"/>
  <c r="J19" i="30"/>
  <c r="I19" i="30"/>
  <c r="L19" i="30"/>
  <c r="K24" i="30"/>
  <c r="I24" i="30"/>
  <c r="L24" i="30"/>
  <c r="J24" i="30"/>
  <c r="M24" i="30"/>
  <c r="L51" i="30"/>
  <c r="K51" i="30"/>
  <c r="J51" i="30"/>
  <c r="I51" i="30"/>
  <c r="M51" i="30"/>
  <c r="L70" i="30"/>
  <c r="K70" i="30"/>
  <c r="J70" i="30"/>
  <c r="I70" i="30"/>
  <c r="M70" i="30"/>
  <c r="L89" i="30"/>
  <c r="K89" i="30"/>
  <c r="J89" i="30"/>
  <c r="I89" i="30"/>
  <c r="M89" i="30"/>
  <c r="I15" i="30"/>
  <c r="M15" i="30"/>
  <c r="J15" i="30"/>
  <c r="L15" i="30"/>
  <c r="K15" i="30"/>
  <c r="L25" i="30"/>
  <c r="J25" i="30"/>
  <c r="I25" i="30"/>
  <c r="M25" i="30"/>
  <c r="K25" i="30"/>
  <c r="M39" i="30"/>
  <c r="L39" i="30"/>
  <c r="K39" i="30"/>
  <c r="J39" i="30"/>
  <c r="I39" i="30"/>
  <c r="M58" i="30"/>
  <c r="L58" i="30"/>
  <c r="K58" i="30"/>
  <c r="J58" i="30"/>
  <c r="I58" i="30"/>
  <c r="M78" i="30"/>
  <c r="L78" i="30"/>
  <c r="K78" i="30"/>
  <c r="J78" i="30"/>
  <c r="I78" i="30"/>
  <c r="M97" i="30"/>
  <c r="L97" i="30"/>
  <c r="K97" i="30"/>
  <c r="J97" i="30"/>
  <c r="I97" i="30"/>
  <c r="M116" i="30"/>
  <c r="L116" i="30"/>
  <c r="K116" i="30"/>
  <c r="J116" i="30"/>
  <c r="I116" i="30"/>
  <c r="M136" i="30"/>
  <c r="L136" i="30"/>
  <c r="K136" i="30"/>
  <c r="J136" i="30"/>
  <c r="I136" i="30"/>
  <c r="I158" i="30"/>
  <c r="M158" i="30"/>
  <c r="L158" i="30"/>
  <c r="K158" i="30"/>
  <c r="J158" i="30"/>
  <c r="AL31" i="37"/>
  <c r="AK31" i="37"/>
  <c r="Q9" i="38"/>
  <c r="P9" i="38"/>
  <c r="J23" i="38"/>
  <c r="I23" i="38"/>
  <c r="I87" i="35"/>
  <c r="J75" i="35"/>
  <c r="AK9" i="37"/>
  <c r="AJ9" i="37"/>
  <c r="AL9" i="37"/>
  <c r="H35" i="37"/>
  <c r="I35" i="37"/>
  <c r="Q13" i="39"/>
  <c r="P13" i="39"/>
  <c r="AS8" i="37"/>
  <c r="AR8" i="37"/>
  <c r="AV8" i="37"/>
  <c r="AU8" i="37"/>
  <c r="AT8" i="37"/>
  <c r="H39" i="37"/>
  <c r="I39" i="37"/>
  <c r="AL35" i="37"/>
  <c r="AK35" i="37"/>
  <c r="AL8" i="37"/>
  <c r="AJ8" i="37"/>
  <c r="AK8" i="37"/>
  <c r="H31" i="37"/>
  <c r="I31" i="37"/>
  <c r="AL39" i="37"/>
  <c r="AK39" i="37"/>
  <c r="Q48" i="39"/>
  <c r="P48" i="39"/>
  <c r="Q29" i="39"/>
  <c r="P29" i="39"/>
  <c r="W39" i="37"/>
  <c r="V39" i="37"/>
  <c r="Q35" i="39"/>
  <c r="P35" i="39"/>
  <c r="J10" i="43"/>
  <c r="I10" i="43"/>
  <c r="H10" i="43"/>
  <c r="Q10" i="39"/>
  <c r="P10" i="39"/>
  <c r="V30" i="37"/>
  <c r="W30" i="37"/>
  <c r="V32" i="37"/>
  <c r="W32" i="37"/>
  <c r="Q23" i="39"/>
  <c r="P23" i="39"/>
  <c r="Q47" i="39"/>
  <c r="P47" i="39"/>
  <c r="Q41" i="39"/>
  <c r="P41" i="39"/>
  <c r="P16" i="39"/>
  <c r="Q16" i="39"/>
  <c r="Q22" i="39"/>
  <c r="P22" i="39"/>
  <c r="Q28" i="39"/>
  <c r="P28" i="39"/>
  <c r="Q34" i="39"/>
  <c r="P34" i="39"/>
  <c r="Q40" i="39"/>
  <c r="P40" i="39"/>
  <c r="N10" i="43"/>
  <c r="L10" i="43"/>
  <c r="M10" i="43"/>
  <c r="Q20" i="39"/>
  <c r="P20" i="39"/>
  <c r="T7" i="41"/>
  <c r="S7" i="41"/>
  <c r="R7" i="41"/>
  <c r="P7" i="41"/>
  <c r="O7" i="41"/>
  <c r="Q7" i="41"/>
  <c r="I138" i="43"/>
  <c r="H138" i="43"/>
  <c r="G138" i="43"/>
  <c r="F6" i="45"/>
  <c r="E16" i="45"/>
  <c r="F16" i="45" s="1"/>
  <c r="O135" i="42"/>
  <c r="M135" i="42"/>
  <c r="K135" i="42"/>
  <c r="L135" i="42"/>
  <c r="N135" i="42"/>
  <c r="J11" i="43"/>
  <c r="I11" i="43"/>
  <c r="H11" i="43"/>
  <c r="J12" i="43"/>
  <c r="I12" i="43"/>
  <c r="H12" i="43"/>
  <c r="O135" i="44"/>
  <c r="N135" i="44"/>
  <c r="M135" i="44"/>
  <c r="K135" i="44"/>
  <c r="L135" i="44"/>
  <c r="H6" i="41"/>
  <c r="G6" i="41"/>
  <c r="Q6" i="41"/>
  <c r="P6" i="41"/>
  <c r="R6" i="41"/>
  <c r="O6" i="41"/>
  <c r="M7" i="41"/>
  <c r="L7" i="41"/>
  <c r="K7" i="41"/>
  <c r="M137" i="42"/>
  <c r="K137" i="42"/>
  <c r="O137" i="42"/>
  <c r="N137" i="42"/>
  <c r="L137" i="42"/>
  <c r="N11" i="43"/>
  <c r="L11" i="43"/>
  <c r="M11" i="43"/>
  <c r="N12" i="43"/>
  <c r="L12" i="43"/>
  <c r="M12" i="43"/>
  <c r="O138" i="44"/>
  <c r="M138" i="44"/>
  <c r="N138" i="44"/>
  <c r="L138" i="44"/>
  <c r="K138" i="44"/>
  <c r="H7" i="45"/>
  <c r="J7" i="45"/>
  <c r="I7" i="45"/>
  <c r="H10" i="45"/>
  <c r="J10" i="45"/>
  <c r="I10" i="45"/>
  <c r="H13" i="45"/>
  <c r="J13" i="45"/>
  <c r="I13" i="45"/>
  <c r="G7" i="41"/>
  <c r="I7" i="41"/>
  <c r="H7" i="41"/>
  <c r="I10" i="42"/>
  <c r="J10" i="42"/>
  <c r="H10" i="42"/>
  <c r="O138" i="43"/>
  <c r="N138" i="43"/>
  <c r="M138" i="43"/>
  <c r="K138" i="43"/>
  <c r="L138" i="43"/>
  <c r="O134" i="44"/>
  <c r="N134" i="44"/>
  <c r="L134" i="44"/>
  <c r="M134" i="44"/>
  <c r="K134" i="44"/>
  <c r="M137" i="44"/>
  <c r="L137" i="44"/>
  <c r="K137" i="44"/>
  <c r="O137" i="44"/>
  <c r="N137" i="44"/>
  <c r="H8" i="45"/>
  <c r="J8" i="45"/>
  <c r="I8" i="45"/>
  <c r="H11" i="45"/>
  <c r="J11" i="45"/>
  <c r="I11" i="45"/>
  <c r="H14" i="45"/>
  <c r="J14" i="45"/>
  <c r="I14" i="45"/>
  <c r="L6" i="41"/>
  <c r="K6" i="41"/>
  <c r="L8" i="41"/>
  <c r="M8" i="41"/>
  <c r="K8" i="41"/>
  <c r="L9" i="41"/>
  <c r="J11" i="41"/>
  <c r="M9" i="41"/>
  <c r="K9" i="41"/>
  <c r="I127" i="41"/>
  <c r="G127" i="41"/>
  <c r="F129" i="41"/>
  <c r="H127" i="41"/>
  <c r="I135" i="42"/>
  <c r="G135" i="42"/>
  <c r="H135" i="42"/>
  <c r="M134" i="43"/>
  <c r="L134" i="43"/>
  <c r="K134" i="43"/>
  <c r="O134" i="43"/>
  <c r="N134" i="43"/>
  <c r="I10" i="44"/>
  <c r="J10" i="44"/>
  <c r="H10" i="44"/>
  <c r="G142" i="45"/>
  <c r="I142" i="45"/>
  <c r="H142" i="45"/>
  <c r="G137" i="42"/>
  <c r="I137" i="42"/>
  <c r="H137" i="42"/>
  <c r="I136" i="43"/>
  <c r="G136" i="43"/>
  <c r="H136" i="43"/>
  <c r="I135" i="44"/>
  <c r="H135" i="44"/>
  <c r="G135" i="44"/>
  <c r="T6" i="45"/>
  <c r="R6" i="45"/>
  <c r="O16" i="45"/>
  <c r="S6" i="45"/>
  <c r="Q6" i="45"/>
  <c r="P6" i="45"/>
  <c r="H9" i="45"/>
  <c r="J9" i="45"/>
  <c r="I9" i="45"/>
  <c r="H12" i="45"/>
  <c r="J12" i="45"/>
  <c r="I12" i="45"/>
  <c r="H15" i="45"/>
  <c r="J15" i="45"/>
  <c r="I15" i="45"/>
  <c r="L10" i="41"/>
  <c r="M10" i="41"/>
  <c r="K10" i="41"/>
  <c r="S11" i="42"/>
  <c r="Q11" i="42"/>
  <c r="P11" i="42"/>
  <c r="T11" i="42"/>
  <c r="R11" i="42"/>
  <c r="S12" i="42"/>
  <c r="Q12" i="42"/>
  <c r="T12" i="42"/>
  <c r="R12" i="42"/>
  <c r="P12" i="42"/>
  <c r="N136" i="42"/>
  <c r="L136" i="42"/>
  <c r="O136" i="42"/>
  <c r="K136" i="42"/>
  <c r="M136" i="42"/>
  <c r="I137" i="43"/>
  <c r="H137" i="43"/>
  <c r="G137" i="43"/>
  <c r="S11" i="44"/>
  <c r="R11" i="44"/>
  <c r="Q11" i="44"/>
  <c r="P11" i="44"/>
  <c r="T11" i="44"/>
  <c r="S12" i="44"/>
  <c r="R12" i="44"/>
  <c r="Q12" i="44"/>
  <c r="P12" i="44"/>
  <c r="T12" i="44"/>
  <c r="N136" i="44"/>
  <c r="M136" i="44"/>
  <c r="L136" i="44"/>
  <c r="K136" i="44"/>
  <c r="O136" i="44"/>
  <c r="N145" i="45"/>
  <c r="M145" i="45"/>
  <c r="L145" i="45"/>
  <c r="O145" i="45"/>
  <c r="I138" i="45"/>
  <c r="H138" i="45"/>
  <c r="G138" i="45"/>
  <c r="L139" i="46"/>
  <c r="O139" i="46"/>
  <c r="N139" i="46"/>
  <c r="M139" i="46"/>
  <c r="O138" i="45"/>
  <c r="N138" i="45"/>
  <c r="M138" i="45"/>
  <c r="L138" i="45"/>
  <c r="H8" i="41"/>
  <c r="I8" i="41"/>
  <c r="G8" i="41"/>
  <c r="H9" i="41"/>
  <c r="F11" i="41"/>
  <c r="I9" i="41"/>
  <c r="G9" i="41"/>
  <c r="H10" i="41"/>
  <c r="G10" i="41"/>
  <c r="I10" i="41"/>
  <c r="M11" i="42"/>
  <c r="N11" i="42"/>
  <c r="L11" i="42"/>
  <c r="M12" i="42"/>
  <c r="N12" i="42"/>
  <c r="L12" i="42"/>
  <c r="H136" i="42"/>
  <c r="G136" i="42"/>
  <c r="I136" i="42"/>
  <c r="L138" i="42"/>
  <c r="N138" i="42"/>
  <c r="O138" i="42"/>
  <c r="M138" i="42"/>
  <c r="K138" i="42"/>
  <c r="L135" i="43"/>
  <c r="K135" i="43"/>
  <c r="N135" i="43"/>
  <c r="O135" i="43"/>
  <c r="M135" i="43"/>
  <c r="M11" i="44"/>
  <c r="L11" i="44"/>
  <c r="N11" i="44"/>
  <c r="M12" i="44"/>
  <c r="L12" i="44"/>
  <c r="N12" i="44"/>
  <c r="H136" i="44"/>
  <c r="G136" i="44"/>
  <c r="I136" i="44"/>
  <c r="I144" i="45"/>
  <c r="H144" i="45"/>
  <c r="G144" i="45"/>
  <c r="P11" i="43"/>
  <c r="T11" i="43"/>
  <c r="R11" i="43"/>
  <c r="S11" i="43"/>
  <c r="Q11" i="43"/>
  <c r="P12" i="43"/>
  <c r="T12" i="43"/>
  <c r="R12" i="43"/>
  <c r="S12" i="43"/>
  <c r="Q12" i="43"/>
  <c r="G134" i="43"/>
  <c r="I134" i="43"/>
  <c r="H134" i="43"/>
  <c r="K136" i="43"/>
  <c r="O136" i="43"/>
  <c r="M136" i="43"/>
  <c r="L136" i="43"/>
  <c r="N136" i="43"/>
  <c r="G137" i="44"/>
  <c r="I137" i="44"/>
  <c r="H137" i="44"/>
  <c r="I143" i="45"/>
  <c r="H143" i="45"/>
  <c r="G143" i="45"/>
  <c r="G136" i="45"/>
  <c r="F146" i="45"/>
  <c r="I136" i="45"/>
  <c r="H136" i="45"/>
  <c r="K136" i="45" s="1"/>
  <c r="O144" i="45"/>
  <c r="N144" i="45"/>
  <c r="M144" i="45"/>
  <c r="L144" i="45"/>
  <c r="Q13" i="46"/>
  <c r="P13" i="46"/>
  <c r="T13" i="46"/>
  <c r="S13" i="46"/>
  <c r="R13" i="46"/>
  <c r="T8" i="41"/>
  <c r="R8" i="41"/>
  <c r="S8" i="41"/>
  <c r="Q8" i="41"/>
  <c r="O8" i="41"/>
  <c r="P8" i="41"/>
  <c r="N11" i="41"/>
  <c r="T9" i="41"/>
  <c r="R9" i="41"/>
  <c r="S9" i="41"/>
  <c r="Q9" i="41"/>
  <c r="O9" i="41"/>
  <c r="P9" i="41"/>
  <c r="T10" i="41"/>
  <c r="R10" i="41"/>
  <c r="P10" i="41"/>
  <c r="S10" i="41"/>
  <c r="Q10" i="41"/>
  <c r="O10" i="41"/>
  <c r="I11" i="42"/>
  <c r="H11" i="42"/>
  <c r="J11" i="42"/>
  <c r="I12" i="42"/>
  <c r="J12" i="42"/>
  <c r="H12" i="42"/>
  <c r="H138" i="42"/>
  <c r="I138" i="42"/>
  <c r="G138" i="42"/>
  <c r="H135" i="43"/>
  <c r="G135" i="43"/>
  <c r="I135" i="43"/>
  <c r="O137" i="43"/>
  <c r="N137" i="43"/>
  <c r="L137" i="43"/>
  <c r="K137" i="43"/>
  <c r="M137" i="43"/>
  <c r="I11" i="44"/>
  <c r="J11" i="44"/>
  <c r="H11" i="44"/>
  <c r="I12" i="44"/>
  <c r="J12" i="44"/>
  <c r="H12" i="44"/>
  <c r="I138" i="44"/>
  <c r="H138" i="44"/>
  <c r="G138" i="44"/>
  <c r="O140" i="45"/>
  <c r="M140" i="45"/>
  <c r="L140" i="45"/>
  <c r="N140" i="45"/>
  <c r="K16" i="46"/>
  <c r="N6" i="46"/>
  <c r="M6" i="46"/>
  <c r="L6" i="46"/>
  <c r="J8" i="46"/>
  <c r="H8" i="46"/>
  <c r="I8" i="46"/>
  <c r="J10" i="46"/>
  <c r="H10" i="46"/>
  <c r="I10" i="46"/>
  <c r="J12" i="46"/>
  <c r="H12" i="46"/>
  <c r="I12" i="46"/>
  <c r="M145" i="46"/>
  <c r="L145" i="46"/>
  <c r="O145" i="46"/>
  <c r="N145" i="46"/>
  <c r="E16" i="46"/>
  <c r="F16" i="46" s="1"/>
  <c r="F6" i="46"/>
  <c r="Q7" i="46"/>
  <c r="P7" i="46"/>
  <c r="T7" i="46"/>
  <c r="S7" i="46"/>
  <c r="R7" i="46"/>
  <c r="Q9" i="46"/>
  <c r="P9" i="46"/>
  <c r="T9" i="46"/>
  <c r="S9" i="46"/>
  <c r="R9" i="46"/>
  <c r="Q11" i="46"/>
  <c r="P11" i="46"/>
  <c r="T11" i="46"/>
  <c r="S11" i="46"/>
  <c r="R11" i="46"/>
  <c r="P6" i="46"/>
  <c r="O16" i="46"/>
  <c r="T6" i="46"/>
  <c r="R6" i="46"/>
  <c r="Q6" i="46"/>
  <c r="S6" i="46"/>
  <c r="N137" i="46"/>
  <c r="M137" i="46"/>
  <c r="O137" i="46"/>
  <c r="L137" i="46"/>
  <c r="I137" i="47"/>
  <c r="H137" i="47"/>
  <c r="G137" i="47"/>
  <c r="J6" i="46"/>
  <c r="H6" i="46"/>
  <c r="G16" i="46"/>
  <c r="I6" i="46"/>
  <c r="J7" i="46"/>
  <c r="H7" i="46"/>
  <c r="I7" i="46"/>
  <c r="J9" i="46"/>
  <c r="H9" i="46"/>
  <c r="I9" i="46"/>
  <c r="J11" i="46"/>
  <c r="H11" i="46"/>
  <c r="I11" i="46"/>
  <c r="O143" i="47"/>
  <c r="N143" i="47"/>
  <c r="M143" i="47"/>
  <c r="L143" i="47"/>
  <c r="Q8" i="46"/>
  <c r="P8" i="46"/>
  <c r="T8" i="46"/>
  <c r="S8" i="46"/>
  <c r="R8" i="46"/>
  <c r="Q10" i="46"/>
  <c r="P10" i="46"/>
  <c r="T10" i="46"/>
  <c r="S10" i="46"/>
  <c r="R10" i="46"/>
  <c r="Q12" i="46"/>
  <c r="P12" i="46"/>
  <c r="T12" i="46"/>
  <c r="S12" i="46"/>
  <c r="R12" i="46"/>
  <c r="J13" i="46"/>
  <c r="H13" i="46"/>
  <c r="I13" i="46"/>
  <c r="J14" i="46"/>
  <c r="H14" i="46"/>
  <c r="I14" i="46"/>
  <c r="J15" i="46"/>
  <c r="I15" i="46"/>
  <c r="H15" i="46"/>
  <c r="J7" i="47"/>
  <c r="I7" i="47"/>
  <c r="H7" i="47"/>
  <c r="J9" i="47"/>
  <c r="I9" i="47"/>
  <c r="H9" i="47"/>
  <c r="J11" i="47"/>
  <c r="I11" i="47"/>
  <c r="H11" i="47"/>
  <c r="J13" i="47"/>
  <c r="I13" i="47"/>
  <c r="H13" i="47"/>
  <c r="J15" i="47"/>
  <c r="I15" i="47"/>
  <c r="H15" i="47"/>
  <c r="N144" i="47"/>
  <c r="M144" i="47"/>
  <c r="L144" i="47"/>
  <c r="O144" i="47"/>
  <c r="M145" i="47"/>
  <c r="L145" i="47"/>
  <c r="O145" i="47"/>
  <c r="N145" i="47"/>
  <c r="D12" i="49"/>
  <c r="D18" i="49"/>
  <c r="D13" i="50"/>
  <c r="D19" i="50"/>
  <c r="Q14" i="46"/>
  <c r="P14" i="46"/>
  <c r="T14" i="46"/>
  <c r="S14" i="46"/>
  <c r="R14" i="46"/>
  <c r="Q15" i="46"/>
  <c r="P15" i="46"/>
  <c r="T15" i="46"/>
  <c r="S15" i="46"/>
  <c r="R15" i="46"/>
  <c r="O136" i="46"/>
  <c r="J146" i="46"/>
  <c r="N136" i="46"/>
  <c r="L136" i="46"/>
  <c r="M136" i="46"/>
  <c r="M138" i="46"/>
  <c r="L138" i="46"/>
  <c r="N138" i="46"/>
  <c r="O138" i="46"/>
  <c r="O137" i="47"/>
  <c r="N137" i="47"/>
  <c r="M137" i="47"/>
  <c r="L137" i="47"/>
  <c r="D10" i="48"/>
  <c r="D16" i="48"/>
  <c r="D9" i="50"/>
  <c r="D15" i="50"/>
  <c r="D21" i="50"/>
  <c r="D16" i="46"/>
  <c r="J6" i="47"/>
  <c r="I6" i="47"/>
  <c r="H6" i="47"/>
  <c r="G16" i="47"/>
  <c r="J8" i="47"/>
  <c r="I8" i="47"/>
  <c r="H8" i="47"/>
  <c r="J10" i="47"/>
  <c r="I10" i="47"/>
  <c r="H10" i="47"/>
  <c r="J12" i="47"/>
  <c r="I12" i="47"/>
  <c r="H12" i="47"/>
  <c r="J14" i="47"/>
  <c r="I14" i="47"/>
  <c r="H14" i="47"/>
  <c r="N138" i="47"/>
  <c r="M138" i="47"/>
  <c r="L138" i="47"/>
  <c r="O138" i="47"/>
  <c r="D12" i="48"/>
  <c r="D18" i="48"/>
  <c r="D13" i="49"/>
  <c r="D19" i="49"/>
  <c r="N7" i="46"/>
  <c r="M7" i="46"/>
  <c r="L7" i="46"/>
  <c r="F8" i="46"/>
  <c r="N8" i="46"/>
  <c r="M8" i="46"/>
  <c r="L8" i="46"/>
  <c r="F9" i="46"/>
  <c r="N9" i="46"/>
  <c r="M9" i="46"/>
  <c r="L9" i="46"/>
  <c r="F10" i="46"/>
  <c r="N10" i="46"/>
  <c r="M10" i="46"/>
  <c r="L10" i="46"/>
  <c r="F11" i="46"/>
  <c r="N11" i="46"/>
  <c r="M11" i="46"/>
  <c r="L11" i="46"/>
  <c r="F12" i="46"/>
  <c r="N12" i="46"/>
  <c r="M12" i="46"/>
  <c r="L12" i="46"/>
  <c r="F13" i="46"/>
  <c r="N13" i="46"/>
  <c r="M13" i="46"/>
  <c r="L13" i="46"/>
  <c r="F14" i="46"/>
  <c r="N14" i="46"/>
  <c r="M14" i="46"/>
  <c r="L14" i="46"/>
  <c r="F15" i="46"/>
  <c r="N15" i="46"/>
  <c r="M15" i="46"/>
  <c r="L15" i="46"/>
  <c r="M139" i="47"/>
  <c r="L139" i="47"/>
  <c r="O139" i="47"/>
  <c r="N139" i="47"/>
  <c r="D9" i="49"/>
  <c r="D15" i="49"/>
  <c r="D21" i="49"/>
  <c r="D10" i="50"/>
  <c r="D16" i="50"/>
  <c r="C16" i="47"/>
  <c r="Q6" i="47"/>
  <c r="P6" i="47"/>
  <c r="O16" i="47"/>
  <c r="T6" i="47"/>
  <c r="S6" i="47"/>
  <c r="R6" i="47"/>
  <c r="Q7" i="47"/>
  <c r="P7" i="47"/>
  <c r="T7" i="47"/>
  <c r="S7" i="47"/>
  <c r="R7" i="47"/>
  <c r="Q8" i="47"/>
  <c r="P8" i="47"/>
  <c r="T8" i="47"/>
  <c r="S8" i="47"/>
  <c r="R8" i="47"/>
  <c r="Q9" i="47"/>
  <c r="P9" i="47"/>
  <c r="T9" i="47"/>
  <c r="S9" i="47"/>
  <c r="R9" i="47"/>
  <c r="Q10" i="47"/>
  <c r="P10" i="47"/>
  <c r="T10" i="47"/>
  <c r="S10" i="47"/>
  <c r="R10" i="47"/>
  <c r="Q11" i="47"/>
  <c r="P11" i="47"/>
  <c r="T11" i="47"/>
  <c r="S11" i="47"/>
  <c r="R11" i="47"/>
  <c r="Q12" i="47"/>
  <c r="P12" i="47"/>
  <c r="T12" i="47"/>
  <c r="S12" i="47"/>
  <c r="R12" i="47"/>
  <c r="Q13" i="47"/>
  <c r="P13" i="47"/>
  <c r="T13" i="47"/>
  <c r="S13" i="47"/>
  <c r="R13" i="47"/>
  <c r="Q14" i="47"/>
  <c r="P14" i="47"/>
  <c r="T14" i="47"/>
  <c r="S14" i="47"/>
  <c r="R14" i="47"/>
  <c r="Q15" i="47"/>
  <c r="P15" i="47"/>
  <c r="T15" i="47"/>
  <c r="S15" i="47"/>
  <c r="R15" i="47"/>
  <c r="L140" i="47"/>
  <c r="O140" i="47"/>
  <c r="N140" i="47"/>
  <c r="M140" i="47"/>
  <c r="D16" i="47"/>
  <c r="C146" i="47"/>
  <c r="O141" i="47"/>
  <c r="N141" i="47"/>
  <c r="M141" i="47"/>
  <c r="L141" i="47"/>
  <c r="D8" i="48"/>
  <c r="D11" i="48"/>
  <c r="D14" i="48"/>
  <c r="D17" i="48"/>
  <c r="D20" i="48"/>
  <c r="D8" i="49"/>
  <c r="D11" i="49"/>
  <c r="D14" i="49"/>
  <c r="D17" i="49"/>
  <c r="D20" i="49"/>
  <c r="D8" i="50"/>
  <c r="D11" i="50"/>
  <c r="D14" i="50"/>
  <c r="D17" i="50"/>
  <c r="D20" i="50"/>
  <c r="E16" i="47"/>
  <c r="F16" i="47" s="1"/>
  <c r="F6" i="47"/>
  <c r="K16" i="47"/>
  <c r="N6" i="47"/>
  <c r="M6" i="47"/>
  <c r="L6" i="47"/>
  <c r="F7" i="47"/>
  <c r="N7" i="47"/>
  <c r="M7" i="47"/>
  <c r="L7" i="47"/>
  <c r="F8" i="47"/>
  <c r="N8" i="47"/>
  <c r="M8" i="47"/>
  <c r="L8" i="47"/>
  <c r="F9" i="47"/>
  <c r="N9" i="47"/>
  <c r="M9" i="47"/>
  <c r="L9" i="47"/>
  <c r="F10" i="47"/>
  <c r="N10" i="47"/>
  <c r="M10" i="47"/>
  <c r="L10" i="47"/>
  <c r="F11" i="47"/>
  <c r="N11" i="47"/>
  <c r="M11" i="47"/>
  <c r="L11" i="47"/>
  <c r="F12" i="47"/>
  <c r="N12" i="47"/>
  <c r="M12" i="47"/>
  <c r="L12" i="47"/>
  <c r="F13" i="47"/>
  <c r="N13" i="47"/>
  <c r="M13" i="47"/>
  <c r="L13" i="47"/>
  <c r="F14" i="47"/>
  <c r="N14" i="47"/>
  <c r="M14" i="47"/>
  <c r="L14" i="47"/>
  <c r="F15" i="47"/>
  <c r="N15" i="47"/>
  <c r="M15" i="47"/>
  <c r="L15" i="47"/>
  <c r="D146" i="47"/>
  <c r="O136" i="47"/>
  <c r="J146" i="47"/>
  <c r="N136" i="47"/>
  <c r="M136" i="47"/>
  <c r="L136" i="47"/>
  <c r="O142" i="47"/>
  <c r="N142" i="47"/>
  <c r="M142" i="47"/>
  <c r="L142" i="47"/>
  <c r="L31" i="2"/>
  <c r="K31" i="2"/>
  <c r="J31" i="2"/>
  <c r="W6" i="5"/>
  <c r="F17" i="2"/>
  <c r="G18" i="2"/>
  <c r="G17" i="2"/>
  <c r="N82" i="8"/>
  <c r="N79" i="8"/>
  <c r="N76" i="8"/>
  <c r="N80" i="8"/>
  <c r="N81" i="8"/>
  <c r="N78" i="8"/>
  <c r="N75" i="8"/>
  <c r="N74" i="8"/>
  <c r="N77" i="8"/>
  <c r="P20" i="13"/>
  <c r="Q20" i="13"/>
  <c r="P23" i="14"/>
  <c r="X7" i="15"/>
  <c r="W7" i="15"/>
  <c r="U21" i="15"/>
  <c r="V6" i="5"/>
  <c r="U6" i="5"/>
  <c r="T6" i="5"/>
  <c r="S6" i="5"/>
  <c r="L6" i="3"/>
  <c r="K6" i="3"/>
  <c r="J6" i="3"/>
  <c r="L79" i="3"/>
  <c r="M29" i="8"/>
  <c r="N30" i="8" s="1"/>
  <c r="M51" i="8"/>
  <c r="L85" i="10"/>
  <c r="L84" i="10"/>
  <c r="L83" i="10"/>
  <c r="L82" i="10"/>
  <c r="L81" i="10"/>
  <c r="L80" i="10"/>
  <c r="L79" i="10"/>
  <c r="L78" i="10"/>
  <c r="L77" i="10"/>
  <c r="L76" i="10"/>
  <c r="L75" i="10"/>
  <c r="L41" i="10"/>
  <c r="L40" i="10"/>
  <c r="L39" i="10"/>
  <c r="L38" i="10"/>
  <c r="L37" i="10"/>
  <c r="L36" i="10"/>
  <c r="L35" i="10"/>
  <c r="L34" i="10"/>
  <c r="L33" i="10"/>
  <c r="L32" i="10"/>
  <c r="L31" i="10"/>
  <c r="L109" i="10"/>
  <c r="L65" i="10"/>
  <c r="L86" i="10"/>
  <c r="L42" i="10"/>
  <c r="L107" i="10"/>
  <c r="L106" i="10"/>
  <c r="L105" i="10"/>
  <c r="L104" i="10"/>
  <c r="L103" i="10"/>
  <c r="L102" i="10"/>
  <c r="L101" i="10"/>
  <c r="L100" i="10"/>
  <c r="L99" i="10"/>
  <c r="L98" i="10"/>
  <c r="L97" i="10"/>
  <c r="L63" i="10"/>
  <c r="L62" i="10"/>
  <c r="L61" i="10"/>
  <c r="L60" i="10"/>
  <c r="L59" i="10"/>
  <c r="L58" i="10"/>
  <c r="L57" i="10"/>
  <c r="L56" i="10"/>
  <c r="L55" i="10"/>
  <c r="L54" i="10"/>
  <c r="L53" i="10"/>
  <c r="E147" i="15"/>
  <c r="E161" i="15"/>
  <c r="E105" i="15"/>
  <c r="E119" i="15"/>
  <c r="E133" i="15"/>
  <c r="E35" i="15"/>
  <c r="E49" i="15"/>
  <c r="E21" i="15"/>
  <c r="E63" i="15"/>
  <c r="E132" i="18"/>
  <c r="E78" i="18"/>
  <c r="E48" i="18"/>
  <c r="E146" i="18"/>
  <c r="E92" i="18"/>
  <c r="E62" i="18"/>
  <c r="E8" i="18"/>
  <c r="E160" i="18"/>
  <c r="E106" i="18"/>
  <c r="E76" i="18"/>
  <c r="E22" i="18"/>
  <c r="E120" i="18"/>
  <c r="E90" i="18"/>
  <c r="E36" i="18"/>
  <c r="E134" i="18"/>
  <c r="E104" i="18"/>
  <c r="E64" i="18"/>
  <c r="E34" i="18"/>
  <c r="E148" i="18"/>
  <c r="E118" i="18"/>
  <c r="E50" i="18"/>
  <c r="E20" i="18"/>
  <c r="H18" i="2"/>
  <c r="I6" i="6"/>
  <c r="L5" i="12"/>
  <c r="K5" i="12"/>
  <c r="J5" i="12"/>
  <c r="C160" i="13"/>
  <c r="C132" i="13"/>
  <c r="C104" i="13"/>
  <c r="C76" i="13"/>
  <c r="C48" i="13"/>
  <c r="V6" i="13"/>
  <c r="U6" i="13"/>
  <c r="S20" i="13"/>
  <c r="J43" i="10"/>
  <c r="G29" i="10"/>
  <c r="J41" i="10"/>
  <c r="J40" i="10"/>
  <c r="J39" i="10"/>
  <c r="J38" i="10"/>
  <c r="J37" i="10"/>
  <c r="J36" i="10"/>
  <c r="J35" i="10"/>
  <c r="J34" i="10"/>
  <c r="J33" i="10"/>
  <c r="J32" i="10"/>
  <c r="J31" i="10"/>
  <c r="J87" i="10"/>
  <c r="G73" i="10"/>
  <c r="J85" i="10"/>
  <c r="J84" i="10"/>
  <c r="J83" i="10"/>
  <c r="J82" i="10"/>
  <c r="J81" i="10"/>
  <c r="J80" i="10"/>
  <c r="J79" i="10"/>
  <c r="J78" i="10"/>
  <c r="J77" i="10"/>
  <c r="J76" i="10"/>
  <c r="J75" i="10"/>
  <c r="L56" i="2"/>
  <c r="J6" i="2"/>
  <c r="E17" i="2"/>
  <c r="I6" i="5"/>
  <c r="J6" i="6"/>
  <c r="K7" i="8"/>
  <c r="J30" i="10"/>
  <c r="J74" i="10"/>
  <c r="C54" i="12"/>
  <c r="C56" i="12"/>
  <c r="C53" i="12"/>
  <c r="C57" i="12" s="1"/>
  <c r="I5" i="12"/>
  <c r="D160" i="13"/>
  <c r="D132" i="13"/>
  <c r="D104" i="13"/>
  <c r="D76" i="13"/>
  <c r="D48" i="13"/>
  <c r="D146" i="13"/>
  <c r="D118" i="13"/>
  <c r="D90" i="13"/>
  <c r="D62" i="13"/>
  <c r="D34" i="13"/>
  <c r="D20" i="13"/>
  <c r="N23" i="14"/>
  <c r="Q23" i="14"/>
  <c r="D147" i="15"/>
  <c r="D91" i="15"/>
  <c r="D105" i="15"/>
  <c r="D119" i="15"/>
  <c r="D133" i="15"/>
  <c r="D35" i="15"/>
  <c r="D161" i="15"/>
  <c r="D49" i="15"/>
  <c r="D21" i="15"/>
  <c r="J6" i="5"/>
  <c r="K6" i="6"/>
  <c r="M271" i="8"/>
  <c r="N272" i="8" s="1"/>
  <c r="M205" i="8"/>
  <c r="N206" i="8" s="1"/>
  <c r="M139" i="8"/>
  <c r="N140" i="8" s="1"/>
  <c r="N282" i="8"/>
  <c r="N281" i="8"/>
  <c r="N280" i="8"/>
  <c r="N279" i="8"/>
  <c r="N278" i="8"/>
  <c r="N277" i="8"/>
  <c r="N276" i="8"/>
  <c r="N275" i="8"/>
  <c r="N274" i="8"/>
  <c r="N273" i="8"/>
  <c r="N214" i="8"/>
  <c r="N213" i="8"/>
  <c r="N212" i="8"/>
  <c r="N211" i="8"/>
  <c r="N210" i="8"/>
  <c r="N209" i="8"/>
  <c r="N208" i="8"/>
  <c r="N207" i="8"/>
  <c r="N148" i="8"/>
  <c r="N147" i="8"/>
  <c r="N146" i="8"/>
  <c r="N145" i="8"/>
  <c r="N144" i="8"/>
  <c r="N143" i="8"/>
  <c r="N142" i="8"/>
  <c r="N141" i="8"/>
  <c r="N236" i="8"/>
  <c r="N235" i="8"/>
  <c r="N234" i="8"/>
  <c r="N233" i="8"/>
  <c r="N232" i="8"/>
  <c r="N231" i="8"/>
  <c r="N230" i="8"/>
  <c r="N229" i="8"/>
  <c r="N170" i="8"/>
  <c r="N169" i="8"/>
  <c r="N168" i="8"/>
  <c r="N167" i="8"/>
  <c r="N166" i="8"/>
  <c r="N165" i="8"/>
  <c r="N164" i="8"/>
  <c r="N163" i="8"/>
  <c r="N104" i="8"/>
  <c r="N103" i="8"/>
  <c r="N102" i="8"/>
  <c r="N101" i="8"/>
  <c r="N100" i="8"/>
  <c r="N99" i="8"/>
  <c r="N98" i="8"/>
  <c r="N97" i="8"/>
  <c r="N8" i="8"/>
  <c r="M117" i="8"/>
  <c r="N118" i="8" s="1"/>
  <c r="M183" i="8"/>
  <c r="N184" i="8" s="1"/>
  <c r="M249" i="8"/>
  <c r="N250" i="8" s="1"/>
  <c r="R20" i="13"/>
  <c r="O23" i="14"/>
  <c r="S21" i="15"/>
  <c r="D77" i="15"/>
  <c r="N30" i="10"/>
  <c r="N74" i="10"/>
  <c r="V5" i="12"/>
  <c r="F54" i="12"/>
  <c r="F57" i="12" s="1"/>
  <c r="D55" i="12"/>
  <c r="U8" i="12"/>
  <c r="K6" i="13"/>
  <c r="G48" i="13"/>
  <c r="G76" i="13"/>
  <c r="G104" i="13"/>
  <c r="G132" i="13"/>
  <c r="G160" i="13"/>
  <c r="C51" i="14"/>
  <c r="C93" i="14"/>
  <c r="F147" i="15"/>
  <c r="F161" i="15"/>
  <c r="F119" i="15"/>
  <c r="F35" i="15"/>
  <c r="F133" i="15"/>
  <c r="L7" i="15"/>
  <c r="C35" i="15"/>
  <c r="F77" i="15"/>
  <c r="C147" i="15"/>
  <c r="S21" i="16"/>
  <c r="S9" i="16"/>
  <c r="F146" i="18"/>
  <c r="F92" i="18"/>
  <c r="F62" i="18"/>
  <c r="F8" i="18"/>
  <c r="F160" i="18"/>
  <c r="F106" i="18"/>
  <c r="F76" i="18"/>
  <c r="F22" i="18"/>
  <c r="F120" i="18"/>
  <c r="F90" i="18"/>
  <c r="F36" i="18"/>
  <c r="F134" i="18"/>
  <c r="F104" i="18"/>
  <c r="F50" i="18"/>
  <c r="F20" i="18"/>
  <c r="F132" i="18"/>
  <c r="F64" i="18"/>
  <c r="F34" i="18"/>
  <c r="F148" i="18"/>
  <c r="F118" i="18"/>
  <c r="F78" i="18"/>
  <c r="F48" i="18"/>
  <c r="E55" i="12"/>
  <c r="E118" i="13"/>
  <c r="E146" i="13"/>
  <c r="C163" i="14"/>
  <c r="C121" i="14"/>
  <c r="C135" i="14"/>
  <c r="Q21" i="15"/>
  <c r="D161" i="16"/>
  <c r="D135" i="16"/>
  <c r="D133" i="16"/>
  <c r="D107" i="16"/>
  <c r="D105" i="16"/>
  <c r="D79" i="16"/>
  <c r="D77" i="16"/>
  <c r="D51" i="16"/>
  <c r="D49" i="16"/>
  <c r="D23" i="16"/>
  <c r="D149" i="16"/>
  <c r="D147" i="16"/>
  <c r="D121" i="16"/>
  <c r="D119" i="16"/>
  <c r="D93" i="16"/>
  <c r="D91" i="16"/>
  <c r="D65" i="16"/>
  <c r="D63" i="16"/>
  <c r="D37" i="16"/>
  <c r="D35" i="16"/>
  <c r="D21" i="16"/>
  <c r="D9" i="16"/>
  <c r="W7" i="16"/>
  <c r="V7" i="16"/>
  <c r="U7" i="16"/>
  <c r="Q21" i="17"/>
  <c r="Q9" i="17"/>
  <c r="K7" i="10"/>
  <c r="N9" i="10"/>
  <c r="N10" i="10"/>
  <c r="N11" i="10"/>
  <c r="N12" i="10"/>
  <c r="N13" i="10"/>
  <c r="N14" i="10"/>
  <c r="N15" i="10"/>
  <c r="N16" i="10"/>
  <c r="K51" i="10"/>
  <c r="N53" i="10"/>
  <c r="N54" i="10"/>
  <c r="N55" i="10"/>
  <c r="N56" i="10"/>
  <c r="N57" i="10"/>
  <c r="N58" i="10"/>
  <c r="N59" i="10"/>
  <c r="N60" i="10"/>
  <c r="K95" i="10"/>
  <c r="N97" i="10"/>
  <c r="N98" i="10"/>
  <c r="N99" i="10"/>
  <c r="N100" i="10"/>
  <c r="N101" i="10"/>
  <c r="N102" i="10"/>
  <c r="N103" i="10"/>
  <c r="N104" i="10"/>
  <c r="F55" i="12"/>
  <c r="F20" i="13"/>
  <c r="O20" i="13"/>
  <c r="F34" i="13"/>
  <c r="F62" i="13"/>
  <c r="F90" i="13"/>
  <c r="F118" i="13"/>
  <c r="F146" i="13"/>
  <c r="C65" i="14"/>
  <c r="C107" i="14"/>
  <c r="M7" i="15"/>
  <c r="S5" i="12"/>
  <c r="E53" i="12"/>
  <c r="E57" i="12" s="1"/>
  <c r="U34" i="12"/>
  <c r="U37" i="12"/>
  <c r="U40" i="12"/>
  <c r="U43" i="12"/>
  <c r="U46" i="12"/>
  <c r="U49" i="12"/>
  <c r="U52" i="12"/>
  <c r="G34" i="13"/>
  <c r="G62" i="13"/>
  <c r="G90" i="13"/>
  <c r="G118" i="13"/>
  <c r="G146" i="13"/>
  <c r="C77" i="15"/>
  <c r="C91" i="15"/>
  <c r="C105" i="15"/>
  <c r="I7" i="15"/>
  <c r="R21" i="15"/>
  <c r="C119" i="15"/>
  <c r="E161" i="16"/>
  <c r="E135" i="16"/>
  <c r="E133" i="16"/>
  <c r="E107" i="16"/>
  <c r="E105" i="16"/>
  <c r="E79" i="16"/>
  <c r="E77" i="16"/>
  <c r="E51" i="16"/>
  <c r="E49" i="16"/>
  <c r="E23" i="16"/>
  <c r="E149" i="16"/>
  <c r="E147" i="16"/>
  <c r="E121" i="16"/>
  <c r="E119" i="16"/>
  <c r="E93" i="16"/>
  <c r="E91" i="16"/>
  <c r="E65" i="16"/>
  <c r="E63" i="16"/>
  <c r="E37" i="16"/>
  <c r="E35" i="16"/>
  <c r="E21" i="16"/>
  <c r="E9" i="16"/>
  <c r="K20" i="18"/>
  <c r="K50" i="18"/>
  <c r="G161" i="17"/>
  <c r="G135" i="17"/>
  <c r="G133" i="17"/>
  <c r="G107" i="17"/>
  <c r="G105" i="17"/>
  <c r="G79" i="17"/>
  <c r="G77" i="17"/>
  <c r="G51" i="17"/>
  <c r="G49" i="17"/>
  <c r="G23" i="17"/>
  <c r="G9" i="17"/>
  <c r="G21" i="17"/>
  <c r="G35" i="17"/>
  <c r="G37" i="17"/>
  <c r="G63" i="17"/>
  <c r="G65" i="17"/>
  <c r="G91" i="17"/>
  <c r="G93" i="17"/>
  <c r="G119" i="17"/>
  <c r="G121" i="17"/>
  <c r="G147" i="17"/>
  <c r="G149" i="17"/>
  <c r="K132" i="18"/>
  <c r="K78" i="18"/>
  <c r="K48" i="18"/>
  <c r="K146" i="18"/>
  <c r="K92" i="18"/>
  <c r="K62" i="18"/>
  <c r="K8" i="18"/>
  <c r="K160" i="18"/>
  <c r="K106" i="18"/>
  <c r="K76" i="18"/>
  <c r="K22" i="18"/>
  <c r="K120" i="18"/>
  <c r="K90" i="18"/>
  <c r="K36" i="18"/>
  <c r="Y6" i="18"/>
  <c r="K118" i="18"/>
  <c r="K148" i="18"/>
  <c r="G147" i="15"/>
  <c r="G161" i="15"/>
  <c r="G49" i="15"/>
  <c r="G133" i="15"/>
  <c r="K7" i="17"/>
  <c r="J7" i="17"/>
  <c r="I7" i="17"/>
  <c r="L146" i="18"/>
  <c r="L92" i="18"/>
  <c r="L62" i="18"/>
  <c r="L8" i="18"/>
  <c r="L160" i="18"/>
  <c r="L106" i="18"/>
  <c r="L76" i="18"/>
  <c r="L22" i="18"/>
  <c r="L120" i="18"/>
  <c r="L90" i="18"/>
  <c r="L36" i="18"/>
  <c r="L134" i="18"/>
  <c r="L104" i="18"/>
  <c r="L50" i="18"/>
  <c r="L20" i="18"/>
  <c r="X6" i="18"/>
  <c r="L118" i="18"/>
  <c r="L148" i="18"/>
  <c r="L7" i="19"/>
  <c r="M161" i="19"/>
  <c r="M149" i="19"/>
  <c r="M105" i="19"/>
  <c r="M93" i="19"/>
  <c r="M63" i="19"/>
  <c r="M133" i="19"/>
  <c r="M121" i="19"/>
  <c r="M135" i="19"/>
  <c r="M91" i="19"/>
  <c r="M79" i="19"/>
  <c r="M35" i="19"/>
  <c r="M23" i="19"/>
  <c r="M119" i="19"/>
  <c r="M147" i="19"/>
  <c r="M49" i="19"/>
  <c r="M37" i="19"/>
  <c r="M21" i="19"/>
  <c r="E23" i="17"/>
  <c r="E49" i="17"/>
  <c r="E51" i="17"/>
  <c r="E77" i="17"/>
  <c r="E79" i="17"/>
  <c r="E105" i="17"/>
  <c r="E107" i="17"/>
  <c r="E133" i="17"/>
  <c r="E135" i="17"/>
  <c r="E161" i="17"/>
  <c r="C8" i="18"/>
  <c r="O8" i="18"/>
  <c r="U8" i="18"/>
  <c r="D22" i="18"/>
  <c r="V22" i="18"/>
  <c r="G34" i="18"/>
  <c r="M34" i="18"/>
  <c r="S34" i="18"/>
  <c r="N48" i="18"/>
  <c r="T48" i="18"/>
  <c r="C62" i="18"/>
  <c r="O62" i="18"/>
  <c r="U62" i="18"/>
  <c r="G64" i="18"/>
  <c r="M64" i="18"/>
  <c r="S64" i="18"/>
  <c r="D76" i="18"/>
  <c r="V76" i="18"/>
  <c r="N78" i="18"/>
  <c r="T78" i="18"/>
  <c r="C92" i="18"/>
  <c r="O92" i="18"/>
  <c r="U92" i="18"/>
  <c r="D106" i="18"/>
  <c r="V106" i="18"/>
  <c r="G118" i="18"/>
  <c r="M118" i="18"/>
  <c r="S118" i="18"/>
  <c r="N132" i="18"/>
  <c r="T132" i="18"/>
  <c r="C146" i="18"/>
  <c r="O146" i="18"/>
  <c r="U146" i="18"/>
  <c r="G148" i="18"/>
  <c r="M148" i="18"/>
  <c r="S148" i="18"/>
  <c r="D160" i="18"/>
  <c r="V160" i="18"/>
  <c r="V37" i="19"/>
  <c r="V49" i="19"/>
  <c r="V105" i="19"/>
  <c r="F9" i="16"/>
  <c r="O9" i="16"/>
  <c r="F21" i="16"/>
  <c r="O21" i="16"/>
  <c r="C23" i="16"/>
  <c r="F35" i="16"/>
  <c r="F37" i="16"/>
  <c r="C49" i="16"/>
  <c r="C51" i="16"/>
  <c r="F63" i="16"/>
  <c r="F65" i="16"/>
  <c r="C77" i="16"/>
  <c r="C79" i="16"/>
  <c r="F91" i="16"/>
  <c r="F93" i="16"/>
  <c r="C105" i="16"/>
  <c r="C107" i="16"/>
  <c r="F119" i="16"/>
  <c r="F121" i="16"/>
  <c r="C133" i="16"/>
  <c r="C135" i="16"/>
  <c r="F147" i="16"/>
  <c r="F149" i="16"/>
  <c r="C161" i="16"/>
  <c r="C21" i="17"/>
  <c r="R21" i="17"/>
  <c r="F23" i="17"/>
  <c r="C35" i="17"/>
  <c r="C37" i="17"/>
  <c r="F49" i="17"/>
  <c r="F51" i="17"/>
  <c r="C63" i="17"/>
  <c r="C65" i="17"/>
  <c r="F77" i="17"/>
  <c r="F79" i="17"/>
  <c r="C91" i="17"/>
  <c r="C93" i="17"/>
  <c r="F105" i="17"/>
  <c r="F107" i="17"/>
  <c r="C119" i="17"/>
  <c r="C121" i="17"/>
  <c r="F133" i="17"/>
  <c r="F135" i="17"/>
  <c r="C147" i="17"/>
  <c r="C149" i="17"/>
  <c r="F161" i="17"/>
  <c r="N34" i="18"/>
  <c r="T34" i="18"/>
  <c r="C48" i="18"/>
  <c r="O48" i="18"/>
  <c r="U48" i="18"/>
  <c r="G50" i="18"/>
  <c r="M50" i="18"/>
  <c r="S50" i="18"/>
  <c r="D62" i="18"/>
  <c r="V62" i="18"/>
  <c r="N64" i="18"/>
  <c r="T64" i="18"/>
  <c r="C78" i="18"/>
  <c r="O78" i="18"/>
  <c r="U78" i="18"/>
  <c r="D92" i="18"/>
  <c r="V92" i="18"/>
  <c r="G104" i="18"/>
  <c r="M104" i="18"/>
  <c r="S104" i="18"/>
  <c r="N118" i="18"/>
  <c r="T118" i="18"/>
  <c r="C132" i="18"/>
  <c r="O132" i="18"/>
  <c r="U132" i="18"/>
  <c r="G134" i="18"/>
  <c r="M134" i="18"/>
  <c r="S134" i="18"/>
  <c r="D146" i="18"/>
  <c r="V146" i="18"/>
  <c r="N148" i="18"/>
  <c r="T148" i="18"/>
  <c r="F161" i="19"/>
  <c r="F149" i="19"/>
  <c r="F105" i="19"/>
  <c r="F93" i="19"/>
  <c r="F63" i="19"/>
  <c r="E7" i="19"/>
  <c r="F133" i="19"/>
  <c r="F121" i="19"/>
  <c r="N161" i="19"/>
  <c r="N149" i="19"/>
  <c r="N147" i="19"/>
  <c r="N135" i="19"/>
  <c r="N133" i="19"/>
  <c r="N121" i="19"/>
  <c r="N119" i="19"/>
  <c r="N107" i="19"/>
  <c r="N105" i="19"/>
  <c r="N93" i="19"/>
  <c r="N91" i="19"/>
  <c r="N79" i="19"/>
  <c r="N77" i="19"/>
  <c r="N65" i="19"/>
  <c r="N63" i="19"/>
  <c r="N51" i="19"/>
  <c r="V161" i="19"/>
  <c r="V149" i="19"/>
  <c r="V147" i="19"/>
  <c r="V135" i="19"/>
  <c r="V133" i="19"/>
  <c r="V121" i="19"/>
  <c r="V91" i="19"/>
  <c r="V79" i="19"/>
  <c r="V119" i="19"/>
  <c r="V107" i="19"/>
  <c r="V77" i="19"/>
  <c r="V65" i="19"/>
  <c r="U7" i="19"/>
  <c r="F37" i="19"/>
  <c r="N37" i="19"/>
  <c r="F49" i="19"/>
  <c r="N49" i="19"/>
  <c r="F51" i="19"/>
  <c r="F65" i="19"/>
  <c r="F77" i="19"/>
  <c r="F135" i="19"/>
  <c r="D134" i="21"/>
  <c r="D50" i="21"/>
  <c r="D120" i="21"/>
  <c r="D106" i="21"/>
  <c r="D92" i="21"/>
  <c r="D22" i="21"/>
  <c r="D36" i="21"/>
  <c r="D162" i="21"/>
  <c r="D148" i="21"/>
  <c r="D78" i="21"/>
  <c r="K227" i="26"/>
  <c r="K161" i="26"/>
  <c r="K253" i="26"/>
  <c r="K183" i="26"/>
  <c r="K73" i="26"/>
  <c r="K51" i="26"/>
  <c r="I7" i="26"/>
  <c r="K139" i="26"/>
  <c r="K205" i="26"/>
  <c r="K29" i="26"/>
  <c r="K117" i="26"/>
  <c r="K95" i="26"/>
  <c r="L8" i="26"/>
  <c r="G9" i="16"/>
  <c r="P9" i="16"/>
  <c r="G21" i="16"/>
  <c r="P21" i="16"/>
  <c r="G35" i="16"/>
  <c r="G37" i="16"/>
  <c r="G63" i="16"/>
  <c r="G65" i="16"/>
  <c r="G91" i="16"/>
  <c r="G93" i="16"/>
  <c r="G119" i="16"/>
  <c r="G121" i="16"/>
  <c r="G147" i="16"/>
  <c r="G149" i="16"/>
  <c r="D9" i="17"/>
  <c r="S9" i="17"/>
  <c r="D21" i="17"/>
  <c r="S21" i="17"/>
  <c r="D35" i="17"/>
  <c r="D37" i="17"/>
  <c r="D63" i="17"/>
  <c r="D65" i="17"/>
  <c r="D91" i="17"/>
  <c r="D93" i="17"/>
  <c r="D119" i="17"/>
  <c r="D121" i="17"/>
  <c r="D147" i="17"/>
  <c r="D149" i="17"/>
  <c r="I6" i="18"/>
  <c r="N20" i="18"/>
  <c r="T20" i="18"/>
  <c r="C34" i="18"/>
  <c r="O34" i="18"/>
  <c r="U34" i="18"/>
  <c r="G36" i="18"/>
  <c r="M36" i="18"/>
  <c r="S36" i="18"/>
  <c r="D48" i="18"/>
  <c r="V48" i="18"/>
  <c r="N50" i="18"/>
  <c r="T50" i="18"/>
  <c r="C64" i="18"/>
  <c r="O64" i="18"/>
  <c r="U64" i="18"/>
  <c r="D78" i="18"/>
  <c r="V78" i="18"/>
  <c r="G90" i="18"/>
  <c r="M90" i="18"/>
  <c r="S90" i="18"/>
  <c r="N104" i="18"/>
  <c r="T104" i="18"/>
  <c r="C118" i="18"/>
  <c r="O118" i="18"/>
  <c r="U118" i="18"/>
  <c r="G120" i="18"/>
  <c r="M120" i="18"/>
  <c r="S120" i="18"/>
  <c r="D132" i="18"/>
  <c r="V132" i="18"/>
  <c r="N134" i="18"/>
  <c r="T134" i="18"/>
  <c r="C148" i="18"/>
  <c r="O148" i="18"/>
  <c r="U148" i="18"/>
  <c r="V23" i="19"/>
  <c r="V35" i="19"/>
  <c r="D64" i="21"/>
  <c r="I7" i="16"/>
  <c r="Q9" i="16"/>
  <c r="Q21" i="16"/>
  <c r="U7" i="17"/>
  <c r="E9" i="17"/>
  <c r="E21" i="17"/>
  <c r="E35" i="17"/>
  <c r="E37" i="17"/>
  <c r="E63" i="17"/>
  <c r="E65" i="17"/>
  <c r="E91" i="17"/>
  <c r="E93" i="17"/>
  <c r="E119" i="17"/>
  <c r="E121" i="17"/>
  <c r="E147" i="17"/>
  <c r="E149" i="17"/>
  <c r="J6" i="18"/>
  <c r="C20" i="18"/>
  <c r="O20" i="18"/>
  <c r="U20" i="18"/>
  <c r="G22" i="18"/>
  <c r="M22" i="18"/>
  <c r="S22" i="18"/>
  <c r="D34" i="18"/>
  <c r="V34" i="18"/>
  <c r="N36" i="18"/>
  <c r="T36" i="18"/>
  <c r="C50" i="18"/>
  <c r="O50" i="18"/>
  <c r="U50" i="18"/>
  <c r="D64" i="18"/>
  <c r="V64" i="18"/>
  <c r="G76" i="18"/>
  <c r="M76" i="18"/>
  <c r="S76" i="18"/>
  <c r="N90" i="18"/>
  <c r="T90" i="18"/>
  <c r="C104" i="18"/>
  <c r="O104" i="18"/>
  <c r="U104" i="18"/>
  <c r="G106" i="18"/>
  <c r="M106" i="18"/>
  <c r="S106" i="18"/>
  <c r="D118" i="18"/>
  <c r="V118" i="18"/>
  <c r="N120" i="18"/>
  <c r="T120" i="18"/>
  <c r="C134" i="18"/>
  <c r="O134" i="18"/>
  <c r="U134" i="18"/>
  <c r="D148" i="18"/>
  <c r="V148" i="18"/>
  <c r="G160" i="18"/>
  <c r="M160" i="18"/>
  <c r="S160" i="18"/>
  <c r="H7" i="19"/>
  <c r="P7" i="19"/>
  <c r="X7" i="19"/>
  <c r="F23" i="19"/>
  <c r="N23" i="19"/>
  <c r="F35" i="19"/>
  <c r="N35" i="19"/>
  <c r="V63" i="19"/>
  <c r="V93" i="19"/>
  <c r="F107" i="19"/>
  <c r="I7" i="27"/>
  <c r="K73" i="27"/>
  <c r="K29" i="27"/>
  <c r="K51" i="27"/>
  <c r="N8" i="27"/>
  <c r="L8" i="27"/>
  <c r="O22" i="21"/>
  <c r="L22" i="21"/>
  <c r="C162" i="21"/>
  <c r="E21" i="22"/>
  <c r="H8" i="21"/>
  <c r="D161" i="22"/>
  <c r="D119" i="22"/>
  <c r="D133" i="22"/>
  <c r="D91" i="22"/>
  <c r="D105" i="22"/>
  <c r="D49" i="22"/>
  <c r="D63" i="22"/>
  <c r="W7" i="22"/>
  <c r="M253" i="26"/>
  <c r="M183" i="26"/>
  <c r="M117" i="26"/>
  <c r="M205" i="26"/>
  <c r="M139" i="26"/>
  <c r="M73" i="26"/>
  <c r="M29" i="26"/>
  <c r="M227" i="26"/>
  <c r="M51" i="26"/>
  <c r="M95" i="26"/>
  <c r="M161" i="26"/>
  <c r="N8" i="26"/>
  <c r="I8" i="21"/>
  <c r="E133" i="22"/>
  <c r="E161" i="22"/>
  <c r="E63" i="22"/>
  <c r="E91" i="22"/>
  <c r="E147" i="22"/>
  <c r="E119" i="22"/>
  <c r="E77" i="22"/>
  <c r="E35" i="22"/>
  <c r="D77" i="22"/>
  <c r="C148" i="21"/>
  <c r="C64" i="21"/>
  <c r="C22" i="21"/>
  <c r="C134" i="21"/>
  <c r="C120" i="21"/>
  <c r="C36" i="21"/>
  <c r="C106" i="21"/>
  <c r="S21" i="22"/>
  <c r="N22" i="21"/>
  <c r="E78" i="21"/>
  <c r="E162" i="21"/>
  <c r="F133" i="22"/>
  <c r="F91" i="22"/>
  <c r="F147" i="22"/>
  <c r="F105" i="22"/>
  <c r="L7" i="22"/>
  <c r="F21" i="22"/>
  <c r="C63" i="22"/>
  <c r="C91" i="22"/>
  <c r="G146" i="23"/>
  <c r="G118" i="23"/>
  <c r="G90" i="23"/>
  <c r="G62" i="23"/>
  <c r="G34" i="23"/>
  <c r="G20" i="23"/>
  <c r="G160" i="23"/>
  <c r="G132" i="23"/>
  <c r="G104" i="23"/>
  <c r="G76" i="23"/>
  <c r="G48" i="23"/>
  <c r="P20" i="23"/>
  <c r="Q20" i="23"/>
  <c r="L241" i="26"/>
  <c r="J240" i="26"/>
  <c r="H239" i="26"/>
  <c r="H238" i="26"/>
  <c r="H237" i="26"/>
  <c r="N236" i="26"/>
  <c r="H236" i="26"/>
  <c r="N235" i="26"/>
  <c r="H235" i="26"/>
  <c r="N234" i="26"/>
  <c r="H234" i="26"/>
  <c r="N233" i="26"/>
  <c r="H233" i="26"/>
  <c r="N232" i="26"/>
  <c r="H232" i="26"/>
  <c r="N231" i="26"/>
  <c r="H231" i="26"/>
  <c r="N230" i="26"/>
  <c r="H230" i="26"/>
  <c r="N229" i="26"/>
  <c r="H229" i="26"/>
  <c r="J241" i="26"/>
  <c r="H240" i="26"/>
  <c r="L239" i="26"/>
  <c r="L238" i="26"/>
  <c r="L237" i="26"/>
  <c r="L236" i="26"/>
  <c r="L235" i="26"/>
  <c r="L234" i="26"/>
  <c r="L233" i="26"/>
  <c r="L232" i="26"/>
  <c r="L231" i="26"/>
  <c r="L230" i="26"/>
  <c r="L229" i="26"/>
  <c r="J238" i="26"/>
  <c r="J235" i="26"/>
  <c r="J232" i="26"/>
  <c r="J229" i="26"/>
  <c r="H241" i="26"/>
  <c r="J239" i="26"/>
  <c r="J236" i="26"/>
  <c r="J233" i="26"/>
  <c r="J230" i="26"/>
  <c r="J237" i="26"/>
  <c r="F78" i="21"/>
  <c r="E92" i="21"/>
  <c r="F162" i="21"/>
  <c r="V7" i="22"/>
  <c r="G21" i="22"/>
  <c r="P21" i="22"/>
  <c r="F35" i="22"/>
  <c r="H49" i="22"/>
  <c r="F77" i="22"/>
  <c r="F119" i="22"/>
  <c r="G147" i="22"/>
  <c r="C161" i="22"/>
  <c r="C20" i="23"/>
  <c r="R20" i="23"/>
  <c r="C62" i="23"/>
  <c r="E106" i="21"/>
  <c r="H147" i="22"/>
  <c r="H105" i="22"/>
  <c r="H161" i="22"/>
  <c r="H119" i="22"/>
  <c r="H21" i="22"/>
  <c r="Q21" i="22"/>
  <c r="C49" i="22"/>
  <c r="C105" i="22"/>
  <c r="C133" i="22"/>
  <c r="C160" i="23"/>
  <c r="C132" i="23"/>
  <c r="C104" i="23"/>
  <c r="C48" i="23"/>
  <c r="J234" i="26"/>
  <c r="E36" i="21"/>
  <c r="E120" i="21"/>
  <c r="X7" i="22"/>
  <c r="C21" i="22"/>
  <c r="R21" i="22"/>
  <c r="H35" i="22"/>
  <c r="F63" i="22"/>
  <c r="H77" i="22"/>
  <c r="H91" i="22"/>
  <c r="F161" i="22"/>
  <c r="D160" i="23"/>
  <c r="D132" i="23"/>
  <c r="D104" i="23"/>
  <c r="D76" i="23"/>
  <c r="D48" i="23"/>
  <c r="D146" i="23"/>
  <c r="D118" i="23"/>
  <c r="D90" i="23"/>
  <c r="D62" i="23"/>
  <c r="D34" i="23"/>
  <c r="D20" i="23"/>
  <c r="S20" i="23"/>
  <c r="H175" i="26"/>
  <c r="M73" i="27"/>
  <c r="N74" i="27" s="1"/>
  <c r="M29" i="27"/>
  <c r="M95" i="27"/>
  <c r="N96" i="27" s="1"/>
  <c r="U6" i="23"/>
  <c r="E20" i="23"/>
  <c r="E34" i="23"/>
  <c r="E62" i="23"/>
  <c r="E90" i="23"/>
  <c r="E118" i="23"/>
  <c r="E146" i="23"/>
  <c r="H174" i="26"/>
  <c r="D160" i="28"/>
  <c r="D132" i="28"/>
  <c r="D104" i="28"/>
  <c r="D146" i="28"/>
  <c r="D118" i="28"/>
  <c r="D76" i="28"/>
  <c r="D48" i="28"/>
  <c r="D20" i="28"/>
  <c r="L175" i="26"/>
  <c r="J174" i="26"/>
  <c r="H173" i="26"/>
  <c r="H172" i="26"/>
  <c r="H171" i="26"/>
  <c r="N170" i="26"/>
  <c r="H170" i="26"/>
  <c r="N169" i="26"/>
  <c r="H169" i="26"/>
  <c r="N168" i="26"/>
  <c r="H168" i="26"/>
  <c r="N167" i="26"/>
  <c r="H167" i="26"/>
  <c r="N166" i="26"/>
  <c r="H166" i="26"/>
  <c r="N165" i="26"/>
  <c r="H165" i="26"/>
  <c r="N164" i="26"/>
  <c r="H164" i="26"/>
  <c r="N163" i="26"/>
  <c r="H163" i="26"/>
  <c r="E146" i="28"/>
  <c r="E118" i="28"/>
  <c r="E104" i="28"/>
  <c r="E76" i="28"/>
  <c r="E48" i="28"/>
  <c r="E20" i="28"/>
  <c r="E132" i="28"/>
  <c r="E160" i="28"/>
  <c r="C160" i="30"/>
  <c r="C146" i="30"/>
  <c r="C62" i="30"/>
  <c r="C76" i="30"/>
  <c r="C90" i="30"/>
  <c r="C104" i="30"/>
  <c r="C118" i="30"/>
  <c r="C132" i="30"/>
  <c r="C20" i="30"/>
  <c r="C34" i="30"/>
  <c r="J118" i="32"/>
  <c r="L140" i="32"/>
  <c r="J140" i="32"/>
  <c r="J163" i="26"/>
  <c r="J164" i="26"/>
  <c r="J165" i="26"/>
  <c r="J166" i="26"/>
  <c r="J167" i="26"/>
  <c r="J168" i="26"/>
  <c r="J169" i="26"/>
  <c r="J170" i="26"/>
  <c r="J171" i="26"/>
  <c r="J172" i="26"/>
  <c r="J173" i="26"/>
  <c r="L174" i="26"/>
  <c r="M51" i="27"/>
  <c r="L30" i="32"/>
  <c r="N30" i="32"/>
  <c r="C20" i="28"/>
  <c r="F34" i="28"/>
  <c r="C48" i="28"/>
  <c r="F62" i="28"/>
  <c r="C76" i="28"/>
  <c r="F90" i="28"/>
  <c r="C118" i="28"/>
  <c r="C132" i="28"/>
  <c r="C146" i="28"/>
  <c r="D76" i="30"/>
  <c r="D90" i="30"/>
  <c r="D104" i="30"/>
  <c r="D20" i="30"/>
  <c r="D118" i="30"/>
  <c r="D132" i="30"/>
  <c r="D146" i="30"/>
  <c r="D34" i="30"/>
  <c r="D52" i="32"/>
  <c r="H255" i="26"/>
  <c r="N255" i="26"/>
  <c r="H256" i="26"/>
  <c r="N256" i="26"/>
  <c r="H257" i="26"/>
  <c r="N257" i="26"/>
  <c r="H258" i="26"/>
  <c r="N258" i="26"/>
  <c r="H259" i="26"/>
  <c r="N259" i="26"/>
  <c r="H260" i="26"/>
  <c r="N260" i="26"/>
  <c r="H261" i="26"/>
  <c r="N261" i="26"/>
  <c r="H262" i="26"/>
  <c r="N262" i="26"/>
  <c r="H263" i="26"/>
  <c r="H264" i="26"/>
  <c r="H265" i="26"/>
  <c r="J266" i="26"/>
  <c r="L267" i="26"/>
  <c r="G146" i="28"/>
  <c r="G118" i="28"/>
  <c r="G160" i="28"/>
  <c r="G34" i="28"/>
  <c r="G62" i="28"/>
  <c r="G90" i="28"/>
  <c r="F160" i="28"/>
  <c r="H228" i="32"/>
  <c r="C104" i="28"/>
  <c r="F118" i="28"/>
  <c r="F132" i="28"/>
  <c r="F146" i="28"/>
  <c r="G104" i="29"/>
  <c r="G76" i="29"/>
  <c r="G48" i="29"/>
  <c r="G20" i="29"/>
  <c r="G160" i="29"/>
  <c r="G146" i="29"/>
  <c r="G132" i="29"/>
  <c r="G34" i="29"/>
  <c r="G62" i="29"/>
  <c r="G90" i="29"/>
  <c r="J185" i="26"/>
  <c r="J186" i="26"/>
  <c r="J187" i="26"/>
  <c r="J188" i="26"/>
  <c r="J189" i="26"/>
  <c r="J190" i="26"/>
  <c r="J191" i="26"/>
  <c r="J192" i="26"/>
  <c r="J193" i="26"/>
  <c r="J194" i="26"/>
  <c r="J195" i="26"/>
  <c r="L196" i="26"/>
  <c r="H197" i="26"/>
  <c r="L207" i="26"/>
  <c r="L208" i="26"/>
  <c r="L209" i="26"/>
  <c r="L210" i="26"/>
  <c r="L211" i="26"/>
  <c r="L212" i="26"/>
  <c r="L213" i="26"/>
  <c r="L214" i="26"/>
  <c r="L215" i="26"/>
  <c r="L216" i="26"/>
  <c r="L217" i="26"/>
  <c r="H218" i="26"/>
  <c r="J255" i="26"/>
  <c r="J256" i="26"/>
  <c r="J257" i="26"/>
  <c r="J258" i="26"/>
  <c r="J259" i="26"/>
  <c r="J260" i="26"/>
  <c r="J261" i="26"/>
  <c r="J262" i="26"/>
  <c r="J263" i="26"/>
  <c r="J264" i="26"/>
  <c r="J265" i="26"/>
  <c r="L266" i="26"/>
  <c r="H267" i="26"/>
  <c r="C160" i="28"/>
  <c r="I6" i="28"/>
  <c r="F20" i="28"/>
  <c r="C34" i="28"/>
  <c r="F48" i="28"/>
  <c r="C62" i="28"/>
  <c r="F76" i="28"/>
  <c r="C90" i="28"/>
  <c r="G132" i="28"/>
  <c r="K6" i="29"/>
  <c r="J6" i="29"/>
  <c r="I6" i="29"/>
  <c r="D160" i="30"/>
  <c r="C160" i="29"/>
  <c r="C132" i="29"/>
  <c r="C34" i="29"/>
  <c r="C62" i="29"/>
  <c r="F76" i="29"/>
  <c r="C90" i="29"/>
  <c r="F104" i="29"/>
  <c r="C118" i="29"/>
  <c r="H87" i="33"/>
  <c r="H85" i="33"/>
  <c r="H84" i="33"/>
  <c r="H83" i="33"/>
  <c r="H82" i="33"/>
  <c r="H81" i="33"/>
  <c r="H80" i="33"/>
  <c r="H79" i="33"/>
  <c r="H78" i="33"/>
  <c r="H77" i="33"/>
  <c r="H76" i="33"/>
  <c r="H109" i="33"/>
  <c r="H65" i="33"/>
  <c r="H63" i="33"/>
  <c r="H62" i="33"/>
  <c r="H61" i="33"/>
  <c r="H60" i="33"/>
  <c r="H59" i="33"/>
  <c r="H58" i="33"/>
  <c r="H57" i="33"/>
  <c r="H56" i="33"/>
  <c r="H55" i="33"/>
  <c r="H54" i="33"/>
  <c r="H53" i="33"/>
  <c r="H43" i="33"/>
  <c r="H107" i="33"/>
  <c r="H106" i="33"/>
  <c r="H105" i="33"/>
  <c r="H104" i="33"/>
  <c r="H103" i="33"/>
  <c r="H102" i="33"/>
  <c r="H101" i="33"/>
  <c r="H100" i="33"/>
  <c r="H99" i="33"/>
  <c r="H98" i="33"/>
  <c r="H97" i="33"/>
  <c r="H75" i="33"/>
  <c r="H64" i="33"/>
  <c r="H108" i="33"/>
  <c r="H41" i="33"/>
  <c r="H40" i="33"/>
  <c r="H39" i="33"/>
  <c r="H38" i="33"/>
  <c r="H37" i="33"/>
  <c r="H36" i="33"/>
  <c r="H35" i="33"/>
  <c r="H34" i="33"/>
  <c r="H33" i="33"/>
  <c r="H32" i="33"/>
  <c r="H31" i="33"/>
  <c r="H86" i="33"/>
  <c r="H30" i="33"/>
  <c r="H42" i="33"/>
  <c r="F103" i="35"/>
  <c r="E95" i="35"/>
  <c r="F81" i="35"/>
  <c r="E73" i="35"/>
  <c r="F74" i="35" s="1"/>
  <c r="F59" i="35"/>
  <c r="F53" i="35"/>
  <c r="E51" i="35"/>
  <c r="F108" i="35"/>
  <c r="F104" i="35"/>
  <c r="F98" i="35"/>
  <c r="F86" i="35"/>
  <c r="F82" i="35"/>
  <c r="F76" i="35"/>
  <c r="F64" i="35"/>
  <c r="F106" i="35"/>
  <c r="F100" i="35"/>
  <c r="F84" i="35"/>
  <c r="F78" i="35"/>
  <c r="F105" i="35"/>
  <c r="F77" i="35"/>
  <c r="F63" i="35"/>
  <c r="F61" i="35"/>
  <c r="F39" i="35"/>
  <c r="F33" i="35"/>
  <c r="F20" i="35"/>
  <c r="F107" i="35"/>
  <c r="F79" i="35"/>
  <c r="F80" i="35"/>
  <c r="F41" i="35"/>
  <c r="F35" i="35"/>
  <c r="F21" i="35"/>
  <c r="F99" i="35"/>
  <c r="F83" i="35"/>
  <c r="F62" i="35"/>
  <c r="F60" i="35"/>
  <c r="F36" i="35"/>
  <c r="F101" i="35"/>
  <c r="F56" i="35"/>
  <c r="F37" i="35"/>
  <c r="F38" i="35"/>
  <c r="F19" i="35"/>
  <c r="F18" i="35"/>
  <c r="F17" i="35"/>
  <c r="F16" i="35"/>
  <c r="F15" i="35"/>
  <c r="F14" i="35"/>
  <c r="F13" i="35"/>
  <c r="F12" i="35"/>
  <c r="F11" i="35"/>
  <c r="F10" i="35"/>
  <c r="F9" i="35"/>
  <c r="F57" i="35"/>
  <c r="F40" i="35"/>
  <c r="F58" i="35"/>
  <c r="F54" i="35"/>
  <c r="F31" i="35"/>
  <c r="E29" i="35"/>
  <c r="F55" i="35"/>
  <c r="F8" i="35"/>
  <c r="F34" i="35"/>
  <c r="F85" i="35"/>
  <c r="H8" i="35"/>
  <c r="F102" i="35"/>
  <c r="F32" i="35"/>
  <c r="D34" i="29"/>
  <c r="D62" i="29"/>
  <c r="D90" i="29"/>
  <c r="D118" i="29"/>
  <c r="F104" i="30"/>
  <c r="F20" i="30"/>
  <c r="F118" i="30"/>
  <c r="F160" i="30"/>
  <c r="F132" i="30"/>
  <c r="F48" i="30"/>
  <c r="F146" i="30"/>
  <c r="F62" i="30"/>
  <c r="E160" i="29"/>
  <c r="E132" i="29"/>
  <c r="E34" i="29"/>
  <c r="E62" i="29"/>
  <c r="E90" i="29"/>
  <c r="E118" i="29"/>
  <c r="F146" i="29"/>
  <c r="C20" i="29"/>
  <c r="F34" i="29"/>
  <c r="C48" i="29"/>
  <c r="F62" i="29"/>
  <c r="C76" i="29"/>
  <c r="F90" i="29"/>
  <c r="C104" i="29"/>
  <c r="F118" i="29"/>
  <c r="C146" i="29"/>
  <c r="M6" i="30"/>
  <c r="K6" i="30"/>
  <c r="E132" i="30"/>
  <c r="F85" i="32"/>
  <c r="F84" i="32"/>
  <c r="F83" i="32"/>
  <c r="F82" i="32"/>
  <c r="F81" i="32"/>
  <c r="F80" i="32"/>
  <c r="F79" i="32"/>
  <c r="F78" i="32"/>
  <c r="F77" i="32"/>
  <c r="F76" i="32"/>
  <c r="F75" i="32"/>
  <c r="F86" i="32"/>
  <c r="F52" i="32"/>
  <c r="H74" i="32"/>
  <c r="L74" i="32"/>
  <c r="F87" i="32"/>
  <c r="F184" i="32"/>
  <c r="E34" i="30"/>
  <c r="G62" i="30"/>
  <c r="E118" i="30"/>
  <c r="G146" i="30"/>
  <c r="N8" i="32"/>
  <c r="H86" i="32"/>
  <c r="H87" i="32"/>
  <c r="H52" i="32"/>
  <c r="F54" i="32"/>
  <c r="F57" i="32"/>
  <c r="F60" i="32"/>
  <c r="F63" i="32"/>
  <c r="F64" i="32"/>
  <c r="N96" i="32"/>
  <c r="N118" i="32"/>
  <c r="E104" i="30"/>
  <c r="G132" i="30"/>
  <c r="F65" i="32"/>
  <c r="G160" i="30"/>
  <c r="G34" i="30"/>
  <c r="E90" i="30"/>
  <c r="G118" i="30"/>
  <c r="H30" i="32"/>
  <c r="L85" i="32"/>
  <c r="L84" i="32"/>
  <c r="L83" i="32"/>
  <c r="L82" i="32"/>
  <c r="L81" i="32"/>
  <c r="L80" i="32"/>
  <c r="L79" i="32"/>
  <c r="L78" i="32"/>
  <c r="L77" i="32"/>
  <c r="L76" i="32"/>
  <c r="L75" i="32"/>
  <c r="L86" i="32"/>
  <c r="L53" i="32"/>
  <c r="F55" i="32"/>
  <c r="L56" i="32"/>
  <c r="F58" i="32"/>
  <c r="L59" i="32"/>
  <c r="F61" i="32"/>
  <c r="L62" i="32"/>
  <c r="H64" i="32"/>
  <c r="H65" i="32"/>
  <c r="F118" i="32"/>
  <c r="J162" i="32"/>
  <c r="F165" i="32"/>
  <c r="N165" i="32"/>
  <c r="F168" i="32"/>
  <c r="N168" i="32"/>
  <c r="F171" i="32"/>
  <c r="H174" i="32"/>
  <c r="F175" i="32"/>
  <c r="L219" i="32"/>
  <c r="F219" i="32"/>
  <c r="J218" i="32"/>
  <c r="H217" i="32"/>
  <c r="H216" i="32"/>
  <c r="H215" i="32"/>
  <c r="N214" i="32"/>
  <c r="L207" i="32"/>
  <c r="N208" i="32"/>
  <c r="L210" i="32"/>
  <c r="N211" i="32"/>
  <c r="L213" i="32"/>
  <c r="L215" i="32"/>
  <c r="F217" i="32"/>
  <c r="L228" i="32"/>
  <c r="J85" i="33"/>
  <c r="J84" i="33"/>
  <c r="J83" i="33"/>
  <c r="J82" i="33"/>
  <c r="J81" i="33"/>
  <c r="J80" i="33"/>
  <c r="J79" i="33"/>
  <c r="J78" i="33"/>
  <c r="J77" i="33"/>
  <c r="J76" i="33"/>
  <c r="J75" i="33"/>
  <c r="J86" i="33"/>
  <c r="J107" i="33"/>
  <c r="J106" i="33"/>
  <c r="J105" i="33"/>
  <c r="J104" i="33"/>
  <c r="J103" i="33"/>
  <c r="J102" i="33"/>
  <c r="J101" i="33"/>
  <c r="J100" i="33"/>
  <c r="J99" i="33"/>
  <c r="J98" i="33"/>
  <c r="J97" i="33"/>
  <c r="J64" i="33"/>
  <c r="J41" i="33"/>
  <c r="J40" i="33"/>
  <c r="J39" i="33"/>
  <c r="J38" i="33"/>
  <c r="J37" i="33"/>
  <c r="J36" i="33"/>
  <c r="J35" i="33"/>
  <c r="J34" i="33"/>
  <c r="J33" i="33"/>
  <c r="J32" i="33"/>
  <c r="J31" i="33"/>
  <c r="J108" i="33"/>
  <c r="J109" i="33"/>
  <c r="J42" i="33"/>
  <c r="D30" i="35"/>
  <c r="J52" i="32"/>
  <c r="J75" i="32"/>
  <c r="J76" i="32"/>
  <c r="J77" i="32"/>
  <c r="J78" i="32"/>
  <c r="J79" i="32"/>
  <c r="J80" i="32"/>
  <c r="J81" i="32"/>
  <c r="J82" i="32"/>
  <c r="J83" i="32"/>
  <c r="J84" i="32"/>
  <c r="J85" i="32"/>
  <c r="F130" i="32"/>
  <c r="J131" i="32"/>
  <c r="L141" i="32"/>
  <c r="N142" i="32"/>
  <c r="L144" i="32"/>
  <c r="N145" i="32"/>
  <c r="L147" i="32"/>
  <c r="N148" i="32"/>
  <c r="L150" i="32"/>
  <c r="H153" i="32"/>
  <c r="J163" i="32"/>
  <c r="L164" i="32"/>
  <c r="H165" i="32"/>
  <c r="J166" i="32"/>
  <c r="L167" i="32"/>
  <c r="H168" i="32"/>
  <c r="J169" i="32"/>
  <c r="L170" i="32"/>
  <c r="H171" i="32"/>
  <c r="J172" i="32"/>
  <c r="L173" i="32"/>
  <c r="J174" i="32"/>
  <c r="F207" i="32"/>
  <c r="H208" i="32"/>
  <c r="J209" i="32"/>
  <c r="F210" i="32"/>
  <c r="H211" i="32"/>
  <c r="J212" i="32"/>
  <c r="F213" i="32"/>
  <c r="H214" i="32"/>
  <c r="J216" i="32"/>
  <c r="F218" i="32"/>
  <c r="J228" i="32"/>
  <c r="J55" i="33"/>
  <c r="J58" i="33"/>
  <c r="J61" i="33"/>
  <c r="F164" i="32"/>
  <c r="N164" i="32"/>
  <c r="F167" i="32"/>
  <c r="N167" i="32"/>
  <c r="F170" i="32"/>
  <c r="N170" i="32"/>
  <c r="F173" i="32"/>
  <c r="H175" i="32"/>
  <c r="M95" i="33"/>
  <c r="N96" i="33" s="1"/>
  <c r="M29" i="33"/>
  <c r="N77" i="35"/>
  <c r="N78" i="35"/>
  <c r="N80" i="35"/>
  <c r="N76" i="35"/>
  <c r="N79" i="35"/>
  <c r="N75" i="35"/>
  <c r="N82" i="35"/>
  <c r="H130" i="32"/>
  <c r="L131" i="32"/>
  <c r="F140" i="32"/>
  <c r="N141" i="32"/>
  <c r="L143" i="32"/>
  <c r="N144" i="32"/>
  <c r="L146" i="32"/>
  <c r="N147" i="32"/>
  <c r="L149" i="32"/>
  <c r="F152" i="32"/>
  <c r="L163" i="32"/>
  <c r="H164" i="32"/>
  <c r="J165" i="32"/>
  <c r="L166" i="32"/>
  <c r="H167" i="32"/>
  <c r="J168" i="32"/>
  <c r="L169" i="32"/>
  <c r="H170" i="32"/>
  <c r="J171" i="32"/>
  <c r="L172" i="32"/>
  <c r="H173" i="32"/>
  <c r="L174" i="32"/>
  <c r="H207" i="32"/>
  <c r="J208" i="32"/>
  <c r="F209" i="32"/>
  <c r="H210" i="32"/>
  <c r="J211" i="32"/>
  <c r="F212" i="32"/>
  <c r="H213" i="32"/>
  <c r="J214" i="32"/>
  <c r="J217" i="32"/>
  <c r="H219" i="32"/>
  <c r="H241" i="32"/>
  <c r="L240" i="32"/>
  <c r="F240" i="32"/>
  <c r="J239" i="32"/>
  <c r="J238" i="32"/>
  <c r="J237" i="32"/>
  <c r="J236" i="32"/>
  <c r="J235" i="32"/>
  <c r="J234" i="32"/>
  <c r="J233" i="32"/>
  <c r="J232" i="32"/>
  <c r="J231" i="32"/>
  <c r="J230" i="32"/>
  <c r="J229" i="32"/>
  <c r="F229" i="32"/>
  <c r="L230" i="32"/>
  <c r="F232" i="32"/>
  <c r="L233" i="32"/>
  <c r="F235" i="32"/>
  <c r="L236" i="32"/>
  <c r="F238" i="32"/>
  <c r="L239" i="32"/>
  <c r="J241" i="32"/>
  <c r="J30" i="33"/>
  <c r="J54" i="33"/>
  <c r="J57" i="33"/>
  <c r="J60" i="33"/>
  <c r="J63" i="33"/>
  <c r="J65" i="33"/>
  <c r="N81" i="35"/>
  <c r="F258" i="32"/>
  <c r="L258" i="32"/>
  <c r="F259" i="32"/>
  <c r="L259" i="32"/>
  <c r="F260" i="32"/>
  <c r="L260" i="32"/>
  <c r="F261" i="32"/>
  <c r="L261" i="32"/>
  <c r="H262" i="32"/>
  <c r="J263" i="32"/>
  <c r="H273" i="32"/>
  <c r="N273" i="32"/>
  <c r="H274" i="32"/>
  <c r="N274" i="32"/>
  <c r="H275" i="32"/>
  <c r="N275" i="32"/>
  <c r="H276" i="32"/>
  <c r="N276" i="32"/>
  <c r="H277" i="32"/>
  <c r="N277" i="32"/>
  <c r="H278" i="32"/>
  <c r="N278" i="32"/>
  <c r="H279" i="32"/>
  <c r="N279" i="32"/>
  <c r="H280" i="32"/>
  <c r="N280" i="32"/>
  <c r="H281" i="32"/>
  <c r="H282" i="32"/>
  <c r="H283" i="32"/>
  <c r="J284" i="32"/>
  <c r="F285" i="32"/>
  <c r="L285" i="32"/>
  <c r="L86" i="33"/>
  <c r="L87" i="33"/>
  <c r="L108" i="33"/>
  <c r="L30" i="33"/>
  <c r="F43" i="33"/>
  <c r="L43" i="33"/>
  <c r="L65" i="33"/>
  <c r="L76" i="33"/>
  <c r="F78" i="33"/>
  <c r="L79" i="33"/>
  <c r="J96" i="33"/>
  <c r="F97" i="33"/>
  <c r="F98" i="33"/>
  <c r="F99" i="33"/>
  <c r="F100" i="33"/>
  <c r="F101" i="33"/>
  <c r="F102" i="33"/>
  <c r="F103" i="33"/>
  <c r="F104" i="33"/>
  <c r="F105" i="33"/>
  <c r="F106" i="33"/>
  <c r="F107" i="33"/>
  <c r="H105" i="35"/>
  <c r="H99" i="35"/>
  <c r="H83" i="35"/>
  <c r="H77" i="35"/>
  <c r="H61" i="35"/>
  <c r="H55" i="35"/>
  <c r="H106" i="35"/>
  <c r="H100" i="35"/>
  <c r="H84" i="35"/>
  <c r="H78" i="35"/>
  <c r="H102" i="35"/>
  <c r="H80" i="35"/>
  <c r="H107" i="35"/>
  <c r="H79" i="35"/>
  <c r="H76" i="35"/>
  <c r="H53" i="35"/>
  <c r="H41" i="35"/>
  <c r="H35" i="35"/>
  <c r="H21" i="35"/>
  <c r="H81" i="35"/>
  <c r="H108" i="35"/>
  <c r="H98" i="35"/>
  <c r="G95" i="35"/>
  <c r="H82" i="35"/>
  <c r="H60" i="35"/>
  <c r="H58" i="35"/>
  <c r="H56" i="35"/>
  <c r="H37" i="35"/>
  <c r="H31" i="35"/>
  <c r="H19" i="35"/>
  <c r="H18" i="35"/>
  <c r="H17" i="35"/>
  <c r="H16" i="35"/>
  <c r="H15" i="35"/>
  <c r="H14" i="35"/>
  <c r="H13" i="35"/>
  <c r="H12" i="35"/>
  <c r="H11" i="35"/>
  <c r="H10" i="35"/>
  <c r="H9" i="35"/>
  <c r="H101" i="35"/>
  <c r="H85" i="35"/>
  <c r="H54" i="35"/>
  <c r="H42" i="35"/>
  <c r="H38" i="35"/>
  <c r="H32" i="35"/>
  <c r="G29" i="35"/>
  <c r="H33" i="35"/>
  <c r="H63" i="35"/>
  <c r="H86" i="35"/>
  <c r="F63" i="33"/>
  <c r="J74" i="33"/>
  <c r="L109" i="33"/>
  <c r="H62" i="35"/>
  <c r="H103" i="35"/>
  <c r="AB18" i="37"/>
  <c r="AB17" i="37"/>
  <c r="AB16" i="37"/>
  <c r="AB15" i="37"/>
  <c r="AB14" i="37"/>
  <c r="AB13" i="37"/>
  <c r="AB12" i="37"/>
  <c r="AB11" i="37"/>
  <c r="AB10" i="37"/>
  <c r="AB7" i="37"/>
  <c r="AB9" i="37"/>
  <c r="J5" i="39"/>
  <c r="I5" i="39"/>
  <c r="J273" i="32"/>
  <c r="J274" i="32"/>
  <c r="J275" i="32"/>
  <c r="J276" i="32"/>
  <c r="J277" i="32"/>
  <c r="J278" i="32"/>
  <c r="J279" i="32"/>
  <c r="J280" i="32"/>
  <c r="J281" i="32"/>
  <c r="J282" i="32"/>
  <c r="J283" i="32"/>
  <c r="F284" i="32"/>
  <c r="L284" i="32"/>
  <c r="H285" i="32"/>
  <c r="D30" i="33"/>
  <c r="H52" i="35"/>
  <c r="H65" i="35"/>
  <c r="V18" i="37"/>
  <c r="V17" i="37"/>
  <c r="V16" i="37"/>
  <c r="V15" i="37"/>
  <c r="V14" i="37"/>
  <c r="V13" i="37"/>
  <c r="V12" i="37"/>
  <c r="V11" i="37"/>
  <c r="V10" i="37"/>
  <c r="V7" i="37"/>
  <c r="V8" i="37"/>
  <c r="F86" i="33"/>
  <c r="F87" i="33"/>
  <c r="F108" i="33"/>
  <c r="F30" i="33"/>
  <c r="L97" i="33"/>
  <c r="L98" i="33"/>
  <c r="L99" i="33"/>
  <c r="L100" i="33"/>
  <c r="L101" i="33"/>
  <c r="L102" i="33"/>
  <c r="L103" i="33"/>
  <c r="L104" i="33"/>
  <c r="L105" i="33"/>
  <c r="L106" i="33"/>
  <c r="L107" i="33"/>
  <c r="N99" i="35"/>
  <c r="N100" i="35"/>
  <c r="N102" i="35"/>
  <c r="N101" i="35"/>
  <c r="M95" i="35"/>
  <c r="N96" i="35" s="1"/>
  <c r="M29" i="35"/>
  <c r="N103" i="35"/>
  <c r="N104" i="35"/>
  <c r="M51" i="35"/>
  <c r="N16" i="35"/>
  <c r="N15" i="35"/>
  <c r="N14" i="35"/>
  <c r="N13" i="35"/>
  <c r="N12" i="35"/>
  <c r="N11" i="35"/>
  <c r="N10" i="35"/>
  <c r="N9" i="35"/>
  <c r="H39" i="35"/>
  <c r="H64" i="35"/>
  <c r="G73" i="35"/>
  <c r="H74" i="35" s="1"/>
  <c r="N97" i="35"/>
  <c r="J107" i="35"/>
  <c r="J101" i="35"/>
  <c r="J85" i="35"/>
  <c r="J79" i="35"/>
  <c r="J63" i="35"/>
  <c r="J57" i="35"/>
  <c r="J102" i="35"/>
  <c r="J80" i="35"/>
  <c r="J108" i="35"/>
  <c r="J104" i="35"/>
  <c r="J98" i="35"/>
  <c r="J86" i="35"/>
  <c r="J82" i="35"/>
  <c r="J8" i="35"/>
  <c r="J34" i="35"/>
  <c r="L36" i="35"/>
  <c r="J40" i="35"/>
  <c r="K51" i="35"/>
  <c r="J59" i="35"/>
  <c r="J61" i="35"/>
  <c r="I73" i="35"/>
  <c r="L77" i="35"/>
  <c r="J103" i="35"/>
  <c r="N18" i="37"/>
  <c r="N17" i="37"/>
  <c r="N16" i="37"/>
  <c r="N15" i="37"/>
  <c r="N14" i="37"/>
  <c r="N13" i="37"/>
  <c r="N12" i="37"/>
  <c r="N11" i="37"/>
  <c r="N10" i="37"/>
  <c r="N7" i="37"/>
  <c r="Q5" i="38"/>
  <c r="P5" i="38"/>
  <c r="L103" i="35"/>
  <c r="L81" i="35"/>
  <c r="L59" i="35"/>
  <c r="L53" i="35"/>
  <c r="L108" i="35"/>
  <c r="L104" i="35"/>
  <c r="L98" i="35"/>
  <c r="L86" i="35"/>
  <c r="L82" i="35"/>
  <c r="L76" i="35"/>
  <c r="L64" i="35"/>
  <c r="L106" i="35"/>
  <c r="L100" i="35"/>
  <c r="K95" i="35"/>
  <c r="L96" i="35" s="1"/>
  <c r="L84" i="35"/>
  <c r="L78" i="35"/>
  <c r="L8" i="35"/>
  <c r="J20" i="35"/>
  <c r="L21" i="35"/>
  <c r="I29" i="35"/>
  <c r="J33" i="35"/>
  <c r="L35" i="35"/>
  <c r="J39" i="35"/>
  <c r="L41" i="35"/>
  <c r="L55" i="35"/>
  <c r="L57" i="35"/>
  <c r="J64" i="35"/>
  <c r="K73" i="35"/>
  <c r="L74" i="35" s="1"/>
  <c r="J84" i="35"/>
  <c r="J100" i="35"/>
  <c r="L102" i="35"/>
  <c r="H18" i="37"/>
  <c r="H17" i="37"/>
  <c r="H16" i="37"/>
  <c r="H15" i="37"/>
  <c r="H14" i="37"/>
  <c r="H13" i="37"/>
  <c r="H12" i="37"/>
  <c r="H11" i="37"/>
  <c r="H10" i="37"/>
  <c r="H7" i="37"/>
  <c r="J5" i="38"/>
  <c r="I5" i="38"/>
  <c r="C109" i="35"/>
  <c r="C95" i="35"/>
  <c r="D96" i="35" s="1"/>
  <c r="C87" i="35"/>
  <c r="C73" i="35"/>
  <c r="D74" i="35" s="1"/>
  <c r="D8" i="35"/>
  <c r="J9" i="35"/>
  <c r="J10" i="35"/>
  <c r="J11" i="35"/>
  <c r="J12" i="35"/>
  <c r="J13" i="35"/>
  <c r="J14" i="35"/>
  <c r="J15" i="35"/>
  <c r="J16" i="35"/>
  <c r="J17" i="35"/>
  <c r="J18" i="35"/>
  <c r="J19" i="35"/>
  <c r="L20" i="35"/>
  <c r="J31" i="35"/>
  <c r="L33" i="35"/>
  <c r="J37" i="35"/>
  <c r="L39" i="35"/>
  <c r="C51" i="35"/>
  <c r="J58" i="35"/>
  <c r="J60" i="35"/>
  <c r="J62" i="35"/>
  <c r="J81" i="35"/>
  <c r="L83" i="35"/>
  <c r="L99" i="35"/>
  <c r="AL7" i="37"/>
  <c r="AJ7" i="37"/>
  <c r="AS7" i="37"/>
  <c r="AR7" i="37"/>
  <c r="AV7" i="37"/>
  <c r="I29" i="37"/>
  <c r="V29" i="37"/>
  <c r="AL29" i="37"/>
  <c r="W29" i="37"/>
  <c r="AK29" i="37"/>
  <c r="P5" i="39"/>
  <c r="C16" i="45"/>
  <c r="Q5" i="39"/>
  <c r="O5" i="41"/>
  <c r="L5" i="41"/>
  <c r="K5" i="41"/>
  <c r="M5" i="41"/>
  <c r="F5" i="43"/>
  <c r="F10" i="43"/>
  <c r="F9" i="43"/>
  <c r="F8" i="43"/>
  <c r="F7" i="43"/>
  <c r="F6" i="43"/>
  <c r="I5" i="43"/>
  <c r="Q5" i="41"/>
  <c r="L123" i="41"/>
  <c r="L133" i="42"/>
  <c r="M5" i="43"/>
  <c r="N5" i="45"/>
  <c r="L5" i="45"/>
  <c r="M5" i="45"/>
  <c r="P5" i="43"/>
  <c r="T5" i="43"/>
  <c r="R5" i="43"/>
  <c r="G133" i="43"/>
  <c r="I133" i="44"/>
  <c r="G133" i="44"/>
  <c r="T5" i="45"/>
  <c r="R5" i="45"/>
  <c r="S5" i="45"/>
  <c r="Q5" i="45"/>
  <c r="P5" i="45"/>
  <c r="H5" i="41"/>
  <c r="G123" i="41"/>
  <c r="I123" i="41"/>
  <c r="D129" i="41"/>
  <c r="I133" i="42"/>
  <c r="G133" i="42"/>
  <c r="J5" i="43"/>
  <c r="H5" i="43"/>
  <c r="S5" i="43"/>
  <c r="L133" i="44"/>
  <c r="F5" i="45"/>
  <c r="F15" i="45"/>
  <c r="F14" i="45"/>
  <c r="F13" i="45"/>
  <c r="F12" i="45"/>
  <c r="F11" i="45"/>
  <c r="F10" i="45"/>
  <c r="F9" i="45"/>
  <c r="F8" i="45"/>
  <c r="I5" i="45"/>
  <c r="F7" i="45"/>
  <c r="M123" i="41"/>
  <c r="K123" i="41"/>
  <c r="O123" i="41"/>
  <c r="K133" i="42"/>
  <c r="O133" i="42"/>
  <c r="M133" i="42"/>
  <c r="N5" i="43"/>
  <c r="L5" i="43"/>
  <c r="M133" i="44"/>
  <c r="D16" i="45"/>
  <c r="C146" i="45"/>
  <c r="N5" i="46"/>
  <c r="Q5" i="46"/>
  <c r="M5" i="46"/>
  <c r="L5" i="46"/>
  <c r="Q5" i="42"/>
  <c r="F6" i="42"/>
  <c r="F7" i="42"/>
  <c r="F8" i="42"/>
  <c r="F9" i="42"/>
  <c r="L133" i="43"/>
  <c r="Q5" i="44"/>
  <c r="F6" i="44"/>
  <c r="F7" i="44"/>
  <c r="F8" i="44"/>
  <c r="F9" i="44"/>
  <c r="O133" i="44"/>
  <c r="H5" i="45"/>
  <c r="O135" i="45"/>
  <c r="K133" i="44"/>
  <c r="J5" i="45"/>
  <c r="K135" i="45"/>
  <c r="D146" i="45"/>
  <c r="L135" i="45"/>
  <c r="E146" i="45"/>
  <c r="H5" i="46"/>
  <c r="P5" i="46"/>
  <c r="T5" i="46"/>
  <c r="I135" i="46"/>
  <c r="H135" i="46"/>
  <c r="M135" i="46"/>
  <c r="G135" i="46"/>
  <c r="H135" i="45"/>
  <c r="N135" i="45"/>
  <c r="J5" i="46"/>
  <c r="N135" i="46"/>
  <c r="L135" i="47"/>
  <c r="O135" i="46"/>
  <c r="I135" i="47"/>
  <c r="M135" i="47"/>
  <c r="C146" i="46"/>
  <c r="G135" i="47"/>
  <c r="K135" i="46"/>
  <c r="D146" i="46"/>
  <c r="H135" i="47"/>
  <c r="J112" i="18" l="1"/>
  <c r="N52" i="27"/>
  <c r="J40" i="19"/>
  <c r="J20" i="19"/>
  <c r="R141" i="18"/>
  <c r="R102" i="18"/>
  <c r="R157" i="18"/>
  <c r="J99" i="18"/>
  <c r="J48" i="19"/>
  <c r="J14" i="19"/>
  <c r="J87" i="18"/>
  <c r="J29" i="18"/>
  <c r="J144" i="18"/>
  <c r="R108" i="18"/>
  <c r="R69" i="18"/>
  <c r="R30" i="18"/>
  <c r="R96" i="18"/>
  <c r="R57" i="18"/>
  <c r="J81" i="18"/>
  <c r="R25" i="18"/>
  <c r="J151" i="18"/>
  <c r="R114" i="18"/>
  <c r="K138" i="45"/>
  <c r="K142" i="45"/>
  <c r="J74" i="35"/>
  <c r="F96" i="35"/>
  <c r="J58" i="19"/>
  <c r="J159" i="18"/>
  <c r="J60" i="18"/>
  <c r="R24" i="18"/>
  <c r="J110" i="19"/>
  <c r="R128" i="18"/>
  <c r="J9" i="18"/>
  <c r="J27" i="19"/>
  <c r="J152" i="18"/>
  <c r="R135" i="18"/>
  <c r="J113" i="18"/>
  <c r="R75" i="18"/>
  <c r="J15" i="18"/>
  <c r="J73" i="18"/>
  <c r="R56" i="18"/>
  <c r="N74" i="35"/>
  <c r="R15" i="18"/>
  <c r="J32" i="19"/>
  <c r="J26" i="19"/>
  <c r="J16" i="19"/>
  <c r="J139" i="18"/>
  <c r="J100" i="18"/>
  <c r="R140" i="18"/>
  <c r="R121" i="18"/>
  <c r="R82" i="18"/>
  <c r="J43" i="19"/>
  <c r="R156" i="18"/>
  <c r="J107" i="18"/>
  <c r="R70" i="18"/>
  <c r="R51" i="18"/>
  <c r="R12" i="18"/>
  <c r="J137" i="19"/>
  <c r="R127" i="18"/>
  <c r="R88" i="18"/>
  <c r="J67" i="18"/>
  <c r="J28" i="18"/>
  <c r="R150" i="18"/>
  <c r="J129" i="19"/>
  <c r="J100" i="19"/>
  <c r="J157" i="18"/>
  <c r="J93" i="18"/>
  <c r="J131" i="18"/>
  <c r="R95" i="18"/>
  <c r="J55" i="18"/>
  <c r="J16" i="18"/>
  <c r="J61" i="18"/>
  <c r="R44" i="18"/>
  <c r="J54" i="18"/>
  <c r="J30" i="19"/>
  <c r="J11" i="19"/>
  <c r="R43" i="18"/>
  <c r="J24" i="19"/>
  <c r="J126" i="18"/>
  <c r="J94" i="18"/>
  <c r="R37" i="18"/>
  <c r="R17" i="18"/>
  <c r="K143" i="45"/>
  <c r="K144" i="45"/>
  <c r="J61" i="19"/>
  <c r="J55" i="19"/>
  <c r="R122" i="18"/>
  <c r="J138" i="18"/>
  <c r="R101" i="18"/>
  <c r="R89" i="18"/>
  <c r="J68" i="18"/>
  <c r="R31" i="18"/>
  <c r="J158" i="18"/>
  <c r="J125" i="18"/>
  <c r="J86" i="18"/>
  <c r="J47" i="18"/>
  <c r="R11" i="18"/>
  <c r="R154" i="18"/>
  <c r="J74" i="18"/>
  <c r="R18" i="18"/>
  <c r="R83" i="18"/>
  <c r="J42" i="18"/>
  <c r="I143" i="47"/>
  <c r="H143" i="47"/>
  <c r="K143" i="47" s="1"/>
  <c r="G143" i="47"/>
  <c r="N144" i="46"/>
  <c r="M144" i="46"/>
  <c r="L144" i="46"/>
  <c r="O144" i="46"/>
  <c r="I142" i="47"/>
  <c r="H142" i="47"/>
  <c r="G142" i="47"/>
  <c r="O143" i="46"/>
  <c r="N143" i="46"/>
  <c r="M143" i="46"/>
  <c r="L143" i="46"/>
  <c r="N140" i="46"/>
  <c r="M140" i="46"/>
  <c r="L140" i="46"/>
  <c r="O140" i="46"/>
  <c r="O141" i="46"/>
  <c r="M141" i="46"/>
  <c r="L141" i="46"/>
  <c r="N141" i="46"/>
  <c r="O142" i="46"/>
  <c r="N142" i="46"/>
  <c r="L142" i="46"/>
  <c r="M142" i="46"/>
  <c r="I141" i="47"/>
  <c r="H141" i="47"/>
  <c r="G141" i="47"/>
  <c r="H138" i="47"/>
  <c r="G138" i="47"/>
  <c r="I138" i="47"/>
  <c r="H144" i="47"/>
  <c r="G144" i="47"/>
  <c r="I144" i="47"/>
  <c r="G139" i="47"/>
  <c r="I139" i="47"/>
  <c r="H139" i="47"/>
  <c r="K139" i="47" s="1"/>
  <c r="G145" i="47"/>
  <c r="I145" i="47"/>
  <c r="H145" i="47"/>
  <c r="I140" i="47"/>
  <c r="H140" i="47"/>
  <c r="G140" i="47"/>
  <c r="F146" i="47"/>
  <c r="I136" i="47"/>
  <c r="H136" i="47"/>
  <c r="K136" i="47" s="1"/>
  <c r="G136" i="47"/>
  <c r="N139" i="45"/>
  <c r="M139" i="45"/>
  <c r="L139" i="45"/>
  <c r="O139" i="45"/>
  <c r="I137" i="45"/>
  <c r="H137" i="45"/>
  <c r="K137" i="45" s="1"/>
  <c r="G137" i="45"/>
  <c r="F146" i="46"/>
  <c r="L146" i="46" s="1"/>
  <c r="I136" i="46"/>
  <c r="H136" i="46"/>
  <c r="K136" i="46" s="1"/>
  <c r="G136" i="46"/>
  <c r="I141" i="46"/>
  <c r="H141" i="46"/>
  <c r="G141" i="46"/>
  <c r="I142" i="46"/>
  <c r="H142" i="46"/>
  <c r="K142" i="46" s="1"/>
  <c r="G142" i="46"/>
  <c r="I143" i="46"/>
  <c r="H143" i="46"/>
  <c r="G143" i="46"/>
  <c r="H137" i="46"/>
  <c r="G137" i="46"/>
  <c r="I137" i="46"/>
  <c r="I140" i="46"/>
  <c r="H140" i="46"/>
  <c r="G140" i="46"/>
  <c r="G138" i="46"/>
  <c r="I138" i="46"/>
  <c r="H138" i="46"/>
  <c r="K138" i="46" s="1"/>
  <c r="H144" i="46"/>
  <c r="G144" i="46"/>
  <c r="I144" i="46"/>
  <c r="I139" i="46"/>
  <c r="H139" i="46"/>
  <c r="K139" i="46" s="1"/>
  <c r="G139" i="46"/>
  <c r="G145" i="46"/>
  <c r="I145" i="46"/>
  <c r="H145" i="46"/>
  <c r="K145" i="46" s="1"/>
  <c r="L143" i="45"/>
  <c r="O143" i="45"/>
  <c r="N143" i="45"/>
  <c r="M143" i="45"/>
  <c r="H141" i="45"/>
  <c r="K141" i="45" s="1"/>
  <c r="I141" i="45"/>
  <c r="G141" i="45"/>
  <c r="L137" i="45"/>
  <c r="O137" i="45"/>
  <c r="N137" i="45"/>
  <c r="M137" i="45"/>
  <c r="M142" i="45"/>
  <c r="O142" i="45"/>
  <c r="N142" i="45"/>
  <c r="L142" i="45"/>
  <c r="I140" i="45"/>
  <c r="G140" i="45"/>
  <c r="H140" i="45"/>
  <c r="K140" i="45" s="1"/>
  <c r="M136" i="45"/>
  <c r="O136" i="45"/>
  <c r="J146" i="45"/>
  <c r="N136" i="45"/>
  <c r="L136" i="45"/>
  <c r="H145" i="45"/>
  <c r="K145" i="45" s="1"/>
  <c r="G145" i="45"/>
  <c r="I145" i="45"/>
  <c r="N141" i="45"/>
  <c r="L141" i="45"/>
  <c r="O141" i="45"/>
  <c r="M141" i="45"/>
  <c r="H139" i="45"/>
  <c r="K139" i="45" s="1"/>
  <c r="G139" i="45"/>
  <c r="I139" i="45"/>
  <c r="M9" i="44"/>
  <c r="I9" i="44"/>
  <c r="J9" i="44"/>
  <c r="H9" i="44"/>
  <c r="M8" i="44"/>
  <c r="I8" i="44"/>
  <c r="J8" i="44"/>
  <c r="H8" i="44"/>
  <c r="I7" i="44"/>
  <c r="J7" i="44"/>
  <c r="H7" i="44"/>
  <c r="I6" i="44"/>
  <c r="J6" i="44"/>
  <c r="H6" i="44"/>
  <c r="M9" i="42"/>
  <c r="I9" i="42"/>
  <c r="H9" i="42"/>
  <c r="J9" i="42"/>
  <c r="M8" i="42"/>
  <c r="I8" i="42"/>
  <c r="J8" i="42"/>
  <c r="H8" i="42"/>
  <c r="I7" i="42"/>
  <c r="H7" i="42"/>
  <c r="J7" i="42"/>
  <c r="I6" i="42"/>
  <c r="J6" i="42"/>
  <c r="H6" i="42"/>
  <c r="H6" i="45"/>
  <c r="J6" i="45"/>
  <c r="I6" i="45"/>
  <c r="G16" i="45"/>
  <c r="M10" i="44"/>
  <c r="L10" i="44"/>
  <c r="N10" i="44"/>
  <c r="L9" i="44"/>
  <c r="N9" i="44"/>
  <c r="L8" i="44"/>
  <c r="N8" i="44"/>
  <c r="M7" i="44"/>
  <c r="L7" i="44"/>
  <c r="N7" i="44"/>
  <c r="M6" i="44"/>
  <c r="L6" i="44"/>
  <c r="N6" i="44"/>
  <c r="M10" i="42"/>
  <c r="N10" i="42"/>
  <c r="L10" i="42"/>
  <c r="N9" i="42"/>
  <c r="L9" i="42"/>
  <c r="N8" i="42"/>
  <c r="L8" i="42"/>
  <c r="M7" i="42"/>
  <c r="N7" i="42"/>
  <c r="L7" i="42"/>
  <c r="M6" i="42"/>
  <c r="N6" i="42"/>
  <c r="L6" i="42"/>
  <c r="S10" i="44"/>
  <c r="R10" i="44"/>
  <c r="Q10" i="44"/>
  <c r="P10" i="44"/>
  <c r="T10" i="44"/>
  <c r="AA20" i="44" s="1"/>
  <c r="S9" i="44"/>
  <c r="R9" i="44"/>
  <c r="Q9" i="44"/>
  <c r="P9" i="44"/>
  <c r="T9" i="44"/>
  <c r="S8" i="44"/>
  <c r="R8" i="44"/>
  <c r="Q8" i="44"/>
  <c r="P8" i="44"/>
  <c r="T8" i="44"/>
  <c r="S7" i="44"/>
  <c r="R7" i="44"/>
  <c r="Q7" i="44"/>
  <c r="AA19" i="44"/>
  <c r="P7" i="44"/>
  <c r="T7" i="44"/>
  <c r="S6" i="44"/>
  <c r="R6" i="44"/>
  <c r="Q6" i="44"/>
  <c r="P6" i="44"/>
  <c r="T6" i="44"/>
  <c r="S10" i="42"/>
  <c r="Q10" i="42"/>
  <c r="T10" i="42"/>
  <c r="AA20" i="42" s="1"/>
  <c r="R10" i="42"/>
  <c r="P10" i="42"/>
  <c r="S9" i="42"/>
  <c r="Q9" i="42"/>
  <c r="P9" i="42"/>
  <c r="T9" i="42"/>
  <c r="R9" i="42"/>
  <c r="S8" i="42"/>
  <c r="Q8" i="42"/>
  <c r="T8" i="42"/>
  <c r="R8" i="42"/>
  <c r="P8" i="42"/>
  <c r="S7" i="42"/>
  <c r="Q7" i="42"/>
  <c r="P7" i="42"/>
  <c r="T7" i="42"/>
  <c r="AA19" i="42" s="1"/>
  <c r="R7" i="42"/>
  <c r="S6" i="42"/>
  <c r="Q6" i="42"/>
  <c r="T6" i="42"/>
  <c r="R6" i="42"/>
  <c r="P6" i="42"/>
  <c r="N134" i="42"/>
  <c r="L134" i="42"/>
  <c r="M134" i="42"/>
  <c r="K134" i="42"/>
  <c r="O134" i="42"/>
  <c r="M125" i="41"/>
  <c r="K125" i="41"/>
  <c r="O125" i="41"/>
  <c r="N125" i="41"/>
  <c r="L125" i="41"/>
  <c r="N124" i="41"/>
  <c r="L124" i="41"/>
  <c r="O124" i="41"/>
  <c r="M124" i="41"/>
  <c r="L126" i="41"/>
  <c r="N126" i="41"/>
  <c r="M126" i="41"/>
  <c r="K126" i="41"/>
  <c r="O126" i="41"/>
  <c r="N128" i="41"/>
  <c r="L128" i="41"/>
  <c r="O128" i="41"/>
  <c r="K128" i="41"/>
  <c r="M128" i="41"/>
  <c r="N6" i="45"/>
  <c r="L6" i="45"/>
  <c r="K16" i="45"/>
  <c r="M6" i="45"/>
  <c r="H134" i="42"/>
  <c r="I134" i="42"/>
  <c r="G134" i="42"/>
  <c r="G125" i="41"/>
  <c r="I125" i="41"/>
  <c r="H125" i="41"/>
  <c r="H128" i="41"/>
  <c r="G128" i="41"/>
  <c r="I128" i="41"/>
  <c r="H124" i="41"/>
  <c r="G124" i="41"/>
  <c r="H126" i="41"/>
  <c r="I126" i="41"/>
  <c r="G126" i="41"/>
  <c r="T7" i="45"/>
  <c r="R7" i="45"/>
  <c r="Q7" i="45"/>
  <c r="P7" i="45"/>
  <c r="S7" i="45"/>
  <c r="T8" i="45"/>
  <c r="R8" i="45"/>
  <c r="Q8" i="45"/>
  <c r="P8" i="45"/>
  <c r="S8" i="45"/>
  <c r="T9" i="45"/>
  <c r="R9" i="45"/>
  <c r="Q9" i="45"/>
  <c r="P9" i="45"/>
  <c r="S9" i="45"/>
  <c r="T10" i="45"/>
  <c r="R10" i="45"/>
  <c r="Q10" i="45"/>
  <c r="P10" i="45"/>
  <c r="S10" i="45"/>
  <c r="T11" i="45"/>
  <c r="R11" i="45"/>
  <c r="Q11" i="45"/>
  <c r="P11" i="45"/>
  <c r="S11" i="45"/>
  <c r="T12" i="45"/>
  <c r="R12" i="45"/>
  <c r="Q12" i="45"/>
  <c r="P12" i="45"/>
  <c r="S12" i="45"/>
  <c r="T13" i="45"/>
  <c r="R13" i="45"/>
  <c r="Q13" i="45"/>
  <c r="P13" i="45"/>
  <c r="S13" i="45"/>
  <c r="T14" i="45"/>
  <c r="R14" i="45"/>
  <c r="Q14" i="45"/>
  <c r="P14" i="45"/>
  <c r="S14" i="45"/>
  <c r="T15" i="45"/>
  <c r="R15" i="45"/>
  <c r="Q15" i="45"/>
  <c r="P15" i="45"/>
  <c r="S15" i="45"/>
  <c r="I134" i="44"/>
  <c r="H134" i="44"/>
  <c r="G134" i="44"/>
  <c r="N9" i="43"/>
  <c r="L9" i="43"/>
  <c r="N8" i="43"/>
  <c r="L8" i="43"/>
  <c r="N7" i="43"/>
  <c r="L7" i="43"/>
  <c r="M7" i="43"/>
  <c r="N6" i="43"/>
  <c r="L6" i="43"/>
  <c r="M6" i="43"/>
  <c r="P6" i="43"/>
  <c r="T6" i="43"/>
  <c r="R6" i="43"/>
  <c r="S6" i="43"/>
  <c r="Q6" i="43"/>
  <c r="P7" i="43"/>
  <c r="AA19" i="43"/>
  <c r="T7" i="43"/>
  <c r="R7" i="43"/>
  <c r="S7" i="43"/>
  <c r="Q7" i="43"/>
  <c r="P8" i="43"/>
  <c r="T8" i="43"/>
  <c r="R8" i="43"/>
  <c r="S8" i="43"/>
  <c r="Q8" i="43"/>
  <c r="P9" i="43"/>
  <c r="T9" i="43"/>
  <c r="R9" i="43"/>
  <c r="S9" i="43"/>
  <c r="Q9" i="43"/>
  <c r="AA20" i="43"/>
  <c r="P10" i="43"/>
  <c r="T10" i="43"/>
  <c r="R10" i="43"/>
  <c r="S10" i="43"/>
  <c r="Q10" i="43"/>
  <c r="N7" i="45"/>
  <c r="L7" i="45"/>
  <c r="M7" i="45"/>
  <c r="N8" i="45"/>
  <c r="L8" i="45"/>
  <c r="M8" i="45"/>
  <c r="N9" i="45"/>
  <c r="L9" i="45"/>
  <c r="M9" i="45"/>
  <c r="N10" i="45"/>
  <c r="L10" i="45"/>
  <c r="M10" i="45"/>
  <c r="N11" i="45"/>
  <c r="L11" i="45"/>
  <c r="M11" i="45"/>
  <c r="N12" i="45"/>
  <c r="L12" i="45"/>
  <c r="M12" i="45"/>
  <c r="N13" i="45"/>
  <c r="L13" i="45"/>
  <c r="M13" i="45"/>
  <c r="N14" i="45"/>
  <c r="L14" i="45"/>
  <c r="M14" i="45"/>
  <c r="N15" i="45"/>
  <c r="L15" i="45"/>
  <c r="M15" i="45"/>
  <c r="J9" i="43"/>
  <c r="I9" i="43"/>
  <c r="H9" i="43"/>
  <c r="M9" i="43"/>
  <c r="J8" i="43"/>
  <c r="I8" i="43"/>
  <c r="H8" i="43"/>
  <c r="M8" i="43"/>
  <c r="J7" i="43"/>
  <c r="I7" i="43"/>
  <c r="H7" i="43"/>
  <c r="J6" i="43"/>
  <c r="I6" i="43"/>
  <c r="H6" i="43"/>
  <c r="K127" i="41"/>
  <c r="O127" i="41"/>
  <c r="M127" i="41"/>
  <c r="J129" i="41"/>
  <c r="L127" i="41"/>
  <c r="N127" i="41"/>
  <c r="Q42" i="39"/>
  <c r="P42" i="39"/>
  <c r="Q36" i="39"/>
  <c r="P36" i="39"/>
  <c r="Q30" i="39"/>
  <c r="P30" i="39"/>
  <c r="Q24" i="39"/>
  <c r="P24" i="39"/>
  <c r="P17" i="39"/>
  <c r="Q17" i="39"/>
  <c r="Q8" i="39"/>
  <c r="P8" i="39"/>
  <c r="Q6" i="39"/>
  <c r="P6" i="39"/>
  <c r="Q49" i="39"/>
  <c r="P49" i="39"/>
  <c r="Q43" i="39"/>
  <c r="P43" i="39"/>
  <c r="Q37" i="39"/>
  <c r="P37" i="39"/>
  <c r="Q31" i="39"/>
  <c r="P31" i="39"/>
  <c r="Q25" i="39"/>
  <c r="P25" i="39"/>
  <c r="Q19" i="39"/>
  <c r="P19" i="39"/>
  <c r="Q14" i="39"/>
  <c r="P14" i="39"/>
  <c r="Q11" i="39"/>
  <c r="P11" i="39"/>
  <c r="Q50" i="39"/>
  <c r="P50" i="39"/>
  <c r="Q44" i="39"/>
  <c r="P44" i="39"/>
  <c r="Q38" i="39"/>
  <c r="P38" i="39"/>
  <c r="Q32" i="39"/>
  <c r="P32" i="39"/>
  <c r="Q26" i="39"/>
  <c r="P26" i="39"/>
  <c r="Q51" i="39"/>
  <c r="P51" i="39"/>
  <c r="Q45" i="39"/>
  <c r="P45" i="39"/>
  <c r="Q39" i="39"/>
  <c r="P39" i="39"/>
  <c r="Q33" i="39"/>
  <c r="P33" i="39"/>
  <c r="Q27" i="39"/>
  <c r="P27" i="39"/>
  <c r="Q21" i="39"/>
  <c r="P21" i="39"/>
  <c r="P18" i="39"/>
  <c r="Q18" i="39"/>
  <c r="Q15" i="39"/>
  <c r="P15" i="39"/>
  <c r="Q12" i="39"/>
  <c r="P12" i="39"/>
  <c r="Q9" i="39"/>
  <c r="P9" i="39"/>
  <c r="Q7" i="39"/>
  <c r="P7" i="39"/>
  <c r="Q46" i="39"/>
  <c r="P46" i="39"/>
  <c r="W37" i="37"/>
  <c r="V37" i="37"/>
  <c r="W35" i="37"/>
  <c r="V35" i="37"/>
  <c r="W33" i="37"/>
  <c r="V33" i="37"/>
  <c r="W31" i="37"/>
  <c r="V31" i="37"/>
  <c r="V40" i="37"/>
  <c r="W40" i="37"/>
  <c r="V38" i="37"/>
  <c r="W38" i="37"/>
  <c r="V36" i="37"/>
  <c r="W36" i="37"/>
  <c r="V34" i="37"/>
  <c r="W34" i="37"/>
  <c r="I40" i="37"/>
  <c r="H40" i="37"/>
  <c r="I36" i="37"/>
  <c r="H36" i="37"/>
  <c r="I32" i="37"/>
  <c r="H32" i="37"/>
  <c r="AL37" i="37"/>
  <c r="AK37" i="37"/>
  <c r="AL33" i="37"/>
  <c r="AK33" i="37"/>
  <c r="AL30" i="37"/>
  <c r="AK30" i="37"/>
  <c r="AL32" i="37"/>
  <c r="AK32" i="37"/>
  <c r="AL34" i="37"/>
  <c r="AK34" i="37"/>
  <c r="AL36" i="37"/>
  <c r="AK36" i="37"/>
  <c r="AL38" i="37"/>
  <c r="AK38" i="37"/>
  <c r="AL40" i="37"/>
  <c r="AK40" i="37"/>
  <c r="H37" i="37"/>
  <c r="I37" i="37"/>
  <c r="H33" i="37"/>
  <c r="I33" i="37"/>
  <c r="I38" i="37"/>
  <c r="H38" i="37"/>
  <c r="I34" i="37"/>
  <c r="H34" i="37"/>
  <c r="I30" i="37"/>
  <c r="H30" i="37"/>
  <c r="J17" i="38"/>
  <c r="I17" i="38"/>
  <c r="J7" i="38"/>
  <c r="I7" i="38"/>
  <c r="AU9" i="37"/>
  <c r="AV9" i="37"/>
  <c r="AS9" i="37"/>
  <c r="AT9" i="37"/>
  <c r="AR9" i="37"/>
  <c r="AU10" i="37"/>
  <c r="AR10" i="37"/>
  <c r="AV10" i="37"/>
  <c r="AT10" i="37"/>
  <c r="AS10" i="37"/>
  <c r="AQ22" i="37"/>
  <c r="AU11" i="37"/>
  <c r="AT11" i="37"/>
  <c r="AS11" i="37"/>
  <c r="AR11" i="37"/>
  <c r="AV11" i="37"/>
  <c r="AU12" i="37"/>
  <c r="AT12" i="37"/>
  <c r="AV12" i="37"/>
  <c r="AS12" i="37"/>
  <c r="AR12" i="37"/>
  <c r="AU13" i="37"/>
  <c r="AT13" i="37"/>
  <c r="AR13" i="37"/>
  <c r="AV13" i="37"/>
  <c r="AS13" i="37"/>
  <c r="AU14" i="37"/>
  <c r="AT14" i="37"/>
  <c r="AV14" i="37"/>
  <c r="AS14" i="37"/>
  <c r="AR14" i="37"/>
  <c r="AU15" i="37"/>
  <c r="AT15" i="37"/>
  <c r="AR15" i="37"/>
  <c r="AS15" i="37"/>
  <c r="AV15" i="37"/>
  <c r="AU16" i="37"/>
  <c r="AT16" i="37"/>
  <c r="AV16" i="37"/>
  <c r="AS16" i="37"/>
  <c r="AR16" i="37"/>
  <c r="AU17" i="37"/>
  <c r="AT17" i="37"/>
  <c r="AR17" i="37"/>
  <c r="AV17" i="37"/>
  <c r="AS17" i="37"/>
  <c r="AU18" i="37"/>
  <c r="AT18" i="37"/>
  <c r="AV18" i="37"/>
  <c r="AS18" i="37"/>
  <c r="AR18" i="37"/>
  <c r="AK10" i="37"/>
  <c r="AL10" i="37"/>
  <c r="AJ10" i="37"/>
  <c r="AK11" i="37"/>
  <c r="AL11" i="37"/>
  <c r="AJ11" i="37"/>
  <c r="AK12" i="37"/>
  <c r="AL12" i="37"/>
  <c r="AJ12" i="37"/>
  <c r="AK13" i="37"/>
  <c r="AL13" i="37"/>
  <c r="AJ13" i="37"/>
  <c r="AK14" i="37"/>
  <c r="AL14" i="37"/>
  <c r="AJ14" i="37"/>
  <c r="AK15" i="37"/>
  <c r="AL15" i="37"/>
  <c r="AJ15" i="37"/>
  <c r="AK16" i="37"/>
  <c r="AL16" i="37"/>
  <c r="AJ16" i="37"/>
  <c r="AK17" i="37"/>
  <c r="AL17" i="37"/>
  <c r="AJ17" i="37"/>
  <c r="AK18" i="37"/>
  <c r="AL18" i="37"/>
  <c r="AJ18" i="37"/>
  <c r="I109" i="35"/>
  <c r="J109" i="35" s="1"/>
  <c r="J97" i="35"/>
  <c r="D52" i="35"/>
  <c r="J48" i="38"/>
  <c r="I48" i="38"/>
  <c r="P20" i="38"/>
  <c r="Q20" i="38"/>
  <c r="J19" i="38"/>
  <c r="I19" i="38"/>
  <c r="J42" i="38"/>
  <c r="I42" i="38"/>
  <c r="J9" i="38"/>
  <c r="I9" i="38"/>
  <c r="J36" i="38"/>
  <c r="I36" i="38"/>
  <c r="J27" i="38"/>
  <c r="I27" i="38"/>
  <c r="J16" i="38"/>
  <c r="I16" i="38"/>
  <c r="J20" i="38"/>
  <c r="I20" i="38"/>
  <c r="J24" i="38"/>
  <c r="I24" i="38"/>
  <c r="J28" i="38"/>
  <c r="I28" i="38"/>
  <c r="J34" i="38"/>
  <c r="I34" i="38"/>
  <c r="J40" i="38"/>
  <c r="I40" i="38"/>
  <c r="J46" i="38"/>
  <c r="I46" i="38"/>
  <c r="J6" i="38"/>
  <c r="I6" i="38"/>
  <c r="J8" i="38"/>
  <c r="I8" i="38"/>
  <c r="J10" i="38"/>
  <c r="I10" i="38"/>
  <c r="J21" i="38"/>
  <c r="I21" i="38"/>
  <c r="J25" i="38"/>
  <c r="I25" i="38"/>
  <c r="J29" i="38"/>
  <c r="I29" i="38"/>
  <c r="J32" i="38"/>
  <c r="I32" i="38"/>
  <c r="J38" i="38"/>
  <c r="I38" i="38"/>
  <c r="J44" i="38"/>
  <c r="I44" i="38"/>
  <c r="J50" i="38"/>
  <c r="I50" i="38"/>
  <c r="J11" i="38"/>
  <c r="I11" i="38"/>
  <c r="J18" i="38"/>
  <c r="I18" i="38"/>
  <c r="J22" i="38"/>
  <c r="I22" i="38"/>
  <c r="J26" i="38"/>
  <c r="I26" i="38"/>
  <c r="J30" i="38"/>
  <c r="I30" i="38"/>
  <c r="J13" i="38"/>
  <c r="I13" i="38"/>
  <c r="J15" i="38"/>
  <c r="I15" i="38"/>
  <c r="J31" i="38"/>
  <c r="I31" i="38"/>
  <c r="J33" i="38"/>
  <c r="I33" i="38"/>
  <c r="J35" i="38"/>
  <c r="I35" i="38"/>
  <c r="J37" i="38"/>
  <c r="I37" i="38"/>
  <c r="J39" i="38"/>
  <c r="I39" i="38"/>
  <c r="J41" i="38"/>
  <c r="I41" i="38"/>
  <c r="J43" i="38"/>
  <c r="I43" i="38"/>
  <c r="J45" i="38"/>
  <c r="I45" i="38"/>
  <c r="J47" i="38"/>
  <c r="I47" i="38"/>
  <c r="J49" i="38"/>
  <c r="I49" i="38"/>
  <c r="J51" i="38"/>
  <c r="I51" i="38"/>
  <c r="J12" i="38"/>
  <c r="I12" i="38"/>
  <c r="I14" i="38"/>
  <c r="J14" i="38"/>
  <c r="J43" i="35"/>
  <c r="J30" i="35"/>
  <c r="L30" i="35"/>
  <c r="K87" i="35"/>
  <c r="L87" i="35" s="1"/>
  <c r="L75" i="35"/>
  <c r="K109" i="35"/>
  <c r="L109" i="35" s="1"/>
  <c r="L97" i="35"/>
  <c r="Q44" i="38"/>
  <c r="P44" i="38"/>
  <c r="P6" i="38"/>
  <c r="Q6" i="38"/>
  <c r="P10" i="38"/>
  <c r="Q10" i="38"/>
  <c r="Q11" i="38"/>
  <c r="P11" i="38"/>
  <c r="P28" i="38"/>
  <c r="Q28" i="38"/>
  <c r="Q38" i="38"/>
  <c r="P38" i="38"/>
  <c r="Q7" i="38"/>
  <c r="P7" i="38"/>
  <c r="Q13" i="38"/>
  <c r="P13" i="38"/>
  <c r="P16" i="38"/>
  <c r="Q16" i="38"/>
  <c r="P24" i="38"/>
  <c r="Q24" i="38"/>
  <c r="P8" i="38"/>
  <c r="Q8" i="38"/>
  <c r="Q15" i="38"/>
  <c r="P15" i="38"/>
  <c r="Q32" i="38"/>
  <c r="P32" i="38"/>
  <c r="Q50" i="38"/>
  <c r="P50" i="38"/>
  <c r="Q14" i="38"/>
  <c r="P14" i="38"/>
  <c r="P18" i="38"/>
  <c r="Q18" i="38"/>
  <c r="P22" i="38"/>
  <c r="Q22" i="38"/>
  <c r="P26" i="38"/>
  <c r="Q26" i="38"/>
  <c r="Q30" i="38"/>
  <c r="P30" i="38"/>
  <c r="Q36" i="38"/>
  <c r="P36" i="38"/>
  <c r="Q42" i="38"/>
  <c r="P42" i="38"/>
  <c r="Q48" i="38"/>
  <c r="P48" i="38"/>
  <c r="Q12" i="38"/>
  <c r="P12" i="38"/>
  <c r="Q34" i="38"/>
  <c r="P34" i="38"/>
  <c r="Q40" i="38"/>
  <c r="P40" i="38"/>
  <c r="Q46" i="38"/>
  <c r="P46" i="38"/>
  <c r="P17" i="38"/>
  <c r="Q17" i="38"/>
  <c r="P19" i="38"/>
  <c r="Q19" i="38"/>
  <c r="P21" i="38"/>
  <c r="Q21" i="38"/>
  <c r="P23" i="38"/>
  <c r="Q23" i="38"/>
  <c r="P25" i="38"/>
  <c r="Q25" i="38"/>
  <c r="P27" i="38"/>
  <c r="Q27" i="38"/>
  <c r="P29" i="38"/>
  <c r="Q29" i="38"/>
  <c r="P31" i="38"/>
  <c r="Q31" i="38"/>
  <c r="P33" i="38"/>
  <c r="Q33" i="38"/>
  <c r="P35" i="38"/>
  <c r="Q35" i="38"/>
  <c r="P37" i="38"/>
  <c r="Q37" i="38"/>
  <c r="P39" i="38"/>
  <c r="Q39" i="38"/>
  <c r="P41" i="38"/>
  <c r="Q41" i="38"/>
  <c r="P43" i="38"/>
  <c r="Q43" i="38"/>
  <c r="P45" i="38"/>
  <c r="Q45" i="38"/>
  <c r="P47" i="38"/>
  <c r="Q47" i="38"/>
  <c r="P49" i="38"/>
  <c r="Q49" i="38"/>
  <c r="P51" i="38"/>
  <c r="Q51" i="38"/>
  <c r="L65" i="35"/>
  <c r="L52" i="35"/>
  <c r="N55" i="35"/>
  <c r="N59" i="35"/>
  <c r="N57" i="35"/>
  <c r="N60" i="35"/>
  <c r="N58" i="35"/>
  <c r="N56" i="35"/>
  <c r="N52" i="35"/>
  <c r="N54" i="35"/>
  <c r="N53" i="35"/>
  <c r="N35" i="35"/>
  <c r="N30" i="35"/>
  <c r="N37" i="35"/>
  <c r="N31" i="35"/>
  <c r="N38" i="35"/>
  <c r="N32" i="35"/>
  <c r="N33" i="35"/>
  <c r="N34" i="35"/>
  <c r="N36" i="35"/>
  <c r="J17" i="39"/>
  <c r="I17" i="39"/>
  <c r="J19" i="39"/>
  <c r="I19" i="39"/>
  <c r="J7" i="39"/>
  <c r="I7" i="39"/>
  <c r="J9" i="39"/>
  <c r="I9" i="39"/>
  <c r="J16" i="39"/>
  <c r="I16" i="39"/>
  <c r="I6" i="39"/>
  <c r="J6" i="39"/>
  <c r="I8" i="39"/>
  <c r="J8" i="39"/>
  <c r="J18" i="39"/>
  <c r="I18" i="39"/>
  <c r="J10" i="39"/>
  <c r="I10" i="39"/>
  <c r="J12" i="39"/>
  <c r="I12" i="39"/>
  <c r="J14" i="39"/>
  <c r="I14" i="39"/>
  <c r="J20" i="39"/>
  <c r="I20" i="39"/>
  <c r="J22" i="39"/>
  <c r="I22" i="39"/>
  <c r="J24" i="39"/>
  <c r="I24" i="39"/>
  <c r="J26" i="39"/>
  <c r="I26" i="39"/>
  <c r="J28" i="39"/>
  <c r="I28" i="39"/>
  <c r="J30" i="39"/>
  <c r="I30" i="39"/>
  <c r="J32" i="39"/>
  <c r="I32" i="39"/>
  <c r="J34" i="39"/>
  <c r="I34" i="39"/>
  <c r="J36" i="39"/>
  <c r="I36" i="39"/>
  <c r="J38" i="39"/>
  <c r="I38" i="39"/>
  <c r="J40" i="39"/>
  <c r="I40" i="39"/>
  <c r="J42" i="39"/>
  <c r="I42" i="39"/>
  <c r="J44" i="39"/>
  <c r="I44" i="39"/>
  <c r="J46" i="39"/>
  <c r="I46" i="39"/>
  <c r="J48" i="39"/>
  <c r="I48" i="39"/>
  <c r="J50" i="39"/>
  <c r="I50" i="39"/>
  <c r="J11" i="39"/>
  <c r="I11" i="39"/>
  <c r="J13" i="39"/>
  <c r="I13" i="39"/>
  <c r="J15" i="39"/>
  <c r="I15" i="39"/>
  <c r="J21" i="39"/>
  <c r="I21" i="39"/>
  <c r="J23" i="39"/>
  <c r="I23" i="39"/>
  <c r="J25" i="39"/>
  <c r="I25" i="39"/>
  <c r="J27" i="39"/>
  <c r="I27" i="39"/>
  <c r="J29" i="39"/>
  <c r="I29" i="39"/>
  <c r="J31" i="39"/>
  <c r="I31" i="39"/>
  <c r="J33" i="39"/>
  <c r="I33" i="39"/>
  <c r="J35" i="39"/>
  <c r="I35" i="39"/>
  <c r="J37" i="39"/>
  <c r="I37" i="39"/>
  <c r="J39" i="39"/>
  <c r="I39" i="39"/>
  <c r="J41" i="39"/>
  <c r="I41" i="39"/>
  <c r="J43" i="39"/>
  <c r="I43" i="39"/>
  <c r="J45" i="39"/>
  <c r="I45" i="39"/>
  <c r="J47" i="39"/>
  <c r="I47" i="39"/>
  <c r="J49" i="39"/>
  <c r="I49" i="39"/>
  <c r="J51" i="39"/>
  <c r="I51" i="39"/>
  <c r="G87" i="35"/>
  <c r="H87" i="35" s="1"/>
  <c r="H75" i="35"/>
  <c r="H43" i="35"/>
  <c r="H30" i="35"/>
  <c r="J96" i="35"/>
  <c r="H96" i="35"/>
  <c r="H97" i="35"/>
  <c r="G109" i="35"/>
  <c r="N82" i="33"/>
  <c r="N81" i="33"/>
  <c r="N80" i="33"/>
  <c r="N79" i="33"/>
  <c r="N78" i="33"/>
  <c r="N77" i="33"/>
  <c r="N76" i="33"/>
  <c r="N75" i="33"/>
  <c r="N60" i="33"/>
  <c r="N59" i="33"/>
  <c r="N58" i="33"/>
  <c r="N57" i="33"/>
  <c r="N56" i="33"/>
  <c r="N55" i="33"/>
  <c r="N54" i="33"/>
  <c r="N53" i="33"/>
  <c r="N30" i="33"/>
  <c r="N38" i="33"/>
  <c r="N37" i="33"/>
  <c r="N36" i="33"/>
  <c r="N35" i="33"/>
  <c r="N34" i="33"/>
  <c r="N33" i="33"/>
  <c r="N32" i="33"/>
  <c r="N31" i="33"/>
  <c r="N103" i="33"/>
  <c r="N100" i="33"/>
  <c r="N97" i="33"/>
  <c r="N102" i="33"/>
  <c r="N99" i="33"/>
  <c r="N101" i="33"/>
  <c r="N98" i="33"/>
  <c r="N104" i="33"/>
  <c r="L141" i="30"/>
  <c r="K141" i="30"/>
  <c r="J141" i="30"/>
  <c r="I141" i="30"/>
  <c r="M141" i="30"/>
  <c r="L122" i="30"/>
  <c r="K122" i="30"/>
  <c r="J122" i="30"/>
  <c r="I122" i="30"/>
  <c r="M122" i="30"/>
  <c r="L102" i="30"/>
  <c r="K102" i="30"/>
  <c r="J102" i="30"/>
  <c r="I102" i="30"/>
  <c r="M102" i="30"/>
  <c r="L83" i="30"/>
  <c r="K83" i="30"/>
  <c r="J83" i="30"/>
  <c r="I83" i="30"/>
  <c r="M83" i="30"/>
  <c r="L64" i="30"/>
  <c r="K64" i="30"/>
  <c r="J64" i="30"/>
  <c r="I64" i="30"/>
  <c r="M64" i="30"/>
  <c r="L44" i="30"/>
  <c r="K44" i="30"/>
  <c r="J44" i="30"/>
  <c r="I44" i="30"/>
  <c r="M44" i="30"/>
  <c r="M32" i="30"/>
  <c r="L32" i="30"/>
  <c r="K32" i="30"/>
  <c r="J32" i="30"/>
  <c r="I32" i="30"/>
  <c r="M26" i="30"/>
  <c r="H34" i="30"/>
  <c r="K26" i="30"/>
  <c r="L26" i="30"/>
  <c r="J26" i="30"/>
  <c r="I26" i="30"/>
  <c r="K11" i="30"/>
  <c r="I11" i="30"/>
  <c r="M11" i="30"/>
  <c r="L11" i="30"/>
  <c r="J11" i="30"/>
  <c r="K37" i="30"/>
  <c r="J37" i="30"/>
  <c r="I37" i="30"/>
  <c r="M37" i="30"/>
  <c r="L37" i="30"/>
  <c r="K43" i="30"/>
  <c r="J43" i="30"/>
  <c r="I43" i="30"/>
  <c r="M43" i="30"/>
  <c r="L43" i="30"/>
  <c r="K50" i="30"/>
  <c r="J50" i="30"/>
  <c r="I50" i="30"/>
  <c r="M50" i="30"/>
  <c r="L50" i="30"/>
  <c r="K56" i="30"/>
  <c r="J56" i="30"/>
  <c r="I56" i="30"/>
  <c r="M56" i="30"/>
  <c r="L56" i="30"/>
  <c r="K69" i="30"/>
  <c r="J69" i="30"/>
  <c r="I69" i="30"/>
  <c r="M69" i="30"/>
  <c r="L69" i="30"/>
  <c r="K75" i="30"/>
  <c r="J75" i="30"/>
  <c r="I75" i="30"/>
  <c r="M75" i="30"/>
  <c r="L75" i="30"/>
  <c r="K82" i="30"/>
  <c r="J82" i="30"/>
  <c r="I82" i="30"/>
  <c r="M82" i="30"/>
  <c r="L82" i="30"/>
  <c r="H90" i="30"/>
  <c r="K88" i="30"/>
  <c r="J88" i="30"/>
  <c r="I88" i="30"/>
  <c r="M88" i="30"/>
  <c r="L88" i="30"/>
  <c r="K95" i="30"/>
  <c r="J95" i="30"/>
  <c r="I95" i="30"/>
  <c r="M95" i="30"/>
  <c r="L95" i="30"/>
  <c r="K101" i="30"/>
  <c r="J101" i="30"/>
  <c r="I101" i="30"/>
  <c r="M101" i="30"/>
  <c r="L101" i="30"/>
  <c r="K108" i="30"/>
  <c r="J108" i="30"/>
  <c r="I108" i="30"/>
  <c r="L108" i="30"/>
  <c r="M108" i="30"/>
  <c r="K114" i="30"/>
  <c r="J114" i="30"/>
  <c r="I114" i="30"/>
  <c r="M114" i="30"/>
  <c r="L114" i="30"/>
  <c r="K121" i="30"/>
  <c r="J121" i="30"/>
  <c r="I121" i="30"/>
  <c r="M121" i="30"/>
  <c r="L121" i="30"/>
  <c r="K127" i="30"/>
  <c r="J127" i="30"/>
  <c r="I127" i="30"/>
  <c r="M127" i="30"/>
  <c r="L127" i="30"/>
  <c r="K134" i="30"/>
  <c r="J134" i="30"/>
  <c r="I134" i="30"/>
  <c r="M134" i="30"/>
  <c r="L134" i="30"/>
  <c r="K140" i="30"/>
  <c r="J140" i="30"/>
  <c r="I140" i="30"/>
  <c r="M140" i="30"/>
  <c r="L140" i="30"/>
  <c r="I145" i="30"/>
  <c r="M145" i="30"/>
  <c r="L145" i="30"/>
  <c r="K145" i="30"/>
  <c r="J145" i="30"/>
  <c r="L155" i="30"/>
  <c r="J155" i="30"/>
  <c r="M155" i="30"/>
  <c r="K155" i="30"/>
  <c r="I155" i="30"/>
  <c r="J10" i="30"/>
  <c r="K10" i="30"/>
  <c r="I10" i="30"/>
  <c r="M10" i="30"/>
  <c r="L10" i="30"/>
  <c r="J16" i="30"/>
  <c r="M16" i="30"/>
  <c r="L16" i="30"/>
  <c r="K16" i="30"/>
  <c r="I16" i="30"/>
  <c r="J23" i="30"/>
  <c r="M23" i="30"/>
  <c r="L23" i="30"/>
  <c r="K23" i="30"/>
  <c r="I23" i="30"/>
  <c r="J29" i="30"/>
  <c r="I29" i="30"/>
  <c r="M29" i="30"/>
  <c r="L29" i="30"/>
  <c r="K29" i="30"/>
  <c r="J36" i="30"/>
  <c r="I36" i="30"/>
  <c r="M36" i="30"/>
  <c r="L36" i="30"/>
  <c r="K36" i="30"/>
  <c r="J42" i="30"/>
  <c r="I42" i="30"/>
  <c r="M42" i="30"/>
  <c r="L42" i="30"/>
  <c r="K42" i="30"/>
  <c r="J55" i="30"/>
  <c r="I55" i="30"/>
  <c r="M55" i="30"/>
  <c r="L55" i="30"/>
  <c r="K55" i="30"/>
  <c r="J61" i="30"/>
  <c r="I61" i="30"/>
  <c r="M61" i="30"/>
  <c r="L61" i="30"/>
  <c r="K61" i="30"/>
  <c r="J68" i="30"/>
  <c r="I68" i="30"/>
  <c r="M68" i="30"/>
  <c r="L68" i="30"/>
  <c r="K68" i="30"/>
  <c r="H76" i="30"/>
  <c r="J74" i="30"/>
  <c r="I74" i="30"/>
  <c r="M74" i="30"/>
  <c r="L74" i="30"/>
  <c r="K74" i="30"/>
  <c r="J81" i="30"/>
  <c r="I81" i="30"/>
  <c r="M81" i="30"/>
  <c r="L81" i="30"/>
  <c r="K81" i="30"/>
  <c r="J87" i="30"/>
  <c r="I87" i="30"/>
  <c r="M87" i="30"/>
  <c r="L87" i="30"/>
  <c r="K87" i="30"/>
  <c r="J94" i="30"/>
  <c r="I94" i="30"/>
  <c r="M94" i="30"/>
  <c r="L94" i="30"/>
  <c r="K94" i="30"/>
  <c r="J100" i="30"/>
  <c r="I100" i="30"/>
  <c r="M100" i="30"/>
  <c r="L100" i="30"/>
  <c r="K100" i="30"/>
  <c r="J107" i="30"/>
  <c r="I107" i="30"/>
  <c r="M107" i="30"/>
  <c r="L107" i="30"/>
  <c r="K107" i="30"/>
  <c r="J113" i="30"/>
  <c r="I113" i="30"/>
  <c r="M113" i="30"/>
  <c r="L113" i="30"/>
  <c r="K113" i="30"/>
  <c r="J120" i="30"/>
  <c r="I120" i="30"/>
  <c r="M120" i="30"/>
  <c r="L120" i="30"/>
  <c r="K120" i="30"/>
  <c r="J126" i="30"/>
  <c r="I126" i="30"/>
  <c r="M126" i="30"/>
  <c r="L126" i="30"/>
  <c r="K126" i="30"/>
  <c r="J139" i="30"/>
  <c r="I139" i="30"/>
  <c r="M139" i="30"/>
  <c r="L139" i="30"/>
  <c r="K139" i="30"/>
  <c r="M156" i="30"/>
  <c r="K156" i="30"/>
  <c r="J156" i="30"/>
  <c r="I156" i="30"/>
  <c r="L156" i="30"/>
  <c r="I28" i="30"/>
  <c r="M28" i="30"/>
  <c r="L28" i="30"/>
  <c r="K28" i="30"/>
  <c r="J28" i="30"/>
  <c r="I41" i="30"/>
  <c r="M41" i="30"/>
  <c r="L41" i="30"/>
  <c r="K41" i="30"/>
  <c r="J41" i="30"/>
  <c r="I47" i="30"/>
  <c r="M47" i="30"/>
  <c r="L47" i="30"/>
  <c r="K47" i="30"/>
  <c r="J47" i="30"/>
  <c r="I54" i="30"/>
  <c r="M54" i="30"/>
  <c r="H62" i="30"/>
  <c r="L54" i="30"/>
  <c r="K54" i="30"/>
  <c r="J54" i="30"/>
  <c r="I60" i="30"/>
  <c r="M60" i="30"/>
  <c r="L60" i="30"/>
  <c r="J60" i="30"/>
  <c r="K60" i="30"/>
  <c r="I67" i="30"/>
  <c r="M67" i="30"/>
  <c r="L67" i="30"/>
  <c r="K67" i="30"/>
  <c r="J67" i="30"/>
  <c r="I73" i="30"/>
  <c r="M73" i="30"/>
  <c r="L73" i="30"/>
  <c r="K73" i="30"/>
  <c r="J73" i="30"/>
  <c r="I80" i="30"/>
  <c r="M80" i="30"/>
  <c r="L80" i="30"/>
  <c r="K80" i="30"/>
  <c r="J80" i="30"/>
  <c r="I86" i="30"/>
  <c r="M86" i="30"/>
  <c r="L86" i="30"/>
  <c r="K86" i="30"/>
  <c r="J86" i="30"/>
  <c r="I93" i="30"/>
  <c r="M93" i="30"/>
  <c r="L93" i="30"/>
  <c r="K93" i="30"/>
  <c r="J93" i="30"/>
  <c r="I99" i="30"/>
  <c r="M99" i="30"/>
  <c r="L99" i="30"/>
  <c r="K99" i="30"/>
  <c r="J99" i="30"/>
  <c r="I106" i="30"/>
  <c r="M106" i="30"/>
  <c r="L106" i="30"/>
  <c r="K106" i="30"/>
  <c r="J106" i="30"/>
  <c r="I112" i="30"/>
  <c r="M112" i="30"/>
  <c r="L112" i="30"/>
  <c r="K112" i="30"/>
  <c r="J112" i="30"/>
  <c r="I125" i="30"/>
  <c r="M125" i="30"/>
  <c r="L125" i="30"/>
  <c r="K125" i="30"/>
  <c r="J125" i="30"/>
  <c r="I131" i="30"/>
  <c r="M131" i="30"/>
  <c r="L131" i="30"/>
  <c r="K131" i="30"/>
  <c r="J131" i="30"/>
  <c r="H146" i="30"/>
  <c r="I138" i="30"/>
  <c r="M138" i="30"/>
  <c r="L138" i="30"/>
  <c r="K138" i="30"/>
  <c r="J138" i="30"/>
  <c r="M143" i="30"/>
  <c r="I143" i="30"/>
  <c r="L143" i="30"/>
  <c r="K143" i="30"/>
  <c r="J143" i="30"/>
  <c r="I152" i="30"/>
  <c r="M152" i="30"/>
  <c r="J152" i="30"/>
  <c r="H160" i="30"/>
  <c r="L152" i="30"/>
  <c r="K152" i="30"/>
  <c r="L8" i="30"/>
  <c r="M8" i="30"/>
  <c r="K8" i="30"/>
  <c r="J8" i="30"/>
  <c r="I8" i="30"/>
  <c r="L14" i="30"/>
  <c r="K14" i="30"/>
  <c r="J14" i="30"/>
  <c r="I14" i="30"/>
  <c r="M14" i="30"/>
  <c r="L27" i="30"/>
  <c r="M27" i="30"/>
  <c r="K27" i="30"/>
  <c r="J27" i="30"/>
  <c r="I27" i="30"/>
  <c r="M33" i="30"/>
  <c r="L33" i="30"/>
  <c r="K33" i="30"/>
  <c r="J33" i="30"/>
  <c r="I33" i="30"/>
  <c r="M40" i="30"/>
  <c r="H48" i="30"/>
  <c r="L40" i="30"/>
  <c r="K40" i="30"/>
  <c r="J40" i="30"/>
  <c r="I40" i="30"/>
  <c r="M46" i="30"/>
  <c r="L46" i="30"/>
  <c r="K46" i="30"/>
  <c r="J46" i="30"/>
  <c r="I46" i="30"/>
  <c r="M53" i="30"/>
  <c r="L53" i="30"/>
  <c r="K53" i="30"/>
  <c r="J53" i="30"/>
  <c r="I53" i="30"/>
  <c r="M59" i="30"/>
  <c r="L59" i="30"/>
  <c r="K59" i="30"/>
  <c r="J59" i="30"/>
  <c r="I59" i="30"/>
  <c r="M66" i="30"/>
  <c r="L66" i="30"/>
  <c r="K66" i="30"/>
  <c r="J66" i="30"/>
  <c r="I66" i="30"/>
  <c r="M72" i="30"/>
  <c r="L72" i="30"/>
  <c r="K72" i="30"/>
  <c r="J72" i="30"/>
  <c r="I72" i="30"/>
  <c r="M79" i="30"/>
  <c r="L79" i="30"/>
  <c r="K79" i="30"/>
  <c r="J79" i="30"/>
  <c r="I79" i="30"/>
  <c r="M85" i="30"/>
  <c r="L85" i="30"/>
  <c r="K85" i="30"/>
  <c r="J85" i="30"/>
  <c r="I85" i="30"/>
  <c r="M92" i="30"/>
  <c r="L92" i="30"/>
  <c r="K92" i="30"/>
  <c r="J92" i="30"/>
  <c r="I92" i="30"/>
  <c r="M98" i="30"/>
  <c r="L98" i="30"/>
  <c r="K98" i="30"/>
  <c r="J98" i="30"/>
  <c r="I98" i="30"/>
  <c r="M111" i="30"/>
  <c r="L111" i="30"/>
  <c r="K111" i="30"/>
  <c r="J111" i="30"/>
  <c r="I111" i="30"/>
  <c r="M117" i="30"/>
  <c r="L117" i="30"/>
  <c r="K117" i="30"/>
  <c r="J117" i="30"/>
  <c r="I117" i="30"/>
  <c r="M124" i="30"/>
  <c r="H132" i="30"/>
  <c r="L124" i="30"/>
  <c r="K124" i="30"/>
  <c r="I124" i="30"/>
  <c r="J124" i="30"/>
  <c r="M130" i="30"/>
  <c r="L130" i="30"/>
  <c r="K130" i="30"/>
  <c r="J130" i="30"/>
  <c r="I130" i="30"/>
  <c r="M137" i="30"/>
  <c r="L137" i="30"/>
  <c r="K137" i="30"/>
  <c r="J137" i="30"/>
  <c r="I137" i="30"/>
  <c r="K148" i="30"/>
  <c r="I148" i="30"/>
  <c r="M148" i="30"/>
  <c r="L148" i="30"/>
  <c r="J148" i="30"/>
  <c r="J153" i="30"/>
  <c r="M153" i="30"/>
  <c r="L153" i="30"/>
  <c r="K153" i="30"/>
  <c r="I153" i="30"/>
  <c r="J159" i="30"/>
  <c r="M159" i="30"/>
  <c r="L159" i="30"/>
  <c r="K159" i="30"/>
  <c r="I159" i="30"/>
  <c r="L144" i="30"/>
  <c r="M144" i="30"/>
  <c r="K144" i="30"/>
  <c r="J144" i="30"/>
  <c r="I144" i="30"/>
  <c r="L151" i="30"/>
  <c r="K151" i="30"/>
  <c r="J151" i="30"/>
  <c r="I151" i="30"/>
  <c r="M151" i="30"/>
  <c r="L157" i="30"/>
  <c r="I157" i="30"/>
  <c r="M157" i="30"/>
  <c r="K157" i="30"/>
  <c r="J157" i="30"/>
  <c r="L128" i="30"/>
  <c r="K128" i="30"/>
  <c r="J128" i="30"/>
  <c r="I128" i="30"/>
  <c r="M128" i="30"/>
  <c r="L109" i="30"/>
  <c r="K109" i="30"/>
  <c r="J109" i="30"/>
  <c r="I109" i="30"/>
  <c r="M109" i="30"/>
  <c r="F43" i="35"/>
  <c r="F30" i="35"/>
  <c r="F52" i="35"/>
  <c r="F65" i="35"/>
  <c r="E87" i="35"/>
  <c r="F87" i="35" s="1"/>
  <c r="F75" i="35"/>
  <c r="F97" i="35"/>
  <c r="E109" i="35"/>
  <c r="F109" i="35" s="1"/>
  <c r="M142" i="30"/>
  <c r="L142" i="30"/>
  <c r="K142" i="30"/>
  <c r="J142" i="30"/>
  <c r="I142" i="30"/>
  <c r="M123" i="30"/>
  <c r="L123" i="30"/>
  <c r="K123" i="30"/>
  <c r="J123" i="30"/>
  <c r="I123" i="30"/>
  <c r="M103" i="30"/>
  <c r="L103" i="30"/>
  <c r="K103" i="30"/>
  <c r="J103" i="30"/>
  <c r="I103" i="30"/>
  <c r="M84" i="30"/>
  <c r="L84" i="30"/>
  <c r="K84" i="30"/>
  <c r="J84" i="30"/>
  <c r="I84" i="30"/>
  <c r="K99" i="29"/>
  <c r="J99" i="29"/>
  <c r="I99" i="29"/>
  <c r="K97" i="29"/>
  <c r="J97" i="29"/>
  <c r="I97" i="29"/>
  <c r="K95" i="29"/>
  <c r="J95" i="29"/>
  <c r="I95" i="29"/>
  <c r="K93" i="29"/>
  <c r="J93" i="29"/>
  <c r="I93" i="29"/>
  <c r="K88" i="29"/>
  <c r="J88" i="29"/>
  <c r="I88" i="29"/>
  <c r="K86" i="29"/>
  <c r="J86" i="29"/>
  <c r="I86" i="29"/>
  <c r="K84" i="29"/>
  <c r="J84" i="29"/>
  <c r="I84" i="29"/>
  <c r="K82" i="29"/>
  <c r="J82" i="29"/>
  <c r="I82" i="29"/>
  <c r="H90" i="29"/>
  <c r="K80" i="29"/>
  <c r="J80" i="29"/>
  <c r="I80" i="29"/>
  <c r="K78" i="29"/>
  <c r="J78" i="29"/>
  <c r="I78" i="29"/>
  <c r="K75" i="29"/>
  <c r="J75" i="29"/>
  <c r="I75" i="29"/>
  <c r="K73" i="29"/>
  <c r="J73" i="29"/>
  <c r="I73" i="29"/>
  <c r="K71" i="29"/>
  <c r="J71" i="29"/>
  <c r="I71" i="29"/>
  <c r="K69" i="29"/>
  <c r="J69" i="29"/>
  <c r="I69" i="29"/>
  <c r="K67" i="29"/>
  <c r="J67" i="29"/>
  <c r="I67" i="29"/>
  <c r="K65" i="29"/>
  <c r="J65" i="29"/>
  <c r="I65" i="29"/>
  <c r="K60" i="29"/>
  <c r="J60" i="29"/>
  <c r="I60" i="29"/>
  <c r="K58" i="29"/>
  <c r="J58" i="29"/>
  <c r="I58" i="29"/>
  <c r="K56" i="29"/>
  <c r="J56" i="29"/>
  <c r="I56" i="29"/>
  <c r="K54" i="29"/>
  <c r="J54" i="29"/>
  <c r="I54" i="29"/>
  <c r="H62" i="29"/>
  <c r="K52" i="29"/>
  <c r="J52" i="29"/>
  <c r="I52" i="29"/>
  <c r="K50" i="29"/>
  <c r="J50" i="29"/>
  <c r="I50" i="29"/>
  <c r="K47" i="29"/>
  <c r="J47" i="29"/>
  <c r="I47" i="29"/>
  <c r="K45" i="29"/>
  <c r="J45" i="29"/>
  <c r="I45" i="29"/>
  <c r="K43" i="29"/>
  <c r="J43" i="29"/>
  <c r="I43" i="29"/>
  <c r="K41" i="29"/>
  <c r="J41" i="29"/>
  <c r="I41" i="29"/>
  <c r="K39" i="29"/>
  <c r="J39" i="29"/>
  <c r="I39" i="29"/>
  <c r="K37" i="29"/>
  <c r="J37" i="29"/>
  <c r="I37" i="29"/>
  <c r="K32" i="29"/>
  <c r="J32" i="29"/>
  <c r="I32" i="29"/>
  <c r="K30" i="29"/>
  <c r="J30" i="29"/>
  <c r="I30" i="29"/>
  <c r="K28" i="29"/>
  <c r="J28" i="29"/>
  <c r="I28" i="29"/>
  <c r="K26" i="29"/>
  <c r="J26" i="29"/>
  <c r="I26" i="29"/>
  <c r="H34" i="29"/>
  <c r="K24" i="29"/>
  <c r="J24" i="29"/>
  <c r="I24" i="29"/>
  <c r="K22" i="29"/>
  <c r="J22" i="29"/>
  <c r="I22" i="29"/>
  <c r="K19" i="29"/>
  <c r="J19" i="29"/>
  <c r="I19" i="29"/>
  <c r="K17" i="29"/>
  <c r="J17" i="29"/>
  <c r="I17" i="29"/>
  <c r="K15" i="29"/>
  <c r="J15" i="29"/>
  <c r="I15" i="29"/>
  <c r="K13" i="29"/>
  <c r="J13" i="29"/>
  <c r="I13" i="29"/>
  <c r="K11" i="29"/>
  <c r="J11" i="29"/>
  <c r="I11" i="29"/>
  <c r="K9" i="29"/>
  <c r="J9" i="29"/>
  <c r="I9" i="29"/>
  <c r="K102" i="29"/>
  <c r="J102" i="29"/>
  <c r="I102" i="29"/>
  <c r="K107" i="29"/>
  <c r="J107" i="29"/>
  <c r="I107" i="29"/>
  <c r="K111" i="29"/>
  <c r="J111" i="29"/>
  <c r="I111" i="29"/>
  <c r="K113" i="29"/>
  <c r="I113" i="29"/>
  <c r="J113" i="29"/>
  <c r="K115" i="29"/>
  <c r="I115" i="29"/>
  <c r="J115" i="29"/>
  <c r="K117" i="29"/>
  <c r="I117" i="29"/>
  <c r="J117" i="29"/>
  <c r="K120" i="29"/>
  <c r="I120" i="29"/>
  <c r="J120" i="29"/>
  <c r="K122" i="29"/>
  <c r="I122" i="29"/>
  <c r="J122" i="29"/>
  <c r="K124" i="29"/>
  <c r="I124" i="29"/>
  <c r="J124" i="29"/>
  <c r="H132" i="29"/>
  <c r="K126" i="29"/>
  <c r="I126" i="29"/>
  <c r="J126" i="29"/>
  <c r="K128" i="29"/>
  <c r="I128" i="29"/>
  <c r="J128" i="29"/>
  <c r="K130" i="29"/>
  <c r="I130" i="29"/>
  <c r="J130" i="29"/>
  <c r="K135" i="29"/>
  <c r="I135" i="29"/>
  <c r="J135" i="29"/>
  <c r="K137" i="29"/>
  <c r="I137" i="29"/>
  <c r="J137" i="29"/>
  <c r="K139" i="29"/>
  <c r="I139" i="29"/>
  <c r="J139" i="29"/>
  <c r="K141" i="29"/>
  <c r="I141" i="29"/>
  <c r="J141" i="29"/>
  <c r="K143" i="29"/>
  <c r="I143" i="29"/>
  <c r="J143" i="29"/>
  <c r="K145" i="29"/>
  <c r="I145" i="29"/>
  <c r="J145" i="29"/>
  <c r="K148" i="29"/>
  <c r="I148" i="29"/>
  <c r="J148" i="29"/>
  <c r="K150" i="29"/>
  <c r="I150" i="29"/>
  <c r="J150" i="29"/>
  <c r="K152" i="29"/>
  <c r="I152" i="29"/>
  <c r="J152" i="29"/>
  <c r="H160" i="29"/>
  <c r="K154" i="29"/>
  <c r="I154" i="29"/>
  <c r="J154" i="29"/>
  <c r="K156" i="29"/>
  <c r="I156" i="29"/>
  <c r="J156" i="29"/>
  <c r="K158" i="29"/>
  <c r="I158" i="29"/>
  <c r="J158" i="29"/>
  <c r="I8" i="29"/>
  <c r="K8" i="29"/>
  <c r="J8" i="29"/>
  <c r="I10" i="29"/>
  <c r="K10" i="29"/>
  <c r="J10" i="29"/>
  <c r="I12" i="29"/>
  <c r="H20" i="29"/>
  <c r="K12" i="29"/>
  <c r="J12" i="29"/>
  <c r="I14" i="29"/>
  <c r="K14" i="29"/>
  <c r="J14" i="29"/>
  <c r="I16" i="29"/>
  <c r="K16" i="29"/>
  <c r="J16" i="29"/>
  <c r="I18" i="29"/>
  <c r="K18" i="29"/>
  <c r="J18" i="29"/>
  <c r="I23" i="29"/>
  <c r="K23" i="29"/>
  <c r="J23" i="29"/>
  <c r="I25" i="29"/>
  <c r="K25" i="29"/>
  <c r="J25" i="29"/>
  <c r="I27" i="29"/>
  <c r="K27" i="29"/>
  <c r="J27" i="29"/>
  <c r="I29" i="29"/>
  <c r="K29" i="29"/>
  <c r="J29" i="29"/>
  <c r="I31" i="29"/>
  <c r="K31" i="29"/>
  <c r="J31" i="29"/>
  <c r="I33" i="29"/>
  <c r="K33" i="29"/>
  <c r="J33" i="29"/>
  <c r="I36" i="29"/>
  <c r="K36" i="29"/>
  <c r="J36" i="29"/>
  <c r="I38" i="29"/>
  <c r="K38" i="29"/>
  <c r="J38" i="29"/>
  <c r="I40" i="29"/>
  <c r="H48" i="29"/>
  <c r="K40" i="29"/>
  <c r="J40" i="29"/>
  <c r="I42" i="29"/>
  <c r="K42" i="29"/>
  <c r="J42" i="29"/>
  <c r="I44" i="29"/>
  <c r="K44" i="29"/>
  <c r="J44" i="29"/>
  <c r="I46" i="29"/>
  <c r="K46" i="29"/>
  <c r="J46" i="29"/>
  <c r="I51" i="29"/>
  <c r="K51" i="29"/>
  <c r="J51" i="29"/>
  <c r="I53" i="29"/>
  <c r="K53" i="29"/>
  <c r="J53" i="29"/>
  <c r="I55" i="29"/>
  <c r="K55" i="29"/>
  <c r="J55" i="29"/>
  <c r="I57" i="29"/>
  <c r="K57" i="29"/>
  <c r="J57" i="29"/>
  <c r="I59" i="29"/>
  <c r="K59" i="29"/>
  <c r="J59" i="29"/>
  <c r="I61" i="29"/>
  <c r="K61" i="29"/>
  <c r="J61" i="29"/>
  <c r="I64" i="29"/>
  <c r="K64" i="29"/>
  <c r="J64" i="29"/>
  <c r="I66" i="29"/>
  <c r="K66" i="29"/>
  <c r="J66" i="29"/>
  <c r="I68" i="29"/>
  <c r="H76" i="29"/>
  <c r="K68" i="29"/>
  <c r="J68" i="29"/>
  <c r="I70" i="29"/>
  <c r="K70" i="29"/>
  <c r="J70" i="29"/>
  <c r="I72" i="29"/>
  <c r="K72" i="29"/>
  <c r="J72" i="29"/>
  <c r="I74" i="29"/>
  <c r="K74" i="29"/>
  <c r="J74" i="29"/>
  <c r="I79" i="29"/>
  <c r="K79" i="29"/>
  <c r="J79" i="29"/>
  <c r="I81" i="29"/>
  <c r="K81" i="29"/>
  <c r="J81" i="29"/>
  <c r="I83" i="29"/>
  <c r="K83" i="29"/>
  <c r="J83" i="29"/>
  <c r="I85" i="29"/>
  <c r="K85" i="29"/>
  <c r="J85" i="29"/>
  <c r="I87" i="29"/>
  <c r="K87" i="29"/>
  <c r="J87" i="29"/>
  <c r="I89" i="29"/>
  <c r="K89" i="29"/>
  <c r="J89" i="29"/>
  <c r="I92" i="29"/>
  <c r="K92" i="29"/>
  <c r="J92" i="29"/>
  <c r="I94" i="29"/>
  <c r="K94" i="29"/>
  <c r="J94" i="29"/>
  <c r="H104" i="29"/>
  <c r="I96" i="29"/>
  <c r="K96" i="29"/>
  <c r="J96" i="29"/>
  <c r="I98" i="29"/>
  <c r="K98" i="29"/>
  <c r="J98" i="29"/>
  <c r="I100" i="29"/>
  <c r="K100" i="29"/>
  <c r="J100" i="29"/>
  <c r="K109" i="29"/>
  <c r="J109" i="29"/>
  <c r="I109" i="29"/>
  <c r="K101" i="29"/>
  <c r="J101" i="29"/>
  <c r="I101" i="29"/>
  <c r="J103" i="29"/>
  <c r="I103" i="29"/>
  <c r="K103" i="29"/>
  <c r="K106" i="29"/>
  <c r="J106" i="29"/>
  <c r="I106" i="29"/>
  <c r="J108" i="29"/>
  <c r="I108" i="29"/>
  <c r="K108" i="29"/>
  <c r="H118" i="29"/>
  <c r="K110" i="29"/>
  <c r="J110" i="29"/>
  <c r="I110" i="29"/>
  <c r="K112" i="29"/>
  <c r="J112" i="29"/>
  <c r="I112" i="29"/>
  <c r="K114" i="29"/>
  <c r="J114" i="29"/>
  <c r="I114" i="29"/>
  <c r="K116" i="29"/>
  <c r="J116" i="29"/>
  <c r="I116" i="29"/>
  <c r="K121" i="29"/>
  <c r="J121" i="29"/>
  <c r="I121" i="29"/>
  <c r="K123" i="29"/>
  <c r="J123" i="29"/>
  <c r="I123" i="29"/>
  <c r="K125" i="29"/>
  <c r="J125" i="29"/>
  <c r="I125" i="29"/>
  <c r="K127" i="29"/>
  <c r="J127" i="29"/>
  <c r="I127" i="29"/>
  <c r="K129" i="29"/>
  <c r="J129" i="29"/>
  <c r="I129" i="29"/>
  <c r="K131" i="29"/>
  <c r="J131" i="29"/>
  <c r="I131" i="29"/>
  <c r="K134" i="29"/>
  <c r="J134" i="29"/>
  <c r="I134" i="29"/>
  <c r="K136" i="29"/>
  <c r="J136" i="29"/>
  <c r="I136" i="29"/>
  <c r="H146" i="29"/>
  <c r="K138" i="29"/>
  <c r="J138" i="29"/>
  <c r="I138" i="29"/>
  <c r="K140" i="29"/>
  <c r="J140" i="29"/>
  <c r="I140" i="29"/>
  <c r="K142" i="29"/>
  <c r="J142" i="29"/>
  <c r="I142" i="29"/>
  <c r="K144" i="29"/>
  <c r="J144" i="29"/>
  <c r="I144" i="29"/>
  <c r="K149" i="29"/>
  <c r="J149" i="29"/>
  <c r="I149" i="29"/>
  <c r="K151" i="29"/>
  <c r="J151" i="29"/>
  <c r="I151" i="29"/>
  <c r="K153" i="29"/>
  <c r="J153" i="29"/>
  <c r="I153" i="29"/>
  <c r="K155" i="29"/>
  <c r="J155" i="29"/>
  <c r="I155" i="29"/>
  <c r="K157" i="29"/>
  <c r="J157" i="29"/>
  <c r="I157" i="29"/>
  <c r="K159" i="29"/>
  <c r="J159" i="29"/>
  <c r="I159" i="29"/>
  <c r="K142" i="28"/>
  <c r="I142" i="28"/>
  <c r="J142" i="28"/>
  <c r="K140" i="28"/>
  <c r="J140" i="28"/>
  <c r="I140" i="28"/>
  <c r="K138" i="28"/>
  <c r="J138" i="28"/>
  <c r="I138" i="28"/>
  <c r="H146" i="28"/>
  <c r="K136" i="28"/>
  <c r="J136" i="28"/>
  <c r="I136" i="28"/>
  <c r="K134" i="28"/>
  <c r="J134" i="28"/>
  <c r="I134" i="28"/>
  <c r="K131" i="28"/>
  <c r="J131" i="28"/>
  <c r="I131" i="28"/>
  <c r="K129" i="28"/>
  <c r="J129" i="28"/>
  <c r="I129" i="28"/>
  <c r="K127" i="28"/>
  <c r="J127" i="28"/>
  <c r="I127" i="28"/>
  <c r="K125" i="28"/>
  <c r="J125" i="28"/>
  <c r="I125" i="28"/>
  <c r="K123" i="28"/>
  <c r="I123" i="28"/>
  <c r="J123" i="28"/>
  <c r="K121" i="28"/>
  <c r="J121" i="28"/>
  <c r="I121" i="28"/>
  <c r="K116" i="28"/>
  <c r="J116" i="28"/>
  <c r="I116" i="28"/>
  <c r="K114" i="28"/>
  <c r="J114" i="28"/>
  <c r="I114" i="28"/>
  <c r="K112" i="28"/>
  <c r="J112" i="28"/>
  <c r="I112" i="28"/>
  <c r="K110" i="28"/>
  <c r="H118" i="28"/>
  <c r="J110" i="28"/>
  <c r="I110" i="28"/>
  <c r="K108" i="28"/>
  <c r="J108" i="28"/>
  <c r="I108" i="28"/>
  <c r="J107" i="28"/>
  <c r="K107" i="28"/>
  <c r="I107" i="28"/>
  <c r="J102" i="28"/>
  <c r="K102" i="28"/>
  <c r="I102" i="28"/>
  <c r="J98" i="28"/>
  <c r="K98" i="28"/>
  <c r="I98" i="28"/>
  <c r="J94" i="28"/>
  <c r="K94" i="28"/>
  <c r="I94" i="28"/>
  <c r="J89" i="28"/>
  <c r="K89" i="28"/>
  <c r="I89" i="28"/>
  <c r="J85" i="28"/>
  <c r="K85" i="28"/>
  <c r="I85" i="28"/>
  <c r="K144" i="28"/>
  <c r="J144" i="28"/>
  <c r="I144" i="28"/>
  <c r="I82" i="28"/>
  <c r="H90" i="28"/>
  <c r="K82" i="28"/>
  <c r="J82" i="28"/>
  <c r="I80" i="28"/>
  <c r="K80" i="28"/>
  <c r="J80" i="28"/>
  <c r="I78" i="28"/>
  <c r="K78" i="28"/>
  <c r="J78" i="28"/>
  <c r="I75" i="28"/>
  <c r="K75" i="28"/>
  <c r="J75" i="28"/>
  <c r="I73" i="28"/>
  <c r="K73" i="28"/>
  <c r="J73" i="28"/>
  <c r="I71" i="28"/>
  <c r="K71" i="28"/>
  <c r="J71" i="28"/>
  <c r="I69" i="28"/>
  <c r="K69" i="28"/>
  <c r="J69" i="28"/>
  <c r="I67" i="28"/>
  <c r="K67" i="28"/>
  <c r="J67" i="28"/>
  <c r="I65" i="28"/>
  <c r="K65" i="28"/>
  <c r="J65" i="28"/>
  <c r="I60" i="28"/>
  <c r="K60" i="28"/>
  <c r="J60" i="28"/>
  <c r="I58" i="28"/>
  <c r="K58" i="28"/>
  <c r="J58" i="28"/>
  <c r="I56" i="28"/>
  <c r="K56" i="28"/>
  <c r="J56" i="28"/>
  <c r="I54" i="28"/>
  <c r="H62" i="28"/>
  <c r="K54" i="28"/>
  <c r="J54" i="28"/>
  <c r="I52" i="28"/>
  <c r="K52" i="28"/>
  <c r="J52" i="28"/>
  <c r="I50" i="28"/>
  <c r="K50" i="28"/>
  <c r="J50" i="28"/>
  <c r="I47" i="28"/>
  <c r="K47" i="28"/>
  <c r="J47" i="28"/>
  <c r="I45" i="28"/>
  <c r="K45" i="28"/>
  <c r="J45" i="28"/>
  <c r="I43" i="28"/>
  <c r="K43" i="28"/>
  <c r="J43" i="28"/>
  <c r="I41" i="28"/>
  <c r="K41" i="28"/>
  <c r="J41" i="28"/>
  <c r="I39" i="28"/>
  <c r="K39" i="28"/>
  <c r="J39" i="28"/>
  <c r="I37" i="28"/>
  <c r="K37" i="28"/>
  <c r="J37" i="28"/>
  <c r="I32" i="28"/>
  <c r="K32" i="28"/>
  <c r="J32" i="28"/>
  <c r="I30" i="28"/>
  <c r="K30" i="28"/>
  <c r="J30" i="28"/>
  <c r="I28" i="28"/>
  <c r="K28" i="28"/>
  <c r="J28" i="28"/>
  <c r="I26" i="28"/>
  <c r="H34" i="28"/>
  <c r="K26" i="28"/>
  <c r="J26" i="28"/>
  <c r="I24" i="28"/>
  <c r="K24" i="28"/>
  <c r="J24" i="28"/>
  <c r="I22" i="28"/>
  <c r="K22" i="28"/>
  <c r="J22" i="28"/>
  <c r="I19" i="28"/>
  <c r="K19" i="28"/>
  <c r="J19" i="28"/>
  <c r="I17" i="28"/>
  <c r="K17" i="28"/>
  <c r="J17" i="28"/>
  <c r="I15" i="28"/>
  <c r="K15" i="28"/>
  <c r="J15" i="28"/>
  <c r="I13" i="28"/>
  <c r="K13" i="28"/>
  <c r="J13" i="28"/>
  <c r="I11" i="28"/>
  <c r="K11" i="28"/>
  <c r="J11" i="28"/>
  <c r="I9" i="28"/>
  <c r="K9" i="28"/>
  <c r="J9" i="28"/>
  <c r="J109" i="28"/>
  <c r="K109" i="28"/>
  <c r="I109" i="28"/>
  <c r="J111" i="28"/>
  <c r="K111" i="28"/>
  <c r="I111" i="28"/>
  <c r="J113" i="28"/>
  <c r="I113" i="28"/>
  <c r="K113" i="28"/>
  <c r="J115" i="28"/>
  <c r="K115" i="28"/>
  <c r="I115" i="28"/>
  <c r="J117" i="28"/>
  <c r="K117" i="28"/>
  <c r="I117" i="28"/>
  <c r="J120" i="28"/>
  <c r="K120" i="28"/>
  <c r="I120" i="28"/>
  <c r="J122" i="28"/>
  <c r="K122" i="28"/>
  <c r="I122" i="28"/>
  <c r="J124" i="28"/>
  <c r="H132" i="28"/>
  <c r="K124" i="28"/>
  <c r="I124" i="28"/>
  <c r="J126" i="28"/>
  <c r="K126" i="28"/>
  <c r="I126" i="28"/>
  <c r="J128" i="28"/>
  <c r="K128" i="28"/>
  <c r="I128" i="28"/>
  <c r="J130" i="28"/>
  <c r="K130" i="28"/>
  <c r="I130" i="28"/>
  <c r="J135" i="28"/>
  <c r="K135" i="28"/>
  <c r="I135" i="28"/>
  <c r="J137" i="28"/>
  <c r="K137" i="28"/>
  <c r="I137" i="28"/>
  <c r="J139" i="28"/>
  <c r="K139" i="28"/>
  <c r="I139" i="28"/>
  <c r="J141" i="28"/>
  <c r="K141" i="28"/>
  <c r="I141" i="28"/>
  <c r="J143" i="28"/>
  <c r="K143" i="28"/>
  <c r="I143" i="28"/>
  <c r="J145" i="28"/>
  <c r="K145" i="28"/>
  <c r="I145" i="28"/>
  <c r="J148" i="28"/>
  <c r="I148" i="28"/>
  <c r="K148" i="28"/>
  <c r="J150" i="28"/>
  <c r="I150" i="28"/>
  <c r="K150" i="28"/>
  <c r="J152" i="28"/>
  <c r="I152" i="28"/>
  <c r="H160" i="28"/>
  <c r="K152" i="28"/>
  <c r="J154" i="28"/>
  <c r="I154" i="28"/>
  <c r="K154" i="28"/>
  <c r="J156" i="28"/>
  <c r="I156" i="28"/>
  <c r="K156" i="28"/>
  <c r="J158" i="28"/>
  <c r="I158" i="28"/>
  <c r="K158" i="28"/>
  <c r="J101" i="28"/>
  <c r="I101" i="28"/>
  <c r="K101" i="28"/>
  <c r="J97" i="28"/>
  <c r="I97" i="28"/>
  <c r="K97" i="28"/>
  <c r="J93" i="28"/>
  <c r="I93" i="28"/>
  <c r="K93" i="28"/>
  <c r="J88" i="28"/>
  <c r="I88" i="28"/>
  <c r="K88" i="28"/>
  <c r="J84" i="28"/>
  <c r="I84" i="28"/>
  <c r="K84" i="28"/>
  <c r="J100" i="28"/>
  <c r="K100" i="28"/>
  <c r="I100" i="28"/>
  <c r="J96" i="28"/>
  <c r="K96" i="28"/>
  <c r="I96" i="28"/>
  <c r="H104" i="28"/>
  <c r="J92" i="28"/>
  <c r="K92" i="28"/>
  <c r="I92" i="28"/>
  <c r="J87" i="28"/>
  <c r="K87" i="28"/>
  <c r="I87" i="28"/>
  <c r="J156" i="23"/>
  <c r="I156" i="23"/>
  <c r="K156" i="23"/>
  <c r="J154" i="23"/>
  <c r="I154" i="23"/>
  <c r="K154" i="23"/>
  <c r="J152" i="23"/>
  <c r="I152" i="23"/>
  <c r="H160" i="23"/>
  <c r="K152" i="23"/>
  <c r="J150" i="23"/>
  <c r="I150" i="23"/>
  <c r="K150" i="23"/>
  <c r="J148" i="23"/>
  <c r="I148" i="23"/>
  <c r="K148" i="23"/>
  <c r="J145" i="23"/>
  <c r="I145" i="23"/>
  <c r="K145" i="23"/>
  <c r="J143" i="23"/>
  <c r="I143" i="23"/>
  <c r="K143" i="23"/>
  <c r="J141" i="23"/>
  <c r="I141" i="23"/>
  <c r="K141" i="23"/>
  <c r="J139" i="23"/>
  <c r="I139" i="23"/>
  <c r="K139" i="23"/>
  <c r="J137" i="23"/>
  <c r="I137" i="23"/>
  <c r="K137" i="23"/>
  <c r="J135" i="23"/>
  <c r="I135" i="23"/>
  <c r="K135" i="23"/>
  <c r="J130" i="23"/>
  <c r="I130" i="23"/>
  <c r="K130" i="23"/>
  <c r="J128" i="23"/>
  <c r="I128" i="23"/>
  <c r="K128" i="23"/>
  <c r="J126" i="23"/>
  <c r="I126" i="23"/>
  <c r="K126" i="23"/>
  <c r="J124" i="23"/>
  <c r="I124" i="23"/>
  <c r="H132" i="23"/>
  <c r="K124" i="23"/>
  <c r="J122" i="23"/>
  <c r="I122" i="23"/>
  <c r="K122" i="23"/>
  <c r="J120" i="23"/>
  <c r="I120" i="23"/>
  <c r="K120" i="23"/>
  <c r="J117" i="23"/>
  <c r="I117" i="23"/>
  <c r="K117" i="23"/>
  <c r="J115" i="23"/>
  <c r="I115" i="23"/>
  <c r="K115" i="23"/>
  <c r="J113" i="23"/>
  <c r="I113" i="23"/>
  <c r="K113" i="23"/>
  <c r="J111" i="23"/>
  <c r="I111" i="23"/>
  <c r="K111" i="23"/>
  <c r="J109" i="23"/>
  <c r="I109" i="23"/>
  <c r="K109" i="23"/>
  <c r="J107" i="23"/>
  <c r="I107" i="23"/>
  <c r="K107" i="23"/>
  <c r="J102" i="23"/>
  <c r="I102" i="23"/>
  <c r="K102" i="23"/>
  <c r="J100" i="23"/>
  <c r="I100" i="23"/>
  <c r="K100" i="23"/>
  <c r="J98" i="23"/>
  <c r="I98" i="23"/>
  <c r="K98" i="23"/>
  <c r="J96" i="23"/>
  <c r="I96" i="23"/>
  <c r="H104" i="23"/>
  <c r="K96" i="23"/>
  <c r="J94" i="23"/>
  <c r="I94" i="23"/>
  <c r="K94" i="23"/>
  <c r="J92" i="23"/>
  <c r="I92" i="23"/>
  <c r="K92" i="23"/>
  <c r="J89" i="23"/>
  <c r="I89" i="23"/>
  <c r="K89" i="23"/>
  <c r="J87" i="23"/>
  <c r="I87" i="23"/>
  <c r="K87" i="23"/>
  <c r="J85" i="23"/>
  <c r="I85" i="23"/>
  <c r="K85" i="23"/>
  <c r="J83" i="23"/>
  <c r="I83" i="23"/>
  <c r="K83" i="23"/>
  <c r="J81" i="23"/>
  <c r="K81" i="23"/>
  <c r="I81" i="23"/>
  <c r="J79" i="23"/>
  <c r="K79" i="23"/>
  <c r="I79" i="23"/>
  <c r="J74" i="23"/>
  <c r="K74" i="23"/>
  <c r="I74" i="23"/>
  <c r="J72" i="23"/>
  <c r="K72" i="23"/>
  <c r="I72" i="23"/>
  <c r="J70" i="23"/>
  <c r="K70" i="23"/>
  <c r="I70" i="23"/>
  <c r="J68" i="23"/>
  <c r="H76" i="23"/>
  <c r="K68" i="23"/>
  <c r="I68" i="23"/>
  <c r="J66" i="23"/>
  <c r="K66" i="23"/>
  <c r="I66" i="23"/>
  <c r="J64" i="23"/>
  <c r="K64" i="23"/>
  <c r="I64" i="23"/>
  <c r="J61" i="23"/>
  <c r="K61" i="23"/>
  <c r="I61" i="23"/>
  <c r="J59" i="23"/>
  <c r="K59" i="23"/>
  <c r="I59" i="23"/>
  <c r="J57" i="23"/>
  <c r="K57" i="23"/>
  <c r="I57" i="23"/>
  <c r="J55" i="23"/>
  <c r="K55" i="23"/>
  <c r="I55" i="23"/>
  <c r="J53" i="23"/>
  <c r="K53" i="23"/>
  <c r="I53" i="23"/>
  <c r="J51" i="23"/>
  <c r="K51" i="23"/>
  <c r="I51" i="23"/>
  <c r="J46" i="23"/>
  <c r="K46" i="23"/>
  <c r="I46" i="23"/>
  <c r="J44" i="23"/>
  <c r="K44" i="23"/>
  <c r="I44" i="23"/>
  <c r="J42" i="23"/>
  <c r="K42" i="23"/>
  <c r="I42" i="23"/>
  <c r="J40" i="23"/>
  <c r="H48" i="23"/>
  <c r="K40" i="23"/>
  <c r="I40" i="23"/>
  <c r="J38" i="23"/>
  <c r="K38" i="23"/>
  <c r="I38" i="23"/>
  <c r="J36" i="23"/>
  <c r="K36" i="23"/>
  <c r="I36" i="23"/>
  <c r="J33" i="23"/>
  <c r="K33" i="23"/>
  <c r="I33" i="23"/>
  <c r="J31" i="23"/>
  <c r="K31" i="23"/>
  <c r="I31" i="23"/>
  <c r="J29" i="23"/>
  <c r="K29" i="23"/>
  <c r="I29" i="23"/>
  <c r="J27" i="23"/>
  <c r="K27" i="23"/>
  <c r="I27" i="23"/>
  <c r="J25" i="23"/>
  <c r="K25" i="23"/>
  <c r="I25" i="23"/>
  <c r="J23" i="23"/>
  <c r="K23" i="23"/>
  <c r="I23" i="23"/>
  <c r="V19" i="23"/>
  <c r="W19" i="23"/>
  <c r="U19" i="23"/>
  <c r="V18" i="23"/>
  <c r="W18" i="23"/>
  <c r="U18" i="23"/>
  <c r="V17" i="23"/>
  <c r="W17" i="23"/>
  <c r="U17" i="23"/>
  <c r="V16" i="23"/>
  <c r="W16" i="23"/>
  <c r="U16" i="23"/>
  <c r="V15" i="23"/>
  <c r="W15" i="23"/>
  <c r="U15" i="23"/>
  <c r="V14" i="23"/>
  <c r="W14" i="23"/>
  <c r="U14" i="23"/>
  <c r="V13" i="23"/>
  <c r="W13" i="23"/>
  <c r="U13" i="23"/>
  <c r="V12" i="23"/>
  <c r="T20" i="23"/>
  <c r="W12" i="23"/>
  <c r="U12" i="23"/>
  <c r="V11" i="23"/>
  <c r="W11" i="23"/>
  <c r="U11" i="23"/>
  <c r="V10" i="23"/>
  <c r="W10" i="23"/>
  <c r="U10" i="23"/>
  <c r="V9" i="23"/>
  <c r="W9" i="23"/>
  <c r="U9" i="23"/>
  <c r="V8" i="23"/>
  <c r="W8" i="23"/>
  <c r="U8" i="23"/>
  <c r="N30" i="27"/>
  <c r="N82" i="27"/>
  <c r="N81" i="27"/>
  <c r="N80" i="27"/>
  <c r="N79" i="27"/>
  <c r="N78" i="27"/>
  <c r="N77" i="27"/>
  <c r="N76" i="27"/>
  <c r="N75" i="27"/>
  <c r="N38" i="27"/>
  <c r="N37" i="27"/>
  <c r="N36" i="27"/>
  <c r="N35" i="27"/>
  <c r="N34" i="27"/>
  <c r="N33" i="27"/>
  <c r="N32" i="27"/>
  <c r="N31" i="27"/>
  <c r="N104" i="27"/>
  <c r="N101" i="27"/>
  <c r="N98" i="27"/>
  <c r="N59" i="27"/>
  <c r="N56" i="27"/>
  <c r="N53" i="27"/>
  <c r="N102" i="27"/>
  <c r="N99" i="27"/>
  <c r="N60" i="27"/>
  <c r="N57" i="27"/>
  <c r="N54" i="27"/>
  <c r="N103" i="27"/>
  <c r="N97" i="27"/>
  <c r="N55" i="27"/>
  <c r="N100" i="27"/>
  <c r="N58" i="27"/>
  <c r="J150" i="22"/>
  <c r="K150" i="22"/>
  <c r="L150" i="22"/>
  <c r="J140" i="22"/>
  <c r="L140" i="22"/>
  <c r="K140" i="22"/>
  <c r="J130" i="22"/>
  <c r="L130" i="22"/>
  <c r="K130" i="22"/>
  <c r="J121" i="22"/>
  <c r="K121" i="22"/>
  <c r="L121" i="22"/>
  <c r="J111" i="22"/>
  <c r="I119" i="22"/>
  <c r="L111" i="22"/>
  <c r="K111" i="22"/>
  <c r="J101" i="22"/>
  <c r="L101" i="22"/>
  <c r="K101" i="22"/>
  <c r="J82" i="22"/>
  <c r="L82" i="22"/>
  <c r="K82" i="22"/>
  <c r="L19" i="22"/>
  <c r="J19" i="22"/>
  <c r="K19" i="22"/>
  <c r="L13" i="22"/>
  <c r="K13" i="22"/>
  <c r="J13" i="22"/>
  <c r="I21" i="22"/>
  <c r="X10" i="22"/>
  <c r="V10" i="22"/>
  <c r="W10" i="22"/>
  <c r="L158" i="22"/>
  <c r="J158" i="22"/>
  <c r="K158" i="22"/>
  <c r="L157" i="22"/>
  <c r="J157" i="22"/>
  <c r="K157" i="22"/>
  <c r="L149" i="22"/>
  <c r="J149" i="22"/>
  <c r="K149" i="22"/>
  <c r="L139" i="22"/>
  <c r="J139" i="22"/>
  <c r="I147" i="22"/>
  <c r="K139" i="22"/>
  <c r="L138" i="22"/>
  <c r="J138" i="22"/>
  <c r="K138" i="22"/>
  <c r="L129" i="22"/>
  <c r="J129" i="22"/>
  <c r="K129" i="22"/>
  <c r="L128" i="22"/>
  <c r="J128" i="22"/>
  <c r="K128" i="22"/>
  <c r="L118" i="22"/>
  <c r="J118" i="22"/>
  <c r="K118" i="22"/>
  <c r="L110" i="22"/>
  <c r="J110" i="22"/>
  <c r="K110" i="22"/>
  <c r="L109" i="22"/>
  <c r="J109" i="22"/>
  <c r="K109" i="22"/>
  <c r="L100" i="22"/>
  <c r="J100" i="22"/>
  <c r="K100" i="22"/>
  <c r="L99" i="22"/>
  <c r="J99" i="22"/>
  <c r="K99" i="22"/>
  <c r="L90" i="22"/>
  <c r="J90" i="22"/>
  <c r="K90" i="22"/>
  <c r="L89" i="22"/>
  <c r="J89" i="22"/>
  <c r="K89" i="22"/>
  <c r="J80" i="22"/>
  <c r="L80" i="22"/>
  <c r="K80" i="22"/>
  <c r="J76" i="22"/>
  <c r="K76" i="22"/>
  <c r="L76" i="22"/>
  <c r="J73" i="22"/>
  <c r="L73" i="22"/>
  <c r="K73" i="22"/>
  <c r="J70" i="22"/>
  <c r="L70" i="22"/>
  <c r="K70" i="22"/>
  <c r="J67" i="22"/>
  <c r="K67" i="22"/>
  <c r="L67" i="22"/>
  <c r="J60" i="22"/>
  <c r="L60" i="22"/>
  <c r="K60" i="22"/>
  <c r="J57" i="22"/>
  <c r="K57" i="22"/>
  <c r="L57" i="22"/>
  <c r="J54" i="22"/>
  <c r="L54" i="22"/>
  <c r="K54" i="22"/>
  <c r="J51" i="22"/>
  <c r="L51" i="22"/>
  <c r="K51" i="22"/>
  <c r="J47" i="22"/>
  <c r="K47" i="22"/>
  <c r="L47" i="22"/>
  <c r="J44" i="22"/>
  <c r="L44" i="22"/>
  <c r="K44" i="22"/>
  <c r="J41" i="22"/>
  <c r="I49" i="22"/>
  <c r="L41" i="22"/>
  <c r="K41" i="22"/>
  <c r="J38" i="22"/>
  <c r="K38" i="22"/>
  <c r="L38" i="22"/>
  <c r="J156" i="22"/>
  <c r="L156" i="22"/>
  <c r="K156" i="22"/>
  <c r="J146" i="22"/>
  <c r="L146" i="22"/>
  <c r="K146" i="22"/>
  <c r="J137" i="22"/>
  <c r="L137" i="22"/>
  <c r="K137" i="22"/>
  <c r="J127" i="22"/>
  <c r="L127" i="22"/>
  <c r="K127" i="22"/>
  <c r="J117" i="22"/>
  <c r="L117" i="22"/>
  <c r="K117" i="22"/>
  <c r="J108" i="22"/>
  <c r="L108" i="22"/>
  <c r="K108" i="22"/>
  <c r="J98" i="22"/>
  <c r="L98" i="22"/>
  <c r="K98" i="22"/>
  <c r="J88" i="22"/>
  <c r="L88" i="22"/>
  <c r="K88" i="22"/>
  <c r="W20" i="22"/>
  <c r="V20" i="22"/>
  <c r="X20" i="22"/>
  <c r="K17" i="22"/>
  <c r="J17" i="22"/>
  <c r="L17" i="22"/>
  <c r="W14" i="22"/>
  <c r="V14" i="22"/>
  <c r="X14" i="22"/>
  <c r="K11" i="22"/>
  <c r="J11" i="22"/>
  <c r="L11" i="22"/>
  <c r="L155" i="22"/>
  <c r="K155" i="22"/>
  <c r="J155" i="22"/>
  <c r="L154" i="22"/>
  <c r="J154" i="22"/>
  <c r="K154" i="22"/>
  <c r="L145" i="22"/>
  <c r="K145" i="22"/>
  <c r="J145" i="22"/>
  <c r="L144" i="22"/>
  <c r="J144" i="22"/>
  <c r="K144" i="22"/>
  <c r="L136" i="22"/>
  <c r="K136" i="22"/>
  <c r="J136" i="22"/>
  <c r="L135" i="22"/>
  <c r="J135" i="22"/>
  <c r="K135" i="22"/>
  <c r="L126" i="22"/>
  <c r="K126" i="22"/>
  <c r="J126" i="22"/>
  <c r="L125" i="22"/>
  <c r="J125" i="22"/>
  <c r="K125" i="22"/>
  <c r="I133" i="22"/>
  <c r="L116" i="22"/>
  <c r="K116" i="22"/>
  <c r="J116" i="22"/>
  <c r="L115" i="22"/>
  <c r="J115" i="22"/>
  <c r="K115" i="22"/>
  <c r="L107" i="22"/>
  <c r="K107" i="22"/>
  <c r="J107" i="22"/>
  <c r="L97" i="22"/>
  <c r="K97" i="22"/>
  <c r="J97" i="22"/>
  <c r="I105" i="22"/>
  <c r="L96" i="22"/>
  <c r="J96" i="22"/>
  <c r="K96" i="22"/>
  <c r="L87" i="22"/>
  <c r="K87" i="22"/>
  <c r="J87" i="22"/>
  <c r="L86" i="22"/>
  <c r="J86" i="22"/>
  <c r="K86" i="22"/>
  <c r="L81" i="22"/>
  <c r="K81" i="22"/>
  <c r="J81" i="22"/>
  <c r="L74" i="22"/>
  <c r="K74" i="22"/>
  <c r="J74" i="22"/>
  <c r="L71" i="22"/>
  <c r="K71" i="22"/>
  <c r="J71" i="22"/>
  <c r="L68" i="22"/>
  <c r="K68" i="22"/>
  <c r="J68" i="22"/>
  <c r="L65" i="22"/>
  <c r="K65" i="22"/>
  <c r="J65" i="22"/>
  <c r="L61" i="22"/>
  <c r="K61" i="22"/>
  <c r="J61" i="22"/>
  <c r="L58" i="22"/>
  <c r="K58" i="22"/>
  <c r="J58" i="22"/>
  <c r="L55" i="22"/>
  <c r="I63" i="22"/>
  <c r="K55" i="22"/>
  <c r="J55" i="22"/>
  <c r="L52" i="22"/>
  <c r="K52" i="22"/>
  <c r="J52" i="22"/>
  <c r="L48" i="22"/>
  <c r="K48" i="22"/>
  <c r="J48" i="22"/>
  <c r="L45" i="22"/>
  <c r="K45" i="22"/>
  <c r="J45" i="22"/>
  <c r="L42" i="22"/>
  <c r="K42" i="22"/>
  <c r="J42" i="22"/>
  <c r="L39" i="22"/>
  <c r="K39" i="22"/>
  <c r="J39" i="22"/>
  <c r="L32" i="22"/>
  <c r="K32" i="22"/>
  <c r="J32" i="22"/>
  <c r="L29" i="22"/>
  <c r="K29" i="22"/>
  <c r="J29" i="22"/>
  <c r="L26" i="22"/>
  <c r="K26" i="22"/>
  <c r="J26" i="22"/>
  <c r="L23" i="22"/>
  <c r="K23" i="22"/>
  <c r="J23" i="22"/>
  <c r="X19" i="22"/>
  <c r="W19" i="22"/>
  <c r="V19" i="22"/>
  <c r="L16" i="22"/>
  <c r="K16" i="22"/>
  <c r="J16" i="22"/>
  <c r="X13" i="22"/>
  <c r="U21" i="22"/>
  <c r="W13" i="22"/>
  <c r="V13" i="22"/>
  <c r="L10" i="22"/>
  <c r="K10" i="22"/>
  <c r="J10" i="22"/>
  <c r="Q16" i="21"/>
  <c r="R16" i="21"/>
  <c r="Q13" i="21"/>
  <c r="R13" i="21"/>
  <c r="Q10" i="21"/>
  <c r="R10" i="21"/>
  <c r="X11" i="22"/>
  <c r="W11" i="22"/>
  <c r="V11" i="22"/>
  <c r="V9" i="22"/>
  <c r="W9" i="22"/>
  <c r="X9" i="22"/>
  <c r="V15" i="22"/>
  <c r="X15" i="22"/>
  <c r="W15" i="22"/>
  <c r="I157" i="21"/>
  <c r="H157" i="21"/>
  <c r="I138" i="21"/>
  <c r="H138" i="21"/>
  <c r="I118" i="21"/>
  <c r="H118" i="21"/>
  <c r="I99" i="21"/>
  <c r="H99" i="21"/>
  <c r="I80" i="21"/>
  <c r="H80" i="21"/>
  <c r="I60" i="21"/>
  <c r="H60" i="21"/>
  <c r="I33" i="21"/>
  <c r="H33" i="21"/>
  <c r="P130" i="19"/>
  <c r="Q130" i="19"/>
  <c r="W133" i="19"/>
  <c r="Y125" i="19"/>
  <c r="X125" i="19"/>
  <c r="W121" i="19"/>
  <c r="X122" i="19"/>
  <c r="Y122" i="19"/>
  <c r="Y118" i="19"/>
  <c r="X118" i="19"/>
  <c r="Y115" i="19"/>
  <c r="X115" i="19"/>
  <c r="Y112" i="19"/>
  <c r="X112" i="19"/>
  <c r="Y109" i="19"/>
  <c r="X109" i="19"/>
  <c r="Y102" i="19"/>
  <c r="X102" i="19"/>
  <c r="Y99" i="19"/>
  <c r="X99" i="19"/>
  <c r="Y96" i="19"/>
  <c r="X96" i="19"/>
  <c r="Y89" i="19"/>
  <c r="X89" i="19"/>
  <c r="Y86" i="19"/>
  <c r="X86" i="19"/>
  <c r="W91" i="19"/>
  <c r="Y83" i="19"/>
  <c r="X83" i="19"/>
  <c r="W79" i="19"/>
  <c r="Y80" i="19"/>
  <c r="X80" i="19"/>
  <c r="Y76" i="19"/>
  <c r="X76" i="19"/>
  <c r="Y73" i="19"/>
  <c r="X73" i="19"/>
  <c r="Y70" i="19"/>
  <c r="X70" i="19"/>
  <c r="Y67" i="19"/>
  <c r="X67" i="19"/>
  <c r="Y60" i="19"/>
  <c r="X60" i="19"/>
  <c r="Y57" i="19"/>
  <c r="X57" i="19"/>
  <c r="X16" i="22"/>
  <c r="W16" i="22"/>
  <c r="V16" i="22"/>
  <c r="I143" i="21"/>
  <c r="H143" i="21"/>
  <c r="I124" i="21"/>
  <c r="H124" i="21"/>
  <c r="I104" i="21"/>
  <c r="H104" i="21"/>
  <c r="I85" i="21"/>
  <c r="H85" i="21"/>
  <c r="I66" i="21"/>
  <c r="H66" i="21"/>
  <c r="I46" i="21"/>
  <c r="H46" i="21"/>
  <c r="H44" i="21"/>
  <c r="I44" i="21"/>
  <c r="H31" i="21"/>
  <c r="I31" i="21"/>
  <c r="X137" i="19"/>
  <c r="Y137" i="19"/>
  <c r="X130" i="19"/>
  <c r="Y130" i="19"/>
  <c r="P128" i="19"/>
  <c r="Q128" i="19"/>
  <c r="O133" i="19"/>
  <c r="P125" i="19"/>
  <c r="Q125" i="19"/>
  <c r="P122" i="19"/>
  <c r="O121" i="19"/>
  <c r="Q122" i="19"/>
  <c r="P118" i="19"/>
  <c r="Q118" i="19"/>
  <c r="P115" i="19"/>
  <c r="Q115" i="19"/>
  <c r="P112" i="19"/>
  <c r="Q112" i="19"/>
  <c r="P109" i="19"/>
  <c r="Q109" i="19"/>
  <c r="P102" i="19"/>
  <c r="Q102" i="19"/>
  <c r="P99" i="19"/>
  <c r="Q99" i="19"/>
  <c r="P96" i="19"/>
  <c r="Q96" i="19"/>
  <c r="P89" i="19"/>
  <c r="Q89" i="19"/>
  <c r="R89" i="19"/>
  <c r="P86" i="19"/>
  <c r="Q86" i="19"/>
  <c r="P83" i="19"/>
  <c r="O91" i="19"/>
  <c r="Q83" i="19"/>
  <c r="P80" i="19"/>
  <c r="O79" i="19"/>
  <c r="Q80" i="19"/>
  <c r="P76" i="19"/>
  <c r="Q76" i="19"/>
  <c r="P73" i="19"/>
  <c r="Q73" i="19"/>
  <c r="P70" i="19"/>
  <c r="Q70" i="19"/>
  <c r="P67" i="19"/>
  <c r="Q67" i="19"/>
  <c r="P60" i="19"/>
  <c r="Q60" i="19"/>
  <c r="P57" i="19"/>
  <c r="Q57" i="19"/>
  <c r="P54" i="19"/>
  <c r="Q54" i="19"/>
  <c r="Q47" i="19"/>
  <c r="P47" i="19"/>
  <c r="Y44" i="19"/>
  <c r="X44" i="19"/>
  <c r="X43" i="19"/>
  <c r="Y43" i="19"/>
  <c r="Y42" i="19"/>
  <c r="X42" i="19"/>
  <c r="W49" i="19"/>
  <c r="Y41" i="19"/>
  <c r="X41" i="19"/>
  <c r="X40" i="19"/>
  <c r="Y40" i="19"/>
  <c r="Y39" i="19"/>
  <c r="X39" i="19"/>
  <c r="W37" i="19"/>
  <c r="Y38" i="19"/>
  <c r="X38" i="19"/>
  <c r="Y34" i="19"/>
  <c r="X34" i="19"/>
  <c r="X33" i="19"/>
  <c r="Y33" i="19"/>
  <c r="Y32" i="19"/>
  <c r="X32" i="19"/>
  <c r="Y31" i="19"/>
  <c r="X31" i="19"/>
  <c r="X30" i="19"/>
  <c r="Y30" i="19"/>
  <c r="Y29" i="19"/>
  <c r="X29" i="19"/>
  <c r="Y28" i="19"/>
  <c r="X28" i="19"/>
  <c r="W35" i="19"/>
  <c r="X27" i="19"/>
  <c r="Y27" i="19"/>
  <c r="Y26" i="19"/>
  <c r="X26" i="19"/>
  <c r="Y25" i="19"/>
  <c r="X25" i="19"/>
  <c r="W23" i="19"/>
  <c r="X24" i="19"/>
  <c r="Y24" i="19"/>
  <c r="X20" i="19"/>
  <c r="Y20" i="19"/>
  <c r="Y19" i="19"/>
  <c r="X19" i="19"/>
  <c r="Y18" i="19"/>
  <c r="X18" i="19"/>
  <c r="X17" i="19"/>
  <c r="Y17" i="19"/>
  <c r="Y16" i="19"/>
  <c r="X16" i="19"/>
  <c r="Y15" i="19"/>
  <c r="X15" i="19"/>
  <c r="X14" i="19"/>
  <c r="Y14" i="19"/>
  <c r="W21" i="19"/>
  <c r="Y13" i="19"/>
  <c r="X13" i="19"/>
  <c r="Y12" i="19"/>
  <c r="X12" i="19"/>
  <c r="X11" i="19"/>
  <c r="Y11" i="19"/>
  <c r="W9" i="19"/>
  <c r="Y10" i="19"/>
  <c r="X10" i="19"/>
  <c r="N58" i="26"/>
  <c r="N55" i="26"/>
  <c r="N60" i="26"/>
  <c r="N57" i="26"/>
  <c r="N54" i="26"/>
  <c r="N56" i="26"/>
  <c r="N53" i="26"/>
  <c r="N59" i="26"/>
  <c r="N82" i="26"/>
  <c r="N81" i="26"/>
  <c r="N80" i="26"/>
  <c r="N79" i="26"/>
  <c r="N78" i="26"/>
  <c r="N77" i="26"/>
  <c r="N76" i="26"/>
  <c r="N75" i="26"/>
  <c r="I151" i="21"/>
  <c r="H151" i="21"/>
  <c r="I131" i="21"/>
  <c r="H131" i="21"/>
  <c r="G120" i="21"/>
  <c r="I112" i="21"/>
  <c r="H112" i="21"/>
  <c r="I73" i="21"/>
  <c r="H73" i="21"/>
  <c r="I54" i="21"/>
  <c r="H54" i="21"/>
  <c r="I34" i="21"/>
  <c r="H34" i="21"/>
  <c r="I16" i="21"/>
  <c r="H16" i="21"/>
  <c r="I10" i="21"/>
  <c r="H10" i="21"/>
  <c r="H29" i="21"/>
  <c r="I29" i="21"/>
  <c r="H35" i="21"/>
  <c r="I35" i="21"/>
  <c r="G50" i="21"/>
  <c r="H42" i="21"/>
  <c r="I42" i="21"/>
  <c r="I48" i="21"/>
  <c r="H48" i="21"/>
  <c r="I55" i="21"/>
  <c r="H55" i="21"/>
  <c r="I61" i="21"/>
  <c r="H61" i="21"/>
  <c r="I68" i="21"/>
  <c r="H68" i="21"/>
  <c r="I74" i="21"/>
  <c r="H74" i="21"/>
  <c r="I81" i="21"/>
  <c r="H81" i="21"/>
  <c r="I87" i="21"/>
  <c r="H87" i="21"/>
  <c r="I94" i="21"/>
  <c r="H94" i="21"/>
  <c r="I100" i="21"/>
  <c r="H100" i="21"/>
  <c r="I113" i="21"/>
  <c r="H113" i="21"/>
  <c r="I119" i="21"/>
  <c r="H119" i="21"/>
  <c r="G134" i="21"/>
  <c r="I126" i="21"/>
  <c r="H126" i="21"/>
  <c r="I132" i="21"/>
  <c r="H132" i="21"/>
  <c r="I139" i="21"/>
  <c r="H139" i="21"/>
  <c r="I145" i="21"/>
  <c r="H145" i="21"/>
  <c r="I152" i="21"/>
  <c r="H152" i="21"/>
  <c r="I158" i="21"/>
  <c r="H158" i="21"/>
  <c r="I11" i="21"/>
  <c r="H11" i="21"/>
  <c r="I14" i="21"/>
  <c r="G22" i="21"/>
  <c r="H14" i="21"/>
  <c r="I17" i="21"/>
  <c r="H17" i="21"/>
  <c r="I20" i="21"/>
  <c r="H20" i="21"/>
  <c r="I24" i="21"/>
  <c r="H24" i="21"/>
  <c r="I30" i="21"/>
  <c r="H30" i="21"/>
  <c r="I43" i="21"/>
  <c r="H43" i="21"/>
  <c r="I49" i="21"/>
  <c r="H49" i="21"/>
  <c r="G64" i="21"/>
  <c r="I56" i="21"/>
  <c r="H56" i="21"/>
  <c r="I62" i="21"/>
  <c r="H62" i="21"/>
  <c r="I69" i="21"/>
  <c r="H69" i="21"/>
  <c r="I75" i="21"/>
  <c r="H75" i="21"/>
  <c r="I82" i="21"/>
  <c r="H82" i="21"/>
  <c r="I88" i="21"/>
  <c r="H88" i="21"/>
  <c r="I95" i="21"/>
  <c r="H95" i="21"/>
  <c r="I101" i="21"/>
  <c r="H101" i="21"/>
  <c r="I108" i="21"/>
  <c r="H108" i="21"/>
  <c r="I114" i="21"/>
  <c r="H114" i="21"/>
  <c r="I127" i="21"/>
  <c r="H127" i="21"/>
  <c r="I133" i="21"/>
  <c r="H133" i="21"/>
  <c r="G148" i="21"/>
  <c r="I140" i="21"/>
  <c r="H140" i="21"/>
  <c r="I146" i="21"/>
  <c r="H146" i="21"/>
  <c r="I153" i="21"/>
  <c r="H153" i="21"/>
  <c r="I159" i="21"/>
  <c r="H159" i="21"/>
  <c r="H57" i="21"/>
  <c r="I57" i="21"/>
  <c r="H63" i="21"/>
  <c r="I63" i="21"/>
  <c r="H70" i="21"/>
  <c r="G78" i="21"/>
  <c r="I70" i="21"/>
  <c r="H76" i="21"/>
  <c r="I76" i="21"/>
  <c r="H83" i="21"/>
  <c r="I83" i="21"/>
  <c r="H89" i="21"/>
  <c r="I89" i="21"/>
  <c r="H96" i="21"/>
  <c r="I96" i="21"/>
  <c r="H102" i="21"/>
  <c r="I102" i="21"/>
  <c r="H109" i="21"/>
  <c r="I109" i="21"/>
  <c r="H115" i="21"/>
  <c r="I115" i="21"/>
  <c r="H122" i="21"/>
  <c r="I122" i="21"/>
  <c r="H128" i="21"/>
  <c r="I128" i="21"/>
  <c r="H141" i="21"/>
  <c r="I141" i="21"/>
  <c r="H147" i="21"/>
  <c r="I147" i="21"/>
  <c r="H154" i="21"/>
  <c r="G162" i="21"/>
  <c r="I154" i="21"/>
  <c r="H160" i="21"/>
  <c r="I160" i="21"/>
  <c r="H12" i="21"/>
  <c r="I12" i="21"/>
  <c r="I15" i="21"/>
  <c r="H15" i="21"/>
  <c r="H18" i="21"/>
  <c r="I18" i="21"/>
  <c r="I21" i="21"/>
  <c r="H21" i="21"/>
  <c r="H26" i="21"/>
  <c r="I26" i="21"/>
  <c r="I32" i="21"/>
  <c r="H32" i="21"/>
  <c r="H39" i="21"/>
  <c r="I39" i="21"/>
  <c r="I45" i="21"/>
  <c r="H45" i="21"/>
  <c r="I52" i="21"/>
  <c r="H52" i="21"/>
  <c r="I58" i="21"/>
  <c r="H58" i="21"/>
  <c r="I71" i="21"/>
  <c r="H71" i="21"/>
  <c r="I77" i="21"/>
  <c r="H77" i="21"/>
  <c r="G92" i="21"/>
  <c r="I84" i="21"/>
  <c r="H84" i="21"/>
  <c r="I90" i="21"/>
  <c r="H90" i="21"/>
  <c r="I97" i="21"/>
  <c r="H97" i="21"/>
  <c r="I103" i="21"/>
  <c r="H103" i="21"/>
  <c r="I110" i="21"/>
  <c r="H110" i="21"/>
  <c r="I116" i="21"/>
  <c r="H116" i="21"/>
  <c r="I123" i="21"/>
  <c r="H123" i="21"/>
  <c r="I129" i="21"/>
  <c r="H129" i="21"/>
  <c r="I136" i="21"/>
  <c r="H136" i="21"/>
  <c r="I142" i="21"/>
  <c r="H142" i="21"/>
  <c r="I155" i="21"/>
  <c r="H155" i="21"/>
  <c r="I161" i="21"/>
  <c r="H161" i="21"/>
  <c r="P160" i="19"/>
  <c r="Q160" i="19"/>
  <c r="P159" i="19"/>
  <c r="Q159" i="19"/>
  <c r="P158" i="19"/>
  <c r="Q158" i="19"/>
  <c r="P157" i="19"/>
  <c r="Q157" i="19"/>
  <c r="P156" i="19"/>
  <c r="Q156" i="19"/>
  <c r="P155" i="19"/>
  <c r="Q155" i="19"/>
  <c r="P154" i="19"/>
  <c r="Q154" i="19"/>
  <c r="P153" i="19"/>
  <c r="Q153" i="19"/>
  <c r="O161" i="19"/>
  <c r="P152" i="19"/>
  <c r="Q152" i="19"/>
  <c r="P151" i="19"/>
  <c r="R151" i="19"/>
  <c r="Q151" i="19"/>
  <c r="P150" i="19"/>
  <c r="Q150" i="19"/>
  <c r="O149" i="19"/>
  <c r="P146" i="19"/>
  <c r="Q146" i="19"/>
  <c r="P145" i="19"/>
  <c r="Q145" i="19"/>
  <c r="P144" i="19"/>
  <c r="Q144" i="19"/>
  <c r="P143" i="19"/>
  <c r="Q143" i="19"/>
  <c r="P142" i="19"/>
  <c r="Q142" i="19"/>
  <c r="P141" i="19"/>
  <c r="Q141" i="19"/>
  <c r="P140" i="19"/>
  <c r="Q140" i="19"/>
  <c r="P138" i="19"/>
  <c r="Q138" i="19"/>
  <c r="P131" i="19"/>
  <c r="Q131" i="19"/>
  <c r="Y127" i="19"/>
  <c r="X127" i="19"/>
  <c r="Y124" i="19"/>
  <c r="X124" i="19"/>
  <c r="Y117" i="19"/>
  <c r="X117" i="19"/>
  <c r="Y114" i="19"/>
  <c r="X114" i="19"/>
  <c r="Y111" i="19"/>
  <c r="X111" i="19"/>
  <c r="W119" i="19"/>
  <c r="Y108" i="19"/>
  <c r="X108" i="19"/>
  <c r="W107" i="19"/>
  <c r="Y104" i="19"/>
  <c r="X104" i="19"/>
  <c r="Y101" i="19"/>
  <c r="X101" i="19"/>
  <c r="Y98" i="19"/>
  <c r="X98" i="19"/>
  <c r="X18" i="22"/>
  <c r="W18" i="22"/>
  <c r="V18" i="22"/>
  <c r="I137" i="21"/>
  <c r="H137" i="21"/>
  <c r="I117" i="21"/>
  <c r="H117" i="21"/>
  <c r="G106" i="21"/>
  <c r="I98" i="21"/>
  <c r="H98" i="21"/>
  <c r="I59" i="21"/>
  <c r="H59" i="21"/>
  <c r="I40" i="21"/>
  <c r="H40" i="21"/>
  <c r="I27" i="21"/>
  <c r="H27" i="21"/>
  <c r="Y138" i="19"/>
  <c r="X138" i="19"/>
  <c r="Y131" i="19"/>
  <c r="X131" i="19"/>
  <c r="Q127" i="19"/>
  <c r="P127" i="19"/>
  <c r="Q124" i="19"/>
  <c r="P124" i="19"/>
  <c r="Q117" i="19"/>
  <c r="P117" i="19"/>
  <c r="Q114" i="19"/>
  <c r="P114" i="19"/>
  <c r="Q111" i="19"/>
  <c r="P111" i="19"/>
  <c r="O119" i="19"/>
  <c r="Q108" i="19"/>
  <c r="P108" i="19"/>
  <c r="O107" i="19"/>
  <c r="Q104" i="19"/>
  <c r="P104" i="19"/>
  <c r="R101" i="19"/>
  <c r="Q101" i="19"/>
  <c r="P101" i="19"/>
  <c r="Q98" i="19"/>
  <c r="P98" i="19"/>
  <c r="R95" i="19"/>
  <c r="Q95" i="19"/>
  <c r="P95" i="19"/>
  <c r="Q88" i="19"/>
  <c r="P88" i="19"/>
  <c r="R85" i="19"/>
  <c r="Q85" i="19"/>
  <c r="P85" i="19"/>
  <c r="Q82" i="19"/>
  <c r="P82" i="19"/>
  <c r="R75" i="19"/>
  <c r="Q75" i="19"/>
  <c r="P75" i="19"/>
  <c r="Q72" i="19"/>
  <c r="P72" i="19"/>
  <c r="R69" i="19"/>
  <c r="Q69" i="19"/>
  <c r="O77" i="19"/>
  <c r="P69" i="19"/>
  <c r="Q66" i="19"/>
  <c r="O65" i="19"/>
  <c r="P66" i="19"/>
  <c r="Q62" i="19"/>
  <c r="P62" i="19"/>
  <c r="Q59" i="19"/>
  <c r="P59" i="19"/>
  <c r="Q56" i="19"/>
  <c r="P56" i="19"/>
  <c r="Q53" i="19"/>
  <c r="R53" i="19"/>
  <c r="P53" i="19"/>
  <c r="Q46" i="19"/>
  <c r="P46" i="19"/>
  <c r="Q44" i="19"/>
  <c r="R44" i="19"/>
  <c r="P44" i="19"/>
  <c r="Q43" i="19"/>
  <c r="P43" i="19"/>
  <c r="Q42" i="19"/>
  <c r="R42" i="19"/>
  <c r="P42" i="19"/>
  <c r="Q41" i="19"/>
  <c r="O49" i="19"/>
  <c r="P41" i="19"/>
  <c r="Q40" i="19"/>
  <c r="P40" i="19"/>
  <c r="Q39" i="19"/>
  <c r="P39" i="19"/>
  <c r="Q38" i="19"/>
  <c r="O37" i="19"/>
  <c r="P38" i="19"/>
  <c r="Q34" i="19"/>
  <c r="P34" i="19"/>
  <c r="Q33" i="19"/>
  <c r="P33" i="19"/>
  <c r="R33" i="19"/>
  <c r="Q32" i="19"/>
  <c r="P32" i="19"/>
  <c r="Q31" i="19"/>
  <c r="P31" i="19"/>
  <c r="Q30" i="19"/>
  <c r="P30" i="19"/>
  <c r="Q29" i="19"/>
  <c r="P29" i="19"/>
  <c r="Q28" i="19"/>
  <c r="P28" i="19"/>
  <c r="Q27" i="19"/>
  <c r="O35" i="19"/>
  <c r="R27" i="19"/>
  <c r="P27" i="19"/>
  <c r="Q26" i="19"/>
  <c r="R26" i="19"/>
  <c r="P26" i="19"/>
  <c r="Q25" i="19"/>
  <c r="R25" i="19"/>
  <c r="P25" i="19"/>
  <c r="Q24" i="19"/>
  <c r="O23" i="19"/>
  <c r="P24" i="19"/>
  <c r="Q20" i="19"/>
  <c r="P20" i="19"/>
  <c r="Q19" i="19"/>
  <c r="P19" i="19"/>
  <c r="Q18" i="19"/>
  <c r="P18" i="19"/>
  <c r="Q17" i="19"/>
  <c r="P17" i="19"/>
  <c r="Q16" i="19"/>
  <c r="P16" i="19"/>
  <c r="Q15" i="19"/>
  <c r="P15" i="19"/>
  <c r="Q14" i="19"/>
  <c r="P14" i="19"/>
  <c r="Q13" i="19"/>
  <c r="O21" i="19"/>
  <c r="P13" i="19"/>
  <c r="Q12" i="19"/>
  <c r="P12" i="19"/>
  <c r="Q11" i="19"/>
  <c r="P11" i="19"/>
  <c r="Q10" i="19"/>
  <c r="O9" i="19"/>
  <c r="R10" i="19"/>
  <c r="P10" i="19"/>
  <c r="L86" i="27"/>
  <c r="L42" i="27"/>
  <c r="L107" i="27"/>
  <c r="L106" i="27"/>
  <c r="L105" i="27"/>
  <c r="L104" i="27"/>
  <c r="L103" i="27"/>
  <c r="L102" i="27"/>
  <c r="L101" i="27"/>
  <c r="L100" i="27"/>
  <c r="L99" i="27"/>
  <c r="L98" i="27"/>
  <c r="L97" i="27"/>
  <c r="L63" i="27"/>
  <c r="L62" i="27"/>
  <c r="L61" i="27"/>
  <c r="L60" i="27"/>
  <c r="L59" i="27"/>
  <c r="L58" i="27"/>
  <c r="L57" i="27"/>
  <c r="L56" i="27"/>
  <c r="L55" i="27"/>
  <c r="L54" i="27"/>
  <c r="L53" i="27"/>
  <c r="L87" i="27"/>
  <c r="L43" i="27"/>
  <c r="L108" i="27"/>
  <c r="L64" i="27"/>
  <c r="L109" i="27"/>
  <c r="L39" i="27"/>
  <c r="L36" i="27"/>
  <c r="L33" i="27"/>
  <c r="L85" i="27"/>
  <c r="L82" i="27"/>
  <c r="L79" i="27"/>
  <c r="L76" i="27"/>
  <c r="L40" i="27"/>
  <c r="L37" i="27"/>
  <c r="L34" i="27"/>
  <c r="L31" i="27"/>
  <c r="L83" i="27"/>
  <c r="L80" i="27"/>
  <c r="L77" i="27"/>
  <c r="L65" i="27"/>
  <c r="L78" i="27"/>
  <c r="L35" i="27"/>
  <c r="L81" i="27"/>
  <c r="L38" i="27"/>
  <c r="L84" i="27"/>
  <c r="L32" i="27"/>
  <c r="L41" i="27"/>
  <c r="L75" i="27"/>
  <c r="I95" i="27"/>
  <c r="I51" i="27"/>
  <c r="J8" i="27"/>
  <c r="G7" i="27"/>
  <c r="I73" i="27"/>
  <c r="I29" i="27"/>
  <c r="L30" i="27" s="1"/>
  <c r="H94" i="19"/>
  <c r="G93" i="19"/>
  <c r="J94" i="19"/>
  <c r="I94" i="19"/>
  <c r="H90" i="19"/>
  <c r="J90" i="19"/>
  <c r="I90" i="19"/>
  <c r="H87" i="19"/>
  <c r="J87" i="19"/>
  <c r="I87" i="19"/>
  <c r="H84" i="19"/>
  <c r="J84" i="19"/>
  <c r="I84" i="19"/>
  <c r="H81" i="19"/>
  <c r="J81" i="19"/>
  <c r="I81" i="19"/>
  <c r="H74" i="19"/>
  <c r="J74" i="19"/>
  <c r="I74" i="19"/>
  <c r="H71" i="19"/>
  <c r="J71" i="19"/>
  <c r="I71" i="19"/>
  <c r="H68" i="19"/>
  <c r="J68" i="19"/>
  <c r="I68" i="19"/>
  <c r="J156" i="18"/>
  <c r="I156" i="18"/>
  <c r="J153" i="18"/>
  <c r="I153" i="18"/>
  <c r="Q149" i="18"/>
  <c r="P148" i="18"/>
  <c r="R149" i="18"/>
  <c r="R142" i="18"/>
  <c r="Q142" i="18"/>
  <c r="J140" i="18"/>
  <c r="I140" i="18"/>
  <c r="R136" i="18"/>
  <c r="Q136" i="18"/>
  <c r="Q129" i="18"/>
  <c r="R129" i="18"/>
  <c r="I127" i="18"/>
  <c r="J127" i="18"/>
  <c r="R123" i="18"/>
  <c r="Q123" i="18"/>
  <c r="H120" i="18"/>
  <c r="J121" i="18"/>
  <c r="I121" i="18"/>
  <c r="R116" i="18"/>
  <c r="Q116" i="18"/>
  <c r="J114" i="18"/>
  <c r="I114" i="18"/>
  <c r="P118" i="18"/>
  <c r="Q110" i="18"/>
  <c r="R110" i="18"/>
  <c r="I108" i="18"/>
  <c r="J108" i="18"/>
  <c r="R103" i="18"/>
  <c r="Q103" i="18"/>
  <c r="J101" i="18"/>
  <c r="I101" i="18"/>
  <c r="R97" i="18"/>
  <c r="Q97" i="18"/>
  <c r="J95" i="18"/>
  <c r="I95" i="18"/>
  <c r="I88" i="18"/>
  <c r="J88" i="18"/>
  <c r="R84" i="18"/>
  <c r="Q84" i="18"/>
  <c r="H90" i="18"/>
  <c r="J82" i="18"/>
  <c r="I82" i="18"/>
  <c r="J75" i="18"/>
  <c r="I75" i="18"/>
  <c r="Q71" i="18"/>
  <c r="R71" i="18"/>
  <c r="J69" i="18"/>
  <c r="I69" i="18"/>
  <c r="R65" i="18"/>
  <c r="P64" i="18"/>
  <c r="Q65" i="18"/>
  <c r="R58" i="18"/>
  <c r="Q58" i="18"/>
  <c r="J56" i="18"/>
  <c r="I56" i="18"/>
  <c r="R52" i="18"/>
  <c r="Q52" i="18"/>
  <c r="R45" i="18"/>
  <c r="Q45" i="18"/>
  <c r="J43" i="18"/>
  <c r="I43" i="18"/>
  <c r="R39" i="18"/>
  <c r="Q39" i="18"/>
  <c r="J37" i="18"/>
  <c r="I37" i="18"/>
  <c r="H36" i="18"/>
  <c r="Q32" i="18"/>
  <c r="R32" i="18"/>
  <c r="J30" i="18"/>
  <c r="I30" i="18"/>
  <c r="P34" i="18"/>
  <c r="R26" i="18"/>
  <c r="Q26" i="18"/>
  <c r="J24" i="18"/>
  <c r="I24" i="18"/>
  <c r="R19" i="18"/>
  <c r="Q19" i="18"/>
  <c r="J17" i="18"/>
  <c r="I17" i="18"/>
  <c r="R13" i="18"/>
  <c r="Q13" i="18"/>
  <c r="I11" i="18"/>
  <c r="J11" i="18"/>
  <c r="Q155" i="18"/>
  <c r="R155" i="18"/>
  <c r="R159" i="18"/>
  <c r="Q159" i="18"/>
  <c r="U19" i="17"/>
  <c r="V19" i="17"/>
  <c r="W18" i="17"/>
  <c r="V18" i="17"/>
  <c r="U18" i="17"/>
  <c r="U17" i="17"/>
  <c r="V17" i="17"/>
  <c r="W16" i="17"/>
  <c r="V16" i="17"/>
  <c r="U16" i="17"/>
  <c r="U15" i="17"/>
  <c r="V15" i="17"/>
  <c r="W14" i="17"/>
  <c r="V14" i="17"/>
  <c r="U14" i="17"/>
  <c r="T21" i="17"/>
  <c r="W13" i="17"/>
  <c r="U13" i="17"/>
  <c r="V13" i="17"/>
  <c r="V12" i="17"/>
  <c r="U12" i="17"/>
  <c r="W11" i="17"/>
  <c r="U11" i="17"/>
  <c r="V11" i="17"/>
  <c r="T9" i="17"/>
  <c r="W20" i="17" s="1"/>
  <c r="W10" i="17"/>
  <c r="V10" i="17"/>
  <c r="U10" i="17"/>
  <c r="I158" i="16"/>
  <c r="J158" i="16"/>
  <c r="J156" i="16"/>
  <c r="I156" i="16"/>
  <c r="I154" i="16"/>
  <c r="J154" i="16"/>
  <c r="J152" i="16"/>
  <c r="I152" i="16"/>
  <c r="H149" i="16"/>
  <c r="I150" i="16"/>
  <c r="J150" i="16"/>
  <c r="I145" i="16"/>
  <c r="J145" i="16"/>
  <c r="K143" i="16"/>
  <c r="J143" i="16"/>
  <c r="I143" i="16"/>
  <c r="I141" i="16"/>
  <c r="J141" i="16"/>
  <c r="H147" i="16"/>
  <c r="J139" i="16"/>
  <c r="I139" i="16"/>
  <c r="I137" i="16"/>
  <c r="J137" i="16"/>
  <c r="I132" i="16"/>
  <c r="J132" i="16"/>
  <c r="J130" i="16"/>
  <c r="I130" i="16"/>
  <c r="I128" i="16"/>
  <c r="J128" i="16"/>
  <c r="J126" i="16"/>
  <c r="I126" i="16"/>
  <c r="I124" i="16"/>
  <c r="J124" i="16"/>
  <c r="H121" i="16"/>
  <c r="J122" i="16"/>
  <c r="I122" i="16"/>
  <c r="J117" i="16"/>
  <c r="I117" i="16"/>
  <c r="I115" i="16"/>
  <c r="J115" i="16"/>
  <c r="J113" i="16"/>
  <c r="I113" i="16"/>
  <c r="H119" i="16"/>
  <c r="K111" i="16"/>
  <c r="I111" i="16"/>
  <c r="J111" i="16"/>
  <c r="J109" i="16"/>
  <c r="I109" i="16"/>
  <c r="K104" i="16"/>
  <c r="J104" i="16"/>
  <c r="I104" i="16"/>
  <c r="I102" i="16"/>
  <c r="J102" i="16"/>
  <c r="K100" i="16"/>
  <c r="J100" i="16"/>
  <c r="I100" i="16"/>
  <c r="I98" i="16"/>
  <c r="J98" i="16"/>
  <c r="K96" i="16"/>
  <c r="J96" i="16"/>
  <c r="I96" i="16"/>
  <c r="H93" i="16"/>
  <c r="I94" i="16"/>
  <c r="J94" i="16"/>
  <c r="I89" i="16"/>
  <c r="J89" i="16"/>
  <c r="J87" i="16"/>
  <c r="I87" i="16"/>
  <c r="I85" i="16"/>
  <c r="J85" i="16"/>
  <c r="H91" i="16"/>
  <c r="J83" i="16"/>
  <c r="I83" i="16"/>
  <c r="I81" i="16"/>
  <c r="J81" i="16"/>
  <c r="I76" i="16"/>
  <c r="J76" i="16"/>
  <c r="J74" i="16"/>
  <c r="I74" i="16"/>
  <c r="I72" i="16"/>
  <c r="J72" i="16"/>
  <c r="J70" i="16"/>
  <c r="I70" i="16"/>
  <c r="I68" i="16"/>
  <c r="J68" i="16"/>
  <c r="H65" i="16"/>
  <c r="J66" i="16"/>
  <c r="I66" i="16"/>
  <c r="K61" i="16"/>
  <c r="J61" i="16"/>
  <c r="I61" i="16"/>
  <c r="I59" i="16"/>
  <c r="J59" i="16"/>
  <c r="K57" i="16"/>
  <c r="J57" i="16"/>
  <c r="I57" i="16"/>
  <c r="H63" i="16"/>
  <c r="I55" i="16"/>
  <c r="J55" i="16"/>
  <c r="J53" i="16"/>
  <c r="I53" i="16"/>
  <c r="J48" i="16"/>
  <c r="I48" i="16"/>
  <c r="I46" i="16"/>
  <c r="J46" i="16"/>
  <c r="J44" i="16"/>
  <c r="I44" i="16"/>
  <c r="I42" i="16"/>
  <c r="J42" i="16"/>
  <c r="J40" i="16"/>
  <c r="I40" i="16"/>
  <c r="H37" i="16"/>
  <c r="I38" i="16"/>
  <c r="J38" i="16"/>
  <c r="I33" i="16"/>
  <c r="J33" i="16"/>
  <c r="J31" i="16"/>
  <c r="I31" i="16"/>
  <c r="I29" i="16"/>
  <c r="J29" i="16"/>
  <c r="H35" i="16"/>
  <c r="J27" i="16"/>
  <c r="I27" i="16"/>
  <c r="K25" i="16"/>
  <c r="I25" i="16"/>
  <c r="J25" i="16"/>
  <c r="J20" i="16"/>
  <c r="I20" i="16"/>
  <c r="K19" i="16"/>
  <c r="I19" i="16"/>
  <c r="J19" i="16"/>
  <c r="J18" i="16"/>
  <c r="I18" i="16"/>
  <c r="K17" i="16"/>
  <c r="I17" i="16"/>
  <c r="J17" i="16"/>
  <c r="J16" i="16"/>
  <c r="I16" i="16"/>
  <c r="K15" i="16"/>
  <c r="I15" i="16"/>
  <c r="J15" i="16"/>
  <c r="J14" i="16"/>
  <c r="I14" i="16"/>
  <c r="H21" i="16"/>
  <c r="I13" i="16"/>
  <c r="J13" i="16"/>
  <c r="J12" i="16"/>
  <c r="I12" i="16"/>
  <c r="I11" i="16"/>
  <c r="J11" i="16"/>
  <c r="H9" i="16"/>
  <c r="K160" i="16" s="1"/>
  <c r="K10" i="16"/>
  <c r="J10" i="16"/>
  <c r="I10" i="16"/>
  <c r="H126" i="19"/>
  <c r="J126" i="19"/>
  <c r="I126" i="19"/>
  <c r="H116" i="19"/>
  <c r="J116" i="19"/>
  <c r="I116" i="19"/>
  <c r="H97" i="19"/>
  <c r="G105" i="19"/>
  <c r="J97" i="19"/>
  <c r="I97" i="19"/>
  <c r="H52" i="19"/>
  <c r="G51" i="19"/>
  <c r="J52" i="19"/>
  <c r="I52" i="19"/>
  <c r="I44" i="19"/>
  <c r="H44" i="19"/>
  <c r="J44" i="19"/>
  <c r="G49" i="19"/>
  <c r="I41" i="19"/>
  <c r="H41" i="19"/>
  <c r="J41" i="19"/>
  <c r="I38" i="19"/>
  <c r="H38" i="19"/>
  <c r="J38" i="19"/>
  <c r="G37" i="19"/>
  <c r="I34" i="19"/>
  <c r="H34" i="19"/>
  <c r="J34" i="19"/>
  <c r="I31" i="19"/>
  <c r="H31" i="19"/>
  <c r="J31" i="19"/>
  <c r="I28" i="19"/>
  <c r="H28" i="19"/>
  <c r="J28" i="19"/>
  <c r="I25" i="19"/>
  <c r="H25" i="19"/>
  <c r="J25" i="19"/>
  <c r="I18" i="19"/>
  <c r="H18" i="19"/>
  <c r="J18" i="19"/>
  <c r="I15" i="19"/>
  <c r="H15" i="19"/>
  <c r="J15" i="19"/>
  <c r="I12" i="19"/>
  <c r="H12" i="19"/>
  <c r="J12" i="19"/>
  <c r="H46" i="19"/>
  <c r="J46" i="19"/>
  <c r="I46" i="19"/>
  <c r="H53" i="19"/>
  <c r="J53" i="19"/>
  <c r="I53" i="19"/>
  <c r="H56" i="19"/>
  <c r="J56" i="19"/>
  <c r="I56" i="19"/>
  <c r="H59" i="19"/>
  <c r="J59" i="19"/>
  <c r="I59" i="19"/>
  <c r="H62" i="19"/>
  <c r="J62" i="19"/>
  <c r="I62" i="19"/>
  <c r="H66" i="19"/>
  <c r="J66" i="19"/>
  <c r="G65" i="19"/>
  <c r="I66" i="19"/>
  <c r="H69" i="19"/>
  <c r="J69" i="19"/>
  <c r="G77" i="19"/>
  <c r="I69" i="19"/>
  <c r="H72" i="19"/>
  <c r="J72" i="19"/>
  <c r="I72" i="19"/>
  <c r="H75" i="19"/>
  <c r="J75" i="19"/>
  <c r="I75" i="19"/>
  <c r="H82" i="19"/>
  <c r="J82" i="19"/>
  <c r="I82" i="19"/>
  <c r="H85" i="19"/>
  <c r="J85" i="19"/>
  <c r="I85" i="19"/>
  <c r="H88" i="19"/>
  <c r="J88" i="19"/>
  <c r="I88" i="19"/>
  <c r="H95" i="19"/>
  <c r="J95" i="19"/>
  <c r="I95" i="19"/>
  <c r="H98" i="19"/>
  <c r="J98" i="19"/>
  <c r="I98" i="19"/>
  <c r="H101" i="19"/>
  <c r="J101" i="19"/>
  <c r="I101" i="19"/>
  <c r="H104" i="19"/>
  <c r="J104" i="19"/>
  <c r="I104" i="19"/>
  <c r="H108" i="19"/>
  <c r="J108" i="19"/>
  <c r="I108" i="19"/>
  <c r="G107" i="19"/>
  <c r="H111" i="19"/>
  <c r="J111" i="19"/>
  <c r="I111" i="19"/>
  <c r="G119" i="19"/>
  <c r="H114" i="19"/>
  <c r="J114" i="19"/>
  <c r="I114" i="19"/>
  <c r="H117" i="19"/>
  <c r="J117" i="19"/>
  <c r="I117" i="19"/>
  <c r="H124" i="19"/>
  <c r="J124" i="19"/>
  <c r="I124" i="19"/>
  <c r="H127" i="19"/>
  <c r="J127" i="19"/>
  <c r="I127" i="19"/>
  <c r="J132" i="19"/>
  <c r="H132" i="19"/>
  <c r="I132" i="19"/>
  <c r="J136" i="19"/>
  <c r="H136" i="19"/>
  <c r="G135" i="19"/>
  <c r="I136" i="19"/>
  <c r="J139" i="19"/>
  <c r="H139" i="19"/>
  <c r="G147" i="19"/>
  <c r="I139" i="19"/>
  <c r="H47" i="19"/>
  <c r="I47" i="19"/>
  <c r="J47" i="19"/>
  <c r="H54" i="19"/>
  <c r="J54" i="19"/>
  <c r="I54" i="19"/>
  <c r="H57" i="19"/>
  <c r="I57" i="19"/>
  <c r="J57" i="19"/>
  <c r="H60" i="19"/>
  <c r="I60" i="19"/>
  <c r="J60" i="19"/>
  <c r="H67" i="19"/>
  <c r="I67" i="19"/>
  <c r="J67" i="19"/>
  <c r="H70" i="19"/>
  <c r="I70" i="19"/>
  <c r="J70" i="19"/>
  <c r="H73" i="19"/>
  <c r="I73" i="19"/>
  <c r="J73" i="19"/>
  <c r="H76" i="19"/>
  <c r="I76" i="19"/>
  <c r="J76" i="19"/>
  <c r="H80" i="19"/>
  <c r="I80" i="19"/>
  <c r="G79" i="19"/>
  <c r="J80" i="19"/>
  <c r="H83" i="19"/>
  <c r="I83" i="19"/>
  <c r="G91" i="19"/>
  <c r="J83" i="19"/>
  <c r="H86" i="19"/>
  <c r="I86" i="19"/>
  <c r="J86" i="19"/>
  <c r="H89" i="19"/>
  <c r="I89" i="19"/>
  <c r="J89" i="19"/>
  <c r="H96" i="19"/>
  <c r="I96" i="19"/>
  <c r="J96" i="19"/>
  <c r="H99" i="19"/>
  <c r="I99" i="19"/>
  <c r="J99" i="19"/>
  <c r="H102" i="19"/>
  <c r="I102" i="19"/>
  <c r="J102" i="19"/>
  <c r="H109" i="19"/>
  <c r="I109" i="19"/>
  <c r="J109" i="19"/>
  <c r="H112" i="19"/>
  <c r="I112" i="19"/>
  <c r="J112" i="19"/>
  <c r="H115" i="19"/>
  <c r="I115" i="19"/>
  <c r="J115" i="19"/>
  <c r="H118" i="19"/>
  <c r="I118" i="19"/>
  <c r="J118" i="19"/>
  <c r="H122" i="19"/>
  <c r="I122" i="19"/>
  <c r="G121" i="19"/>
  <c r="J122" i="19"/>
  <c r="H125" i="19"/>
  <c r="I125" i="19"/>
  <c r="G133" i="19"/>
  <c r="J125" i="19"/>
  <c r="H128" i="19"/>
  <c r="I128" i="19"/>
  <c r="J128" i="19"/>
  <c r="J131" i="19"/>
  <c r="H131" i="19"/>
  <c r="I131" i="19"/>
  <c r="J138" i="19"/>
  <c r="H138" i="19"/>
  <c r="I138" i="19"/>
  <c r="J140" i="19"/>
  <c r="H140" i="19"/>
  <c r="I140" i="19"/>
  <c r="J141" i="19"/>
  <c r="H141" i="19"/>
  <c r="I141" i="19"/>
  <c r="J142" i="19"/>
  <c r="H142" i="19"/>
  <c r="I142" i="19"/>
  <c r="J143" i="19"/>
  <c r="H143" i="19"/>
  <c r="I143" i="19"/>
  <c r="J144" i="19"/>
  <c r="H144" i="19"/>
  <c r="I144" i="19"/>
  <c r="J145" i="19"/>
  <c r="H145" i="19"/>
  <c r="I145" i="19"/>
  <c r="J146" i="19"/>
  <c r="H146" i="19"/>
  <c r="I146" i="19"/>
  <c r="J150" i="19"/>
  <c r="H150" i="19"/>
  <c r="G149" i="19"/>
  <c r="I150" i="19"/>
  <c r="J151" i="19"/>
  <c r="H151" i="19"/>
  <c r="I151" i="19"/>
  <c r="J152" i="19"/>
  <c r="H152" i="19"/>
  <c r="I152" i="19"/>
  <c r="J153" i="19"/>
  <c r="H153" i="19"/>
  <c r="G161" i="19"/>
  <c r="I153" i="19"/>
  <c r="J154" i="19"/>
  <c r="H154" i="19"/>
  <c r="I154" i="19"/>
  <c r="J155" i="19"/>
  <c r="H155" i="19"/>
  <c r="I155" i="19"/>
  <c r="J156" i="19"/>
  <c r="H156" i="19"/>
  <c r="I156" i="19"/>
  <c r="J157" i="19"/>
  <c r="H157" i="19"/>
  <c r="I157" i="19"/>
  <c r="J158" i="19"/>
  <c r="H158" i="19"/>
  <c r="I158" i="19"/>
  <c r="J159" i="19"/>
  <c r="H159" i="19"/>
  <c r="I159" i="19"/>
  <c r="J160" i="19"/>
  <c r="H160" i="19"/>
  <c r="I160" i="19"/>
  <c r="I154" i="18"/>
  <c r="J154" i="18"/>
  <c r="Q143" i="18"/>
  <c r="R143" i="18"/>
  <c r="I141" i="18"/>
  <c r="J141" i="18"/>
  <c r="Q137" i="18"/>
  <c r="R137" i="18"/>
  <c r="I135" i="18"/>
  <c r="H134" i="18"/>
  <c r="J135" i="18"/>
  <c r="Q130" i="18"/>
  <c r="R130" i="18"/>
  <c r="I128" i="18"/>
  <c r="J128" i="18"/>
  <c r="Q124" i="18"/>
  <c r="P132" i="18"/>
  <c r="R124" i="18"/>
  <c r="I122" i="18"/>
  <c r="J122" i="18"/>
  <c r="Q117" i="18"/>
  <c r="R117" i="18"/>
  <c r="I115" i="18"/>
  <c r="J115" i="18"/>
  <c r="Q111" i="18"/>
  <c r="R111" i="18"/>
  <c r="I109" i="18"/>
  <c r="J109" i="18"/>
  <c r="I102" i="18"/>
  <c r="J102" i="18"/>
  <c r="Q98" i="18"/>
  <c r="R98" i="18"/>
  <c r="I96" i="18"/>
  <c r="H104" i="18"/>
  <c r="J96" i="18"/>
  <c r="I89" i="18"/>
  <c r="J89" i="18"/>
  <c r="Q85" i="18"/>
  <c r="R85" i="18"/>
  <c r="I83" i="18"/>
  <c r="J83" i="18"/>
  <c r="Q79" i="18"/>
  <c r="P78" i="18"/>
  <c r="R79" i="18"/>
  <c r="Q72" i="18"/>
  <c r="R72" i="18"/>
  <c r="I70" i="18"/>
  <c r="J70" i="18"/>
  <c r="Q66" i="18"/>
  <c r="R66" i="18"/>
  <c r="Q59" i="18"/>
  <c r="R59" i="18"/>
  <c r="I57" i="18"/>
  <c r="J57" i="18"/>
  <c r="Q53" i="18"/>
  <c r="R53" i="18"/>
  <c r="I51" i="18"/>
  <c r="H50" i="18"/>
  <c r="J51" i="18"/>
  <c r="Q46" i="18"/>
  <c r="R46" i="18"/>
  <c r="I44" i="18"/>
  <c r="J44" i="18"/>
  <c r="Q40" i="18"/>
  <c r="P48" i="18"/>
  <c r="R40" i="18"/>
  <c r="I38" i="18"/>
  <c r="J38" i="18"/>
  <c r="Q33" i="18"/>
  <c r="R33" i="18"/>
  <c r="I31" i="18"/>
  <c r="J31" i="18"/>
  <c r="Q27" i="18"/>
  <c r="R27" i="18"/>
  <c r="I25" i="18"/>
  <c r="J25" i="18"/>
  <c r="I18" i="18"/>
  <c r="J18" i="18"/>
  <c r="Q14" i="18"/>
  <c r="R14" i="18"/>
  <c r="I12" i="18"/>
  <c r="H20" i="18"/>
  <c r="J12" i="18"/>
  <c r="I227" i="26"/>
  <c r="I161" i="26"/>
  <c r="I95" i="26"/>
  <c r="I51" i="26"/>
  <c r="I253" i="26"/>
  <c r="I183" i="26"/>
  <c r="I117" i="26"/>
  <c r="J8" i="26"/>
  <c r="G7" i="26"/>
  <c r="I139" i="26"/>
  <c r="I73" i="26"/>
  <c r="I205" i="26"/>
  <c r="I29" i="26"/>
  <c r="L87" i="26"/>
  <c r="L61" i="26"/>
  <c r="L58" i="26"/>
  <c r="L55" i="26"/>
  <c r="L65" i="26"/>
  <c r="L64" i="26"/>
  <c r="L63" i="26"/>
  <c r="L60" i="26"/>
  <c r="L57" i="26"/>
  <c r="L54" i="26"/>
  <c r="L59" i="26"/>
  <c r="L56" i="26"/>
  <c r="L53" i="26"/>
  <c r="L62" i="26"/>
  <c r="L86" i="26"/>
  <c r="L85" i="26"/>
  <c r="L82" i="26"/>
  <c r="L79" i="26"/>
  <c r="L76" i="26"/>
  <c r="L84" i="26"/>
  <c r="L81" i="26"/>
  <c r="L78" i="26"/>
  <c r="L75" i="26"/>
  <c r="L77" i="26"/>
  <c r="L83" i="26"/>
  <c r="L80" i="26"/>
  <c r="T7" i="19"/>
  <c r="Z7" i="19"/>
  <c r="E161" i="19"/>
  <c r="E149" i="19"/>
  <c r="E105" i="19"/>
  <c r="E93" i="19"/>
  <c r="E63" i="19"/>
  <c r="E51" i="19"/>
  <c r="E49" i="19"/>
  <c r="E37" i="19"/>
  <c r="E35" i="19"/>
  <c r="E23" i="19"/>
  <c r="E21" i="19"/>
  <c r="E9" i="19"/>
  <c r="E133" i="19"/>
  <c r="E121" i="19"/>
  <c r="E91" i="19"/>
  <c r="E79" i="19"/>
  <c r="E107" i="19"/>
  <c r="E135" i="19"/>
  <c r="E77" i="19"/>
  <c r="E65" i="19"/>
  <c r="D7" i="19"/>
  <c r="E147" i="19"/>
  <c r="E119" i="19"/>
  <c r="J155" i="18"/>
  <c r="I155" i="18"/>
  <c r="R151" i="18"/>
  <c r="Q151" i="18"/>
  <c r="J149" i="18"/>
  <c r="I149" i="18"/>
  <c r="H148" i="18"/>
  <c r="R144" i="18"/>
  <c r="Q144" i="18"/>
  <c r="J142" i="18"/>
  <c r="I142" i="18"/>
  <c r="R138" i="18"/>
  <c r="Q138" i="18"/>
  <c r="P146" i="18"/>
  <c r="J136" i="18"/>
  <c r="I136" i="18"/>
  <c r="R131" i="18"/>
  <c r="Q131" i="18"/>
  <c r="J129" i="18"/>
  <c r="I129" i="18"/>
  <c r="R125" i="18"/>
  <c r="Q125" i="18"/>
  <c r="J123" i="18"/>
  <c r="I123" i="18"/>
  <c r="J116" i="18"/>
  <c r="I116" i="18"/>
  <c r="R112" i="18"/>
  <c r="Q112" i="18"/>
  <c r="J110" i="18"/>
  <c r="I110" i="18"/>
  <c r="H118" i="18"/>
  <c r="J103" i="18"/>
  <c r="I103" i="18"/>
  <c r="R99" i="18"/>
  <c r="Q99" i="18"/>
  <c r="J97" i="18"/>
  <c r="I97" i="18"/>
  <c r="R93" i="18"/>
  <c r="Q93" i="18"/>
  <c r="P92" i="18"/>
  <c r="R86" i="18"/>
  <c r="Q86" i="18"/>
  <c r="J84" i="18"/>
  <c r="I84" i="18"/>
  <c r="R80" i="18"/>
  <c r="Q80" i="18"/>
  <c r="R73" i="18"/>
  <c r="Q73" i="18"/>
  <c r="J71" i="18"/>
  <c r="I71" i="18"/>
  <c r="R67" i="18"/>
  <c r="Q67" i="18"/>
  <c r="J65" i="18"/>
  <c r="I65" i="18"/>
  <c r="H64" i="18"/>
  <c r="R60" i="18"/>
  <c r="Q60" i="18"/>
  <c r="J58" i="18"/>
  <c r="I58" i="18"/>
  <c r="R54" i="18"/>
  <c r="Q54" i="18"/>
  <c r="P62" i="18"/>
  <c r="J52" i="18"/>
  <c r="I52" i="18"/>
  <c r="R47" i="18"/>
  <c r="Q47" i="18"/>
  <c r="J45" i="18"/>
  <c r="I45" i="18"/>
  <c r="R41" i="18"/>
  <c r="Q41" i="18"/>
  <c r="J39" i="18"/>
  <c r="I39" i="18"/>
  <c r="J32" i="18"/>
  <c r="I32" i="18"/>
  <c r="R28" i="18"/>
  <c r="Q28" i="18"/>
  <c r="J26" i="18"/>
  <c r="I26" i="18"/>
  <c r="H34" i="18"/>
  <c r="J19" i="18"/>
  <c r="I19" i="18"/>
  <c r="J13" i="18"/>
  <c r="I13" i="18"/>
  <c r="H123" i="19"/>
  <c r="J123" i="19"/>
  <c r="I123" i="19"/>
  <c r="H113" i="19"/>
  <c r="J113" i="19"/>
  <c r="I113" i="19"/>
  <c r="H103" i="19"/>
  <c r="J103" i="19"/>
  <c r="I103" i="19"/>
  <c r="H45" i="19"/>
  <c r="J45" i="19"/>
  <c r="I45" i="19"/>
  <c r="I42" i="19"/>
  <c r="J42" i="19"/>
  <c r="H42" i="19"/>
  <c r="I39" i="19"/>
  <c r="J39" i="19"/>
  <c r="H39" i="19"/>
  <c r="R158" i="18"/>
  <c r="Q158" i="18"/>
  <c r="R152" i="18"/>
  <c r="Q152" i="18"/>
  <c r="P160" i="18"/>
  <c r="R145" i="18"/>
  <c r="Q145" i="18"/>
  <c r="J143" i="18"/>
  <c r="I143" i="18"/>
  <c r="R139" i="18"/>
  <c r="Q139" i="18"/>
  <c r="J137" i="18"/>
  <c r="I137" i="18"/>
  <c r="J130" i="18"/>
  <c r="I130" i="18"/>
  <c r="R126" i="18"/>
  <c r="Q126" i="18"/>
  <c r="J124" i="18"/>
  <c r="I124" i="18"/>
  <c r="H132" i="18"/>
  <c r="J117" i="18"/>
  <c r="I117" i="18"/>
  <c r="R113" i="18"/>
  <c r="Q113" i="18"/>
  <c r="J111" i="18"/>
  <c r="I111" i="18"/>
  <c r="R107" i="18"/>
  <c r="Q107" i="18"/>
  <c r="P106" i="18"/>
  <c r="R100" i="18"/>
  <c r="Q100" i="18"/>
  <c r="J98" i="18"/>
  <c r="I98" i="18"/>
  <c r="R94" i="18"/>
  <c r="Q94" i="18"/>
  <c r="R87" i="18"/>
  <c r="Q87" i="18"/>
  <c r="J85" i="18"/>
  <c r="I85" i="18"/>
  <c r="R81" i="18"/>
  <c r="Q81" i="18"/>
  <c r="J79" i="18"/>
  <c r="I79" i="18"/>
  <c r="H78" i="18"/>
  <c r="R74" i="18"/>
  <c r="Q74" i="18"/>
  <c r="J72" i="18"/>
  <c r="I72" i="18"/>
  <c r="R68" i="18"/>
  <c r="Q68" i="18"/>
  <c r="P76" i="18"/>
  <c r="J66" i="18"/>
  <c r="I66" i="18"/>
  <c r="R61" i="18"/>
  <c r="Q61" i="18"/>
  <c r="J59" i="18"/>
  <c r="I59" i="18"/>
  <c r="R55" i="18"/>
  <c r="Q55" i="18"/>
  <c r="J53" i="18"/>
  <c r="I53" i="18"/>
  <c r="J46" i="18"/>
  <c r="I46" i="18"/>
  <c r="R42" i="18"/>
  <c r="Q42" i="18"/>
  <c r="J40" i="18"/>
  <c r="I40" i="18"/>
  <c r="H48" i="18"/>
  <c r="J33" i="18"/>
  <c r="I33" i="18"/>
  <c r="R29" i="18"/>
  <c r="Q29" i="18"/>
  <c r="J27" i="18"/>
  <c r="I27" i="18"/>
  <c r="R23" i="18"/>
  <c r="Q23" i="18"/>
  <c r="P22" i="18"/>
  <c r="R16" i="18"/>
  <c r="Q16" i="18"/>
  <c r="J14" i="18"/>
  <c r="I14" i="18"/>
  <c r="R10" i="18"/>
  <c r="Q10" i="18"/>
  <c r="K159" i="16"/>
  <c r="J159" i="16"/>
  <c r="I159" i="16"/>
  <c r="K157" i="16"/>
  <c r="J157" i="16"/>
  <c r="I157" i="16"/>
  <c r="K155" i="16"/>
  <c r="J155" i="16"/>
  <c r="I155" i="16"/>
  <c r="K153" i="16"/>
  <c r="J153" i="16"/>
  <c r="I153" i="16"/>
  <c r="H161" i="16"/>
  <c r="K151" i="16"/>
  <c r="J151" i="16"/>
  <c r="I151" i="16"/>
  <c r="K146" i="16"/>
  <c r="J146" i="16"/>
  <c r="I146" i="16"/>
  <c r="K144" i="16"/>
  <c r="J144" i="16"/>
  <c r="I144" i="16"/>
  <c r="K142" i="16"/>
  <c r="J142" i="16"/>
  <c r="I142" i="16"/>
  <c r="K140" i="16"/>
  <c r="J140" i="16"/>
  <c r="I140" i="16"/>
  <c r="K138" i="16"/>
  <c r="J138" i="16"/>
  <c r="I138" i="16"/>
  <c r="K136" i="16"/>
  <c r="H135" i="16"/>
  <c r="J136" i="16"/>
  <c r="I136" i="16"/>
  <c r="K131" i="16"/>
  <c r="J131" i="16"/>
  <c r="I131" i="16"/>
  <c r="K129" i="16"/>
  <c r="J129" i="16"/>
  <c r="I129" i="16"/>
  <c r="K127" i="16"/>
  <c r="J127" i="16"/>
  <c r="I127" i="16"/>
  <c r="K125" i="16"/>
  <c r="J125" i="16"/>
  <c r="I125" i="16"/>
  <c r="H133" i="16"/>
  <c r="K123" i="16"/>
  <c r="J123" i="16"/>
  <c r="I123" i="16"/>
  <c r="K118" i="16"/>
  <c r="J118" i="16"/>
  <c r="I118" i="16"/>
  <c r="K116" i="16"/>
  <c r="J116" i="16"/>
  <c r="I116" i="16"/>
  <c r="K114" i="16"/>
  <c r="J114" i="16"/>
  <c r="I114" i="16"/>
  <c r="K112" i="16"/>
  <c r="J112" i="16"/>
  <c r="I112" i="16"/>
  <c r="K110" i="16"/>
  <c r="J110" i="16"/>
  <c r="I110" i="16"/>
  <c r="K108" i="16"/>
  <c r="H107" i="16"/>
  <c r="J108" i="16"/>
  <c r="I108" i="16"/>
  <c r="K103" i="16"/>
  <c r="J103" i="16"/>
  <c r="I103" i="16"/>
  <c r="K101" i="16"/>
  <c r="J101" i="16"/>
  <c r="I101" i="16"/>
  <c r="K99" i="16"/>
  <c r="J99" i="16"/>
  <c r="I99" i="16"/>
  <c r="K97" i="16"/>
  <c r="J97" i="16"/>
  <c r="I97" i="16"/>
  <c r="H105" i="16"/>
  <c r="K95" i="16"/>
  <c r="J95" i="16"/>
  <c r="I95" i="16"/>
  <c r="K90" i="16"/>
  <c r="J90" i="16"/>
  <c r="I90" i="16"/>
  <c r="K88" i="16"/>
  <c r="J88" i="16"/>
  <c r="I88" i="16"/>
  <c r="K86" i="16"/>
  <c r="J86" i="16"/>
  <c r="I86" i="16"/>
  <c r="K84" i="16"/>
  <c r="J84" i="16"/>
  <c r="I84" i="16"/>
  <c r="K82" i="16"/>
  <c r="J82" i="16"/>
  <c r="I82" i="16"/>
  <c r="K80" i="16"/>
  <c r="H79" i="16"/>
  <c r="J80" i="16"/>
  <c r="I80" i="16"/>
  <c r="K75" i="16"/>
  <c r="J75" i="16"/>
  <c r="I75" i="16"/>
  <c r="K73" i="16"/>
  <c r="J73" i="16"/>
  <c r="I73" i="16"/>
  <c r="K71" i="16"/>
  <c r="J71" i="16"/>
  <c r="I71" i="16"/>
  <c r="K69" i="16"/>
  <c r="J69" i="16"/>
  <c r="I69" i="16"/>
  <c r="H77" i="16"/>
  <c r="K67" i="16"/>
  <c r="J67" i="16"/>
  <c r="I67" i="16"/>
  <c r="K62" i="16"/>
  <c r="J62" i="16"/>
  <c r="I62" i="16"/>
  <c r="K60" i="16"/>
  <c r="J60" i="16"/>
  <c r="I60" i="16"/>
  <c r="K58" i="16"/>
  <c r="J58" i="16"/>
  <c r="I58" i="16"/>
  <c r="K56" i="16"/>
  <c r="J56" i="16"/>
  <c r="I56" i="16"/>
  <c r="K54" i="16"/>
  <c r="J54" i="16"/>
  <c r="I54" i="16"/>
  <c r="K52" i="16"/>
  <c r="H51" i="16"/>
  <c r="J52" i="16"/>
  <c r="I52" i="16"/>
  <c r="K47" i="16"/>
  <c r="J47" i="16"/>
  <c r="I47" i="16"/>
  <c r="K45" i="16"/>
  <c r="J45" i="16"/>
  <c r="I45" i="16"/>
  <c r="K43" i="16"/>
  <c r="J43" i="16"/>
  <c r="I43" i="16"/>
  <c r="K41" i="16"/>
  <c r="J41" i="16"/>
  <c r="I41" i="16"/>
  <c r="H49" i="16"/>
  <c r="K39" i="16"/>
  <c r="J39" i="16"/>
  <c r="I39" i="16"/>
  <c r="K34" i="16"/>
  <c r="J34" i="16"/>
  <c r="I34" i="16"/>
  <c r="K32" i="16"/>
  <c r="J32" i="16"/>
  <c r="I32" i="16"/>
  <c r="K30" i="16"/>
  <c r="J30" i="16"/>
  <c r="I30" i="16"/>
  <c r="K28" i="16"/>
  <c r="J28" i="16"/>
  <c r="I28" i="16"/>
  <c r="K26" i="16"/>
  <c r="J26" i="16"/>
  <c r="I26" i="16"/>
  <c r="K24" i="16"/>
  <c r="H23" i="16"/>
  <c r="J24" i="16"/>
  <c r="I24" i="16"/>
  <c r="X136" i="18"/>
  <c r="X116" i="18"/>
  <c r="X97" i="18"/>
  <c r="L147" i="19"/>
  <c r="L135" i="19"/>
  <c r="L105" i="19"/>
  <c r="L93" i="19"/>
  <c r="L63" i="19"/>
  <c r="L51" i="19"/>
  <c r="K7" i="19"/>
  <c r="L161" i="19"/>
  <c r="L149" i="19"/>
  <c r="L133" i="19"/>
  <c r="L121" i="19"/>
  <c r="L91" i="19"/>
  <c r="L79" i="19"/>
  <c r="L77" i="19"/>
  <c r="L65" i="19"/>
  <c r="L21" i="19"/>
  <c r="L9" i="19"/>
  <c r="L35" i="19"/>
  <c r="L23" i="19"/>
  <c r="L119" i="19"/>
  <c r="L107" i="19"/>
  <c r="L37" i="19"/>
  <c r="L49" i="19"/>
  <c r="X154" i="18"/>
  <c r="X135" i="18"/>
  <c r="W134" i="18"/>
  <c r="X115" i="18"/>
  <c r="W104" i="18"/>
  <c r="X96" i="18"/>
  <c r="X57" i="18"/>
  <c r="X38" i="18"/>
  <c r="X18" i="18"/>
  <c r="J10" i="17"/>
  <c r="I10" i="17"/>
  <c r="H9" i="17"/>
  <c r="K11" i="17" s="1"/>
  <c r="J11" i="17"/>
  <c r="I11" i="17"/>
  <c r="K12" i="17"/>
  <c r="J12" i="17"/>
  <c r="I12" i="17"/>
  <c r="J13" i="17"/>
  <c r="I13" i="17"/>
  <c r="H21" i="17"/>
  <c r="K14" i="17"/>
  <c r="J14" i="17"/>
  <c r="I14" i="17"/>
  <c r="K15" i="17"/>
  <c r="J15" i="17"/>
  <c r="I15" i="17"/>
  <c r="K16" i="17"/>
  <c r="J16" i="17"/>
  <c r="I16" i="17"/>
  <c r="K17" i="17"/>
  <c r="J17" i="17"/>
  <c r="I17" i="17"/>
  <c r="K18" i="17"/>
  <c r="J18" i="17"/>
  <c r="I18" i="17"/>
  <c r="K19" i="17"/>
  <c r="J19" i="17"/>
  <c r="I19" i="17"/>
  <c r="K20" i="17"/>
  <c r="J20" i="17"/>
  <c r="I20" i="17"/>
  <c r="K25" i="17"/>
  <c r="J25" i="17"/>
  <c r="I25" i="17"/>
  <c r="K27" i="17"/>
  <c r="J27" i="17"/>
  <c r="I27" i="17"/>
  <c r="H35" i="17"/>
  <c r="K29" i="17"/>
  <c r="J29" i="17"/>
  <c r="I29" i="17"/>
  <c r="K31" i="17"/>
  <c r="J31" i="17"/>
  <c r="I31" i="17"/>
  <c r="K33" i="17"/>
  <c r="J33" i="17"/>
  <c r="I33" i="17"/>
  <c r="K38" i="17"/>
  <c r="H37" i="17"/>
  <c r="J38" i="17"/>
  <c r="I38" i="17"/>
  <c r="K40" i="17"/>
  <c r="J40" i="17"/>
  <c r="I40" i="17"/>
  <c r="K42" i="17"/>
  <c r="J42" i="17"/>
  <c r="I42" i="17"/>
  <c r="K44" i="17"/>
  <c r="J44" i="17"/>
  <c r="I44" i="17"/>
  <c r="K46" i="17"/>
  <c r="J46" i="17"/>
  <c r="I46" i="17"/>
  <c r="K48" i="17"/>
  <c r="J48" i="17"/>
  <c r="I48" i="17"/>
  <c r="K53" i="17"/>
  <c r="J53" i="17"/>
  <c r="I53" i="17"/>
  <c r="K55" i="17"/>
  <c r="J55" i="17"/>
  <c r="I55" i="17"/>
  <c r="H63" i="17"/>
  <c r="K57" i="17"/>
  <c r="J57" i="17"/>
  <c r="I57" i="17"/>
  <c r="K59" i="17"/>
  <c r="J59" i="17"/>
  <c r="I59" i="17"/>
  <c r="K61" i="17"/>
  <c r="J61" i="17"/>
  <c r="I61" i="17"/>
  <c r="K66" i="17"/>
  <c r="H65" i="17"/>
  <c r="J66" i="17"/>
  <c r="I66" i="17"/>
  <c r="K68" i="17"/>
  <c r="J68" i="17"/>
  <c r="I68" i="17"/>
  <c r="K70" i="17"/>
  <c r="J70" i="17"/>
  <c r="I70" i="17"/>
  <c r="K72" i="17"/>
  <c r="J72" i="17"/>
  <c r="I72" i="17"/>
  <c r="K74" i="17"/>
  <c r="J74" i="17"/>
  <c r="I74" i="17"/>
  <c r="K76" i="17"/>
  <c r="J76" i="17"/>
  <c r="I76" i="17"/>
  <c r="K81" i="17"/>
  <c r="J81" i="17"/>
  <c r="I81" i="17"/>
  <c r="K83" i="17"/>
  <c r="J83" i="17"/>
  <c r="I83" i="17"/>
  <c r="H91" i="17"/>
  <c r="K85" i="17"/>
  <c r="J85" i="17"/>
  <c r="I85" i="17"/>
  <c r="K87" i="17"/>
  <c r="J87" i="17"/>
  <c r="I87" i="17"/>
  <c r="K89" i="17"/>
  <c r="J89" i="17"/>
  <c r="I89" i="17"/>
  <c r="K94" i="17"/>
  <c r="H93" i="17"/>
  <c r="J94" i="17"/>
  <c r="I94" i="17"/>
  <c r="K96" i="17"/>
  <c r="J96" i="17"/>
  <c r="I96" i="17"/>
  <c r="K98" i="17"/>
  <c r="J98" i="17"/>
  <c r="I98" i="17"/>
  <c r="K100" i="17"/>
  <c r="J100" i="17"/>
  <c r="I100" i="17"/>
  <c r="K102" i="17"/>
  <c r="J102" i="17"/>
  <c r="I102" i="17"/>
  <c r="K104" i="17"/>
  <c r="J104" i="17"/>
  <c r="I104" i="17"/>
  <c r="K109" i="17"/>
  <c r="J109" i="17"/>
  <c r="I109" i="17"/>
  <c r="K111" i="17"/>
  <c r="J111" i="17"/>
  <c r="I111" i="17"/>
  <c r="H119" i="17"/>
  <c r="K113" i="17"/>
  <c r="J113" i="17"/>
  <c r="I113" i="17"/>
  <c r="K115" i="17"/>
  <c r="J115" i="17"/>
  <c r="I115" i="17"/>
  <c r="K117" i="17"/>
  <c r="J117" i="17"/>
  <c r="I117" i="17"/>
  <c r="K122" i="17"/>
  <c r="H121" i="17"/>
  <c r="J122" i="17"/>
  <c r="I122" i="17"/>
  <c r="K124" i="17"/>
  <c r="J124" i="17"/>
  <c r="I124" i="17"/>
  <c r="K126" i="17"/>
  <c r="J126" i="17"/>
  <c r="I126" i="17"/>
  <c r="K128" i="17"/>
  <c r="J128" i="17"/>
  <c r="I128" i="17"/>
  <c r="K130" i="17"/>
  <c r="J130" i="17"/>
  <c r="I130" i="17"/>
  <c r="K132" i="17"/>
  <c r="J132" i="17"/>
  <c r="I132" i="17"/>
  <c r="K137" i="17"/>
  <c r="J137" i="17"/>
  <c r="I137" i="17"/>
  <c r="K139" i="17"/>
  <c r="J139" i="17"/>
  <c r="I139" i="17"/>
  <c r="H147" i="17"/>
  <c r="K141" i="17"/>
  <c r="J141" i="17"/>
  <c r="I141" i="17"/>
  <c r="K143" i="17"/>
  <c r="J143" i="17"/>
  <c r="I143" i="17"/>
  <c r="K145" i="17"/>
  <c r="J145" i="17"/>
  <c r="I145" i="17"/>
  <c r="K150" i="17"/>
  <c r="H149" i="17"/>
  <c r="J150" i="17"/>
  <c r="I150" i="17"/>
  <c r="K152" i="17"/>
  <c r="J152" i="17"/>
  <c r="I152" i="17"/>
  <c r="K154" i="17"/>
  <c r="J154" i="17"/>
  <c r="I154" i="17"/>
  <c r="K156" i="17"/>
  <c r="J156" i="17"/>
  <c r="I156" i="17"/>
  <c r="K158" i="17"/>
  <c r="J158" i="17"/>
  <c r="I158" i="17"/>
  <c r="K160" i="17"/>
  <c r="J160" i="17"/>
  <c r="I160" i="17"/>
  <c r="K24" i="17"/>
  <c r="H23" i="17"/>
  <c r="J24" i="17"/>
  <c r="I24" i="17"/>
  <c r="K26" i="17"/>
  <c r="I26" i="17"/>
  <c r="J26" i="17"/>
  <c r="K28" i="17"/>
  <c r="J28" i="17"/>
  <c r="I28" i="17"/>
  <c r="K30" i="17"/>
  <c r="I30" i="17"/>
  <c r="J30" i="17"/>
  <c r="K32" i="17"/>
  <c r="J32" i="17"/>
  <c r="I32" i="17"/>
  <c r="K34" i="17"/>
  <c r="I34" i="17"/>
  <c r="J34" i="17"/>
  <c r="K39" i="17"/>
  <c r="I39" i="17"/>
  <c r="J39" i="17"/>
  <c r="H49" i="17"/>
  <c r="K41" i="17"/>
  <c r="J41" i="17"/>
  <c r="I41" i="17"/>
  <c r="K43" i="17"/>
  <c r="I43" i="17"/>
  <c r="J43" i="17"/>
  <c r="K45" i="17"/>
  <c r="J45" i="17"/>
  <c r="I45" i="17"/>
  <c r="K47" i="17"/>
  <c r="I47" i="17"/>
  <c r="J47" i="17"/>
  <c r="K52" i="17"/>
  <c r="H51" i="17"/>
  <c r="I52" i="17"/>
  <c r="J52" i="17"/>
  <c r="K54" i="17"/>
  <c r="J54" i="17"/>
  <c r="I54" i="17"/>
  <c r="K56" i="17"/>
  <c r="I56" i="17"/>
  <c r="J56" i="17"/>
  <c r="K58" i="17"/>
  <c r="J58" i="17"/>
  <c r="I58" i="17"/>
  <c r="K60" i="17"/>
  <c r="I60" i="17"/>
  <c r="J60" i="17"/>
  <c r="K62" i="17"/>
  <c r="J62" i="17"/>
  <c r="I62" i="17"/>
  <c r="K67" i="17"/>
  <c r="J67" i="17"/>
  <c r="I67" i="17"/>
  <c r="H77" i="17"/>
  <c r="K69" i="17"/>
  <c r="I69" i="17"/>
  <c r="J69" i="17"/>
  <c r="K71" i="17"/>
  <c r="J71" i="17"/>
  <c r="I71" i="17"/>
  <c r="K73" i="17"/>
  <c r="I73" i="17"/>
  <c r="J73" i="17"/>
  <c r="K75" i="17"/>
  <c r="J75" i="17"/>
  <c r="I75" i="17"/>
  <c r="K80" i="17"/>
  <c r="H79" i="17"/>
  <c r="J80" i="17"/>
  <c r="I80" i="17"/>
  <c r="K82" i="17"/>
  <c r="I82" i="17"/>
  <c r="J82" i="17"/>
  <c r="K84" i="17"/>
  <c r="J84" i="17"/>
  <c r="I84" i="17"/>
  <c r="K86" i="17"/>
  <c r="I86" i="17"/>
  <c r="J86" i="17"/>
  <c r="K88" i="17"/>
  <c r="J88" i="17"/>
  <c r="I88" i="17"/>
  <c r="K90" i="17"/>
  <c r="I90" i="17"/>
  <c r="J90" i="17"/>
  <c r="K95" i="17"/>
  <c r="I95" i="17"/>
  <c r="J95" i="17"/>
  <c r="H105" i="17"/>
  <c r="K97" i="17"/>
  <c r="J97" i="17"/>
  <c r="I97" i="17"/>
  <c r="K99" i="17"/>
  <c r="I99" i="17"/>
  <c r="J99" i="17"/>
  <c r="K101" i="17"/>
  <c r="J101" i="17"/>
  <c r="I101" i="17"/>
  <c r="K103" i="17"/>
  <c r="I103" i="17"/>
  <c r="J103" i="17"/>
  <c r="K108" i="17"/>
  <c r="H107" i="17"/>
  <c r="I108" i="17"/>
  <c r="J108" i="17"/>
  <c r="K110" i="17"/>
  <c r="J110" i="17"/>
  <c r="I110" i="17"/>
  <c r="K112" i="17"/>
  <c r="I112" i="17"/>
  <c r="J112" i="17"/>
  <c r="K114" i="17"/>
  <c r="J114" i="17"/>
  <c r="I114" i="17"/>
  <c r="K116" i="17"/>
  <c r="I116" i="17"/>
  <c r="J116" i="17"/>
  <c r="K118" i="17"/>
  <c r="J118" i="17"/>
  <c r="I118" i="17"/>
  <c r="K123" i="17"/>
  <c r="J123" i="17"/>
  <c r="I123" i="17"/>
  <c r="H133" i="17"/>
  <c r="K125" i="17"/>
  <c r="I125" i="17"/>
  <c r="J125" i="17"/>
  <c r="K127" i="17"/>
  <c r="J127" i="17"/>
  <c r="I127" i="17"/>
  <c r="K129" i="17"/>
  <c r="I129" i="17"/>
  <c r="J129" i="17"/>
  <c r="K131" i="17"/>
  <c r="J131" i="17"/>
  <c r="I131" i="17"/>
  <c r="K136" i="17"/>
  <c r="H135" i="17"/>
  <c r="J136" i="17"/>
  <c r="I136" i="17"/>
  <c r="K138" i="17"/>
  <c r="I138" i="17"/>
  <c r="J138" i="17"/>
  <c r="K140" i="17"/>
  <c r="J140" i="17"/>
  <c r="I140" i="17"/>
  <c r="K142" i="17"/>
  <c r="I142" i="17"/>
  <c r="J142" i="17"/>
  <c r="K144" i="17"/>
  <c r="J144" i="17"/>
  <c r="I144" i="17"/>
  <c r="K146" i="17"/>
  <c r="I146" i="17"/>
  <c r="J146" i="17"/>
  <c r="K151" i="17"/>
  <c r="I151" i="17"/>
  <c r="J151" i="17"/>
  <c r="H161" i="17"/>
  <c r="K153" i="17"/>
  <c r="J153" i="17"/>
  <c r="I153" i="17"/>
  <c r="K155" i="17"/>
  <c r="I155" i="17"/>
  <c r="J155" i="17"/>
  <c r="K157" i="17"/>
  <c r="J157" i="17"/>
  <c r="I157" i="17"/>
  <c r="K159" i="17"/>
  <c r="I159" i="17"/>
  <c r="J159" i="17"/>
  <c r="X142" i="18"/>
  <c r="X123" i="18"/>
  <c r="X103" i="18"/>
  <c r="X84" i="18"/>
  <c r="X65" i="18"/>
  <c r="W64" i="18"/>
  <c r="X45" i="18"/>
  <c r="W34" i="18"/>
  <c r="X26" i="18"/>
  <c r="X11" i="18"/>
  <c r="Y17" i="18"/>
  <c r="X17" i="18"/>
  <c r="X24" i="18"/>
  <c r="X30" i="18"/>
  <c r="X37" i="18"/>
  <c r="W36" i="18"/>
  <c r="X43" i="18"/>
  <c r="X56" i="18"/>
  <c r="X69" i="18"/>
  <c r="X75" i="18"/>
  <c r="X82" i="18"/>
  <c r="W90" i="18"/>
  <c r="X88" i="18"/>
  <c r="X95" i="18"/>
  <c r="X101" i="18"/>
  <c r="X108" i="18"/>
  <c r="X114" i="18"/>
  <c r="X121" i="18"/>
  <c r="W120" i="18"/>
  <c r="X127" i="18"/>
  <c r="X140" i="18"/>
  <c r="X153" i="18"/>
  <c r="X158" i="18"/>
  <c r="X10" i="18"/>
  <c r="X16" i="18"/>
  <c r="X23" i="18"/>
  <c r="W22" i="18"/>
  <c r="X29" i="18"/>
  <c r="X42" i="18"/>
  <c r="X55" i="18"/>
  <c r="X61" i="18"/>
  <c r="X68" i="18"/>
  <c r="W76" i="18"/>
  <c r="X74" i="18"/>
  <c r="X81" i="18"/>
  <c r="X87" i="18"/>
  <c r="X94" i="18"/>
  <c r="X100" i="18"/>
  <c r="X107" i="18"/>
  <c r="W106" i="18"/>
  <c r="X113" i="18"/>
  <c r="X126" i="18"/>
  <c r="X139" i="18"/>
  <c r="X145" i="18"/>
  <c r="W160" i="18"/>
  <c r="X152" i="18"/>
  <c r="X9" i="18"/>
  <c r="W8" i="18"/>
  <c r="X15" i="18"/>
  <c r="X28" i="18"/>
  <c r="X41" i="18"/>
  <c r="X47" i="18"/>
  <c r="X54" i="18"/>
  <c r="W62" i="18"/>
  <c r="Y54" i="18"/>
  <c r="X60" i="18"/>
  <c r="X67" i="18"/>
  <c r="X73" i="18"/>
  <c r="Y73" i="18"/>
  <c r="X80" i="18"/>
  <c r="X86" i="18"/>
  <c r="X93" i="18"/>
  <c r="W92" i="18"/>
  <c r="X99" i="18"/>
  <c r="X112" i="18"/>
  <c r="X125" i="18"/>
  <c r="X131" i="18"/>
  <c r="X138" i="18"/>
  <c r="W146" i="18"/>
  <c r="Y138" i="18"/>
  <c r="X144" i="18"/>
  <c r="X151" i="18"/>
  <c r="X155" i="18"/>
  <c r="Y155" i="18"/>
  <c r="X14" i="18"/>
  <c r="X27" i="18"/>
  <c r="X33" i="18"/>
  <c r="W48" i="18"/>
  <c r="X40" i="18"/>
  <c r="X46" i="18"/>
  <c r="Y53" i="18"/>
  <c r="X53" i="18"/>
  <c r="X59" i="18"/>
  <c r="X66" i="18"/>
  <c r="Y72" i="18"/>
  <c r="X72" i="18"/>
  <c r="X79" i="18"/>
  <c r="W78" i="18"/>
  <c r="X85" i="18"/>
  <c r="Y85" i="18"/>
  <c r="X98" i="18"/>
  <c r="X111" i="18"/>
  <c r="X117" i="18"/>
  <c r="W132" i="18"/>
  <c r="X124" i="18"/>
  <c r="X130" i="18"/>
  <c r="Y137" i="18"/>
  <c r="X137" i="18"/>
  <c r="X143" i="18"/>
  <c r="X150" i="18"/>
  <c r="X156" i="18"/>
  <c r="X122" i="18"/>
  <c r="X102" i="18"/>
  <c r="Y83" i="18"/>
  <c r="X83" i="18"/>
  <c r="X44" i="18"/>
  <c r="X25" i="18"/>
  <c r="L151" i="15"/>
  <c r="K151" i="15"/>
  <c r="J151" i="15"/>
  <c r="I151" i="15"/>
  <c r="M151" i="15"/>
  <c r="M127" i="15"/>
  <c r="L127" i="15"/>
  <c r="K127" i="15"/>
  <c r="J127" i="15"/>
  <c r="I127" i="15"/>
  <c r="K116" i="15"/>
  <c r="J116" i="15"/>
  <c r="I116" i="15"/>
  <c r="L116" i="15"/>
  <c r="M116" i="15"/>
  <c r="K103" i="15"/>
  <c r="J103" i="15"/>
  <c r="I103" i="15"/>
  <c r="L103" i="15"/>
  <c r="M103" i="15"/>
  <c r="J89" i="15"/>
  <c r="I89" i="15"/>
  <c r="M89" i="15"/>
  <c r="K89" i="15"/>
  <c r="L89" i="15"/>
  <c r="L85" i="15"/>
  <c r="K85" i="15"/>
  <c r="M85" i="15"/>
  <c r="I85" i="15"/>
  <c r="J85" i="15"/>
  <c r="J70" i="15"/>
  <c r="I70" i="15"/>
  <c r="M70" i="15"/>
  <c r="L70" i="15"/>
  <c r="K70" i="15"/>
  <c r="L66" i="15"/>
  <c r="K66" i="15"/>
  <c r="M66" i="15"/>
  <c r="I66" i="15"/>
  <c r="J66" i="15"/>
  <c r="L59" i="15"/>
  <c r="M59" i="15"/>
  <c r="K59" i="15"/>
  <c r="J59" i="15"/>
  <c r="I59" i="15"/>
  <c r="J57" i="15"/>
  <c r="M57" i="15"/>
  <c r="L57" i="15"/>
  <c r="I57" i="15"/>
  <c r="K57" i="15"/>
  <c r="M41" i="15"/>
  <c r="L41" i="15"/>
  <c r="K41" i="15"/>
  <c r="H49" i="15"/>
  <c r="J41" i="15"/>
  <c r="I41" i="15"/>
  <c r="K39" i="15"/>
  <c r="M39" i="15"/>
  <c r="L39" i="15"/>
  <c r="J39" i="15"/>
  <c r="I39" i="15"/>
  <c r="I37" i="15"/>
  <c r="M37" i="15"/>
  <c r="L37" i="15"/>
  <c r="K37" i="15"/>
  <c r="J37" i="15"/>
  <c r="J18" i="15"/>
  <c r="M18" i="15"/>
  <c r="L18" i="15"/>
  <c r="I18" i="15"/>
  <c r="K18" i="15"/>
  <c r="J9" i="15"/>
  <c r="M9" i="15"/>
  <c r="L9" i="15"/>
  <c r="I9" i="15"/>
  <c r="K9" i="15"/>
  <c r="V54" i="12"/>
  <c r="T54" i="12"/>
  <c r="S54" i="12"/>
  <c r="V51" i="12"/>
  <c r="S51" i="12"/>
  <c r="T51" i="12"/>
  <c r="V48" i="12"/>
  <c r="S48" i="12"/>
  <c r="T48" i="12"/>
  <c r="V45" i="12"/>
  <c r="T45" i="12"/>
  <c r="S45" i="12"/>
  <c r="V42" i="12"/>
  <c r="S42" i="12"/>
  <c r="T42" i="12"/>
  <c r="V39" i="12"/>
  <c r="S39" i="12"/>
  <c r="T39" i="12"/>
  <c r="V36" i="12"/>
  <c r="T36" i="12"/>
  <c r="S36" i="12"/>
  <c r="V33" i="12"/>
  <c r="S33" i="12"/>
  <c r="T33" i="12"/>
  <c r="V30" i="12"/>
  <c r="S30" i="12"/>
  <c r="T30" i="12"/>
  <c r="V27" i="12"/>
  <c r="T27" i="12"/>
  <c r="S27" i="12"/>
  <c r="L117" i="15"/>
  <c r="K117" i="15"/>
  <c r="J117" i="15"/>
  <c r="I117" i="15"/>
  <c r="M117" i="15"/>
  <c r="L104" i="15"/>
  <c r="K104" i="15"/>
  <c r="J104" i="15"/>
  <c r="I104" i="15"/>
  <c r="M104" i="15"/>
  <c r="K84" i="15"/>
  <c r="J84" i="15"/>
  <c r="I84" i="15"/>
  <c r="L84" i="15"/>
  <c r="M84" i="15"/>
  <c r="M80" i="15"/>
  <c r="L80" i="15"/>
  <c r="I80" i="15"/>
  <c r="J80" i="15"/>
  <c r="K80" i="15"/>
  <c r="K65" i="15"/>
  <c r="J65" i="15"/>
  <c r="I65" i="15"/>
  <c r="M65" i="15"/>
  <c r="L65" i="15"/>
  <c r="L53" i="15"/>
  <c r="I53" i="15"/>
  <c r="M53" i="15"/>
  <c r="J53" i="15"/>
  <c r="K53" i="15"/>
  <c r="J51" i="15"/>
  <c r="I51" i="15"/>
  <c r="M51" i="15"/>
  <c r="L51" i="15"/>
  <c r="K51" i="15"/>
  <c r="M34" i="15"/>
  <c r="I34" i="15"/>
  <c r="L34" i="15"/>
  <c r="K34" i="15"/>
  <c r="J34" i="15"/>
  <c r="K32" i="15"/>
  <c r="I32" i="15"/>
  <c r="M32" i="15"/>
  <c r="L32" i="15"/>
  <c r="J32" i="15"/>
  <c r="I30" i="15"/>
  <c r="J30" i="15"/>
  <c r="M30" i="15"/>
  <c r="L30" i="15"/>
  <c r="K30" i="15"/>
  <c r="L14" i="15"/>
  <c r="I14" i="15"/>
  <c r="M14" i="15"/>
  <c r="K14" i="15"/>
  <c r="J14" i="15"/>
  <c r="J96" i="15"/>
  <c r="I96" i="15"/>
  <c r="M96" i="15"/>
  <c r="L96" i="15"/>
  <c r="K96" i="15"/>
  <c r="J102" i="15"/>
  <c r="I102" i="15"/>
  <c r="M102" i="15"/>
  <c r="K102" i="15"/>
  <c r="L102" i="15"/>
  <c r="J109" i="15"/>
  <c r="I109" i="15"/>
  <c r="M109" i="15"/>
  <c r="L109" i="15"/>
  <c r="K109" i="15"/>
  <c r="J115" i="15"/>
  <c r="I115" i="15"/>
  <c r="M115" i="15"/>
  <c r="L115" i="15"/>
  <c r="K115" i="15"/>
  <c r="J122" i="15"/>
  <c r="I122" i="15"/>
  <c r="M122" i="15"/>
  <c r="L122" i="15"/>
  <c r="K122" i="15"/>
  <c r="M139" i="15"/>
  <c r="H147" i="15"/>
  <c r="L139" i="15"/>
  <c r="K139" i="15"/>
  <c r="J139" i="15"/>
  <c r="I139" i="15"/>
  <c r="M158" i="15"/>
  <c r="L158" i="15"/>
  <c r="K158" i="15"/>
  <c r="J158" i="15"/>
  <c r="I158" i="15"/>
  <c r="I62" i="15"/>
  <c r="M62" i="15"/>
  <c r="L62" i="15"/>
  <c r="K62" i="15"/>
  <c r="J62" i="15"/>
  <c r="I69" i="15"/>
  <c r="K69" i="15"/>
  <c r="J69" i="15"/>
  <c r="H77" i="15"/>
  <c r="L69" i="15"/>
  <c r="M69" i="15"/>
  <c r="I75" i="15"/>
  <c r="M75" i="15"/>
  <c r="L75" i="15"/>
  <c r="K75" i="15"/>
  <c r="J75" i="15"/>
  <c r="I82" i="15"/>
  <c r="M82" i="15"/>
  <c r="L82" i="15"/>
  <c r="K82" i="15"/>
  <c r="J82" i="15"/>
  <c r="I88" i="15"/>
  <c r="K88" i="15"/>
  <c r="J88" i="15"/>
  <c r="M88" i="15"/>
  <c r="L88" i="15"/>
  <c r="I95" i="15"/>
  <c r="M95" i="15"/>
  <c r="L95" i="15"/>
  <c r="K95" i="15"/>
  <c r="J95" i="15"/>
  <c r="I101" i="15"/>
  <c r="M101" i="15"/>
  <c r="L101" i="15"/>
  <c r="K101" i="15"/>
  <c r="J101" i="15"/>
  <c r="I108" i="15"/>
  <c r="M108" i="15"/>
  <c r="L108" i="15"/>
  <c r="K108" i="15"/>
  <c r="J108" i="15"/>
  <c r="I114" i="15"/>
  <c r="M114" i="15"/>
  <c r="L114" i="15"/>
  <c r="J114" i="15"/>
  <c r="K114" i="15"/>
  <c r="I121" i="15"/>
  <c r="M121" i="15"/>
  <c r="L121" i="15"/>
  <c r="K121" i="15"/>
  <c r="J121" i="15"/>
  <c r="L144" i="15"/>
  <c r="K144" i="15"/>
  <c r="J144" i="15"/>
  <c r="I144" i="15"/>
  <c r="M144" i="15"/>
  <c r="J10" i="15"/>
  <c r="I10" i="15"/>
  <c r="M10" i="15"/>
  <c r="K10" i="15"/>
  <c r="L10" i="15"/>
  <c r="M13" i="15"/>
  <c r="L13" i="15"/>
  <c r="K13" i="15"/>
  <c r="J13" i="15"/>
  <c r="I13" i="15"/>
  <c r="H21" i="15"/>
  <c r="L16" i="15"/>
  <c r="K16" i="15"/>
  <c r="J16" i="15"/>
  <c r="I16" i="15"/>
  <c r="M16" i="15"/>
  <c r="J19" i="15"/>
  <c r="I19" i="15"/>
  <c r="M19" i="15"/>
  <c r="L19" i="15"/>
  <c r="K19" i="15"/>
  <c r="M23" i="15"/>
  <c r="L23" i="15"/>
  <c r="K23" i="15"/>
  <c r="I23" i="15"/>
  <c r="J23" i="15"/>
  <c r="M29" i="15"/>
  <c r="L29" i="15"/>
  <c r="K29" i="15"/>
  <c r="J29" i="15"/>
  <c r="I29" i="15"/>
  <c r="K42" i="15"/>
  <c r="J42" i="15"/>
  <c r="I42" i="15"/>
  <c r="M42" i="15"/>
  <c r="L42" i="15"/>
  <c r="J48" i="15"/>
  <c r="I48" i="15"/>
  <c r="M48" i="15"/>
  <c r="K48" i="15"/>
  <c r="L48" i="15"/>
  <c r="I55" i="15"/>
  <c r="H63" i="15"/>
  <c r="M55" i="15"/>
  <c r="L55" i="15"/>
  <c r="K55" i="15"/>
  <c r="J55" i="15"/>
  <c r="M61" i="15"/>
  <c r="L61" i="15"/>
  <c r="K61" i="15"/>
  <c r="I61" i="15"/>
  <c r="J61" i="15"/>
  <c r="M68" i="15"/>
  <c r="L68" i="15"/>
  <c r="K68" i="15"/>
  <c r="J68" i="15"/>
  <c r="I68" i="15"/>
  <c r="M74" i="15"/>
  <c r="J74" i="15"/>
  <c r="I74" i="15"/>
  <c r="K74" i="15"/>
  <c r="L74" i="15"/>
  <c r="M81" i="15"/>
  <c r="L81" i="15"/>
  <c r="K81" i="15"/>
  <c r="J81" i="15"/>
  <c r="I81" i="15"/>
  <c r="M87" i="15"/>
  <c r="L87" i="15"/>
  <c r="K87" i="15"/>
  <c r="J87" i="15"/>
  <c r="I87" i="15"/>
  <c r="M94" i="15"/>
  <c r="L94" i="15"/>
  <c r="K94" i="15"/>
  <c r="J94" i="15"/>
  <c r="I94" i="15"/>
  <c r="M100" i="15"/>
  <c r="L100" i="15"/>
  <c r="K100" i="15"/>
  <c r="I100" i="15"/>
  <c r="J100" i="15"/>
  <c r="M107" i="15"/>
  <c r="L107" i="15"/>
  <c r="K107" i="15"/>
  <c r="J107" i="15"/>
  <c r="I107" i="15"/>
  <c r="M113" i="15"/>
  <c r="L113" i="15"/>
  <c r="K113" i="15"/>
  <c r="I113" i="15"/>
  <c r="J113" i="15"/>
  <c r="M126" i="15"/>
  <c r="L126" i="15"/>
  <c r="K126" i="15"/>
  <c r="J126" i="15"/>
  <c r="I126" i="15"/>
  <c r="M132" i="15"/>
  <c r="L132" i="15"/>
  <c r="K132" i="15"/>
  <c r="J132" i="15"/>
  <c r="I132" i="15"/>
  <c r="M152" i="15"/>
  <c r="L152" i="15"/>
  <c r="K152" i="15"/>
  <c r="J152" i="15"/>
  <c r="I152" i="15"/>
  <c r="K130" i="15"/>
  <c r="J130" i="15"/>
  <c r="I130" i="15"/>
  <c r="L130" i="15"/>
  <c r="M130" i="15"/>
  <c r="K137" i="15"/>
  <c r="J137" i="15"/>
  <c r="I137" i="15"/>
  <c r="M137" i="15"/>
  <c r="L137" i="15"/>
  <c r="K143" i="15"/>
  <c r="J143" i="15"/>
  <c r="I143" i="15"/>
  <c r="M143" i="15"/>
  <c r="L143" i="15"/>
  <c r="K150" i="15"/>
  <c r="J150" i="15"/>
  <c r="I150" i="15"/>
  <c r="L150" i="15"/>
  <c r="M150" i="15"/>
  <c r="K156" i="15"/>
  <c r="J156" i="15"/>
  <c r="I156" i="15"/>
  <c r="M156" i="15"/>
  <c r="L156" i="15"/>
  <c r="J129" i="15"/>
  <c r="I129" i="15"/>
  <c r="M129" i="15"/>
  <c r="L129" i="15"/>
  <c r="K129" i="15"/>
  <c r="J136" i="15"/>
  <c r="I136" i="15"/>
  <c r="M136" i="15"/>
  <c r="K136" i="15"/>
  <c r="L136" i="15"/>
  <c r="J142" i="15"/>
  <c r="I142" i="15"/>
  <c r="M142" i="15"/>
  <c r="L142" i="15"/>
  <c r="K142" i="15"/>
  <c r="J149" i="15"/>
  <c r="I149" i="15"/>
  <c r="M149" i="15"/>
  <c r="L149" i="15"/>
  <c r="K149" i="15"/>
  <c r="J155" i="15"/>
  <c r="I155" i="15"/>
  <c r="M155" i="15"/>
  <c r="K155" i="15"/>
  <c r="L155" i="15"/>
  <c r="I128" i="15"/>
  <c r="M128" i="15"/>
  <c r="L128" i="15"/>
  <c r="K128" i="15"/>
  <c r="J128" i="15"/>
  <c r="I135" i="15"/>
  <c r="M135" i="15"/>
  <c r="L135" i="15"/>
  <c r="K135" i="15"/>
  <c r="J135" i="15"/>
  <c r="I141" i="15"/>
  <c r="M141" i="15"/>
  <c r="L141" i="15"/>
  <c r="J141" i="15"/>
  <c r="K141" i="15"/>
  <c r="I154" i="15"/>
  <c r="M154" i="15"/>
  <c r="L154" i="15"/>
  <c r="K154" i="15"/>
  <c r="J154" i="15"/>
  <c r="I160" i="15"/>
  <c r="M160" i="15"/>
  <c r="L160" i="15"/>
  <c r="J160" i="15"/>
  <c r="K160" i="15"/>
  <c r="M140" i="15"/>
  <c r="L140" i="15"/>
  <c r="K140" i="15"/>
  <c r="J140" i="15"/>
  <c r="I140" i="15"/>
  <c r="M146" i="15"/>
  <c r="L146" i="15"/>
  <c r="K146" i="15"/>
  <c r="I146" i="15"/>
  <c r="J146" i="15"/>
  <c r="M153" i="15"/>
  <c r="H161" i="15"/>
  <c r="L153" i="15"/>
  <c r="K153" i="15"/>
  <c r="J153" i="15"/>
  <c r="I153" i="15"/>
  <c r="M159" i="15"/>
  <c r="L159" i="15"/>
  <c r="K159" i="15"/>
  <c r="J159" i="15"/>
  <c r="I159" i="15"/>
  <c r="S22" i="14"/>
  <c r="T22" i="14"/>
  <c r="S20" i="14"/>
  <c r="T20" i="14"/>
  <c r="S18" i="14"/>
  <c r="T18" i="14"/>
  <c r="S16" i="14"/>
  <c r="T16" i="14"/>
  <c r="S14" i="14"/>
  <c r="T14" i="14"/>
  <c r="S12" i="14"/>
  <c r="T12" i="14"/>
  <c r="S8" i="12"/>
  <c r="V8" i="12"/>
  <c r="T8" i="12"/>
  <c r="L96" i="10"/>
  <c r="I95" i="10"/>
  <c r="L52" i="10"/>
  <c r="I51" i="10"/>
  <c r="L21" i="10"/>
  <c r="L8" i="10"/>
  <c r="I7" i="10"/>
  <c r="L19" i="10"/>
  <c r="L18" i="10"/>
  <c r="L17" i="10"/>
  <c r="L16" i="10"/>
  <c r="L15" i="10"/>
  <c r="L14" i="10"/>
  <c r="L13" i="10"/>
  <c r="L12" i="10"/>
  <c r="L11" i="10"/>
  <c r="L10" i="10"/>
  <c r="L9" i="10"/>
  <c r="L20" i="10"/>
  <c r="V10" i="16"/>
  <c r="U10" i="16"/>
  <c r="T9" i="16"/>
  <c r="W15" i="16" s="1"/>
  <c r="W11" i="16"/>
  <c r="V11" i="16"/>
  <c r="U11" i="16"/>
  <c r="V12" i="16"/>
  <c r="U12" i="16"/>
  <c r="W13" i="16"/>
  <c r="V13" i="16"/>
  <c r="U13" i="16"/>
  <c r="T21" i="16"/>
  <c r="W14" i="16"/>
  <c r="V14" i="16"/>
  <c r="U14" i="16"/>
  <c r="V15" i="16"/>
  <c r="U15" i="16"/>
  <c r="W16" i="16"/>
  <c r="V16" i="16"/>
  <c r="U16" i="16"/>
  <c r="V17" i="16"/>
  <c r="U17" i="16"/>
  <c r="W18" i="16"/>
  <c r="V18" i="16"/>
  <c r="U18" i="16"/>
  <c r="V19" i="16"/>
  <c r="U19" i="16"/>
  <c r="W20" i="16"/>
  <c r="V20" i="16"/>
  <c r="U20" i="16"/>
  <c r="M118" i="15"/>
  <c r="L118" i="15"/>
  <c r="K118" i="15"/>
  <c r="J118" i="15"/>
  <c r="I118" i="15"/>
  <c r="J83" i="15"/>
  <c r="I83" i="15"/>
  <c r="L83" i="15"/>
  <c r="K83" i="15"/>
  <c r="H91" i="15"/>
  <c r="M83" i="15"/>
  <c r="L79" i="15"/>
  <c r="K79" i="15"/>
  <c r="J79" i="15"/>
  <c r="I79" i="15"/>
  <c r="M79" i="15"/>
  <c r="L46" i="15"/>
  <c r="J46" i="15"/>
  <c r="I46" i="15"/>
  <c r="M46" i="15"/>
  <c r="K46" i="15"/>
  <c r="J44" i="15"/>
  <c r="K44" i="15"/>
  <c r="I44" i="15"/>
  <c r="L44" i="15"/>
  <c r="M44" i="15"/>
  <c r="M28" i="15"/>
  <c r="J28" i="15"/>
  <c r="I28" i="15"/>
  <c r="L28" i="15"/>
  <c r="K28" i="15"/>
  <c r="K26" i="15"/>
  <c r="J26" i="15"/>
  <c r="I26" i="15"/>
  <c r="M26" i="15"/>
  <c r="L26" i="15"/>
  <c r="I24" i="15"/>
  <c r="K24" i="15"/>
  <c r="J24" i="15"/>
  <c r="M24" i="15"/>
  <c r="L24" i="15"/>
  <c r="J15" i="15"/>
  <c r="K15" i="15"/>
  <c r="I15" i="15"/>
  <c r="M15" i="15"/>
  <c r="L15" i="15"/>
  <c r="J156" i="13"/>
  <c r="I156" i="13"/>
  <c r="K156" i="13"/>
  <c r="J154" i="13"/>
  <c r="I154" i="13"/>
  <c r="K154" i="13"/>
  <c r="J152" i="13"/>
  <c r="I152" i="13"/>
  <c r="H160" i="13"/>
  <c r="K152" i="13"/>
  <c r="J150" i="13"/>
  <c r="I150" i="13"/>
  <c r="K150" i="13"/>
  <c r="J148" i="13"/>
  <c r="I148" i="13"/>
  <c r="K148" i="13"/>
  <c r="J145" i="13"/>
  <c r="I145" i="13"/>
  <c r="K145" i="13"/>
  <c r="J143" i="13"/>
  <c r="I143" i="13"/>
  <c r="K143" i="13"/>
  <c r="J141" i="13"/>
  <c r="I141" i="13"/>
  <c r="K141" i="13"/>
  <c r="J139" i="13"/>
  <c r="I139" i="13"/>
  <c r="K139" i="13"/>
  <c r="J137" i="13"/>
  <c r="I137" i="13"/>
  <c r="K137" i="13"/>
  <c r="J135" i="13"/>
  <c r="I135" i="13"/>
  <c r="K135" i="13"/>
  <c r="J130" i="13"/>
  <c r="I130" i="13"/>
  <c r="K130" i="13"/>
  <c r="J128" i="13"/>
  <c r="I128" i="13"/>
  <c r="K128" i="13"/>
  <c r="J126" i="13"/>
  <c r="I126" i="13"/>
  <c r="K126" i="13"/>
  <c r="J124" i="13"/>
  <c r="I124" i="13"/>
  <c r="H132" i="13"/>
  <c r="K124" i="13"/>
  <c r="J122" i="13"/>
  <c r="I122" i="13"/>
  <c r="K122" i="13"/>
  <c r="J120" i="13"/>
  <c r="I120" i="13"/>
  <c r="K120" i="13"/>
  <c r="J117" i="13"/>
  <c r="I117" i="13"/>
  <c r="K117" i="13"/>
  <c r="J115" i="13"/>
  <c r="I115" i="13"/>
  <c r="K115" i="13"/>
  <c r="J113" i="13"/>
  <c r="I113" i="13"/>
  <c r="K113" i="13"/>
  <c r="J111" i="13"/>
  <c r="I111" i="13"/>
  <c r="K111" i="13"/>
  <c r="J109" i="13"/>
  <c r="I109" i="13"/>
  <c r="K109" i="13"/>
  <c r="J107" i="13"/>
  <c r="I107" i="13"/>
  <c r="K107" i="13"/>
  <c r="J102" i="13"/>
  <c r="I102" i="13"/>
  <c r="K102" i="13"/>
  <c r="J100" i="13"/>
  <c r="I100" i="13"/>
  <c r="K100" i="13"/>
  <c r="J98" i="13"/>
  <c r="I98" i="13"/>
  <c r="K98" i="13"/>
  <c r="J96" i="13"/>
  <c r="I96" i="13"/>
  <c r="H104" i="13"/>
  <c r="K96" i="13"/>
  <c r="J94" i="13"/>
  <c r="I94" i="13"/>
  <c r="K94" i="13"/>
  <c r="J92" i="13"/>
  <c r="I92" i="13"/>
  <c r="K92" i="13"/>
  <c r="J89" i="13"/>
  <c r="I89" i="13"/>
  <c r="K89" i="13"/>
  <c r="J87" i="13"/>
  <c r="I87" i="13"/>
  <c r="K87" i="13"/>
  <c r="J85" i="13"/>
  <c r="I85" i="13"/>
  <c r="K85" i="13"/>
  <c r="J83" i="13"/>
  <c r="I83" i="13"/>
  <c r="K83" i="13"/>
  <c r="J81" i="13"/>
  <c r="I81" i="13"/>
  <c r="K81" i="13"/>
  <c r="J79" i="13"/>
  <c r="I79" i="13"/>
  <c r="K79" i="13"/>
  <c r="J74" i="13"/>
  <c r="I74" i="13"/>
  <c r="K74" i="13"/>
  <c r="J72" i="13"/>
  <c r="I72" i="13"/>
  <c r="K72" i="13"/>
  <c r="J70" i="13"/>
  <c r="I70" i="13"/>
  <c r="K70" i="13"/>
  <c r="J68" i="13"/>
  <c r="I68" i="13"/>
  <c r="H76" i="13"/>
  <c r="K68" i="13"/>
  <c r="J66" i="13"/>
  <c r="I66" i="13"/>
  <c r="K66" i="13"/>
  <c r="J64" i="13"/>
  <c r="I64" i="13"/>
  <c r="K64" i="13"/>
  <c r="J61" i="13"/>
  <c r="I61" i="13"/>
  <c r="K61" i="13"/>
  <c r="J59" i="13"/>
  <c r="I59" i="13"/>
  <c r="K59" i="13"/>
  <c r="J57" i="13"/>
  <c r="I57" i="13"/>
  <c r="K57" i="13"/>
  <c r="J55" i="13"/>
  <c r="I55" i="13"/>
  <c r="K55" i="13"/>
  <c r="J53" i="13"/>
  <c r="I53" i="13"/>
  <c r="K53" i="13"/>
  <c r="L131" i="15"/>
  <c r="K131" i="15"/>
  <c r="J131" i="15"/>
  <c r="I131" i="15"/>
  <c r="M131" i="15"/>
  <c r="K123" i="15"/>
  <c r="J123" i="15"/>
  <c r="I123" i="15"/>
  <c r="M123" i="15"/>
  <c r="L123" i="15"/>
  <c r="K110" i="15"/>
  <c r="J110" i="15"/>
  <c r="I110" i="15"/>
  <c r="M110" i="15"/>
  <c r="L110" i="15"/>
  <c r="K97" i="15"/>
  <c r="J97" i="15"/>
  <c r="I97" i="15"/>
  <c r="M97" i="15"/>
  <c r="H105" i="15"/>
  <c r="L97" i="15"/>
  <c r="M93" i="15"/>
  <c r="L93" i="15"/>
  <c r="K93" i="15"/>
  <c r="J93" i="15"/>
  <c r="I93" i="15"/>
  <c r="M73" i="15"/>
  <c r="L73" i="15"/>
  <c r="K73" i="15"/>
  <c r="J73" i="15"/>
  <c r="I73" i="15"/>
  <c r="M60" i="15"/>
  <c r="K60" i="15"/>
  <c r="J60" i="15"/>
  <c r="I60" i="15"/>
  <c r="L60" i="15"/>
  <c r="K58" i="15"/>
  <c r="L58" i="15"/>
  <c r="J58" i="15"/>
  <c r="I58" i="15"/>
  <c r="M58" i="15"/>
  <c r="I56" i="15"/>
  <c r="L56" i="15"/>
  <c r="K56" i="15"/>
  <c r="J56" i="15"/>
  <c r="M56" i="15"/>
  <c r="L40" i="15"/>
  <c r="K40" i="15"/>
  <c r="J40" i="15"/>
  <c r="I40" i="15"/>
  <c r="M40" i="15"/>
  <c r="J38" i="15"/>
  <c r="L38" i="15"/>
  <c r="K38" i="15"/>
  <c r="I38" i="15"/>
  <c r="M38" i="15"/>
  <c r="L20" i="15"/>
  <c r="K20" i="15"/>
  <c r="J20" i="15"/>
  <c r="I20" i="15"/>
  <c r="M20" i="15"/>
  <c r="L11" i="15"/>
  <c r="K11" i="15"/>
  <c r="J11" i="15"/>
  <c r="I11" i="15"/>
  <c r="M11" i="15"/>
  <c r="T14" i="12"/>
  <c r="S14" i="12"/>
  <c r="V14" i="12"/>
  <c r="T12" i="12"/>
  <c r="S12" i="12"/>
  <c r="V12" i="12"/>
  <c r="T10" i="12"/>
  <c r="S10" i="12"/>
  <c r="V10" i="12"/>
  <c r="T7" i="12"/>
  <c r="S7" i="12"/>
  <c r="V7" i="12"/>
  <c r="Y15" i="15"/>
  <c r="X15" i="15"/>
  <c r="W15" i="15"/>
  <c r="J46" i="6"/>
  <c r="K46" i="6"/>
  <c r="I46" i="6"/>
  <c r="R42" i="6"/>
  <c r="S42" i="6"/>
  <c r="Q42" i="6"/>
  <c r="J40" i="6"/>
  <c r="K40" i="6"/>
  <c r="I40" i="6"/>
  <c r="K34" i="6"/>
  <c r="J34" i="6"/>
  <c r="I34" i="6"/>
  <c r="J28" i="6"/>
  <c r="K28" i="6"/>
  <c r="I28" i="6"/>
  <c r="J22" i="6"/>
  <c r="K22" i="6"/>
  <c r="I22" i="6"/>
  <c r="J15" i="6"/>
  <c r="K15" i="6"/>
  <c r="I15" i="6"/>
  <c r="J9" i="6"/>
  <c r="K9" i="6"/>
  <c r="I9" i="6"/>
  <c r="E196" i="3"/>
  <c r="E193" i="3"/>
  <c r="E190" i="3"/>
  <c r="E187" i="3"/>
  <c r="L141" i="3"/>
  <c r="K141" i="3"/>
  <c r="J141" i="3"/>
  <c r="L138" i="3"/>
  <c r="J138" i="3"/>
  <c r="K138" i="3"/>
  <c r="L135" i="3"/>
  <c r="K135" i="3"/>
  <c r="J135" i="3"/>
  <c r="I123" i="3"/>
  <c r="L112" i="3"/>
  <c r="K112" i="3"/>
  <c r="J112" i="3"/>
  <c r="I120" i="3"/>
  <c r="L109" i="3"/>
  <c r="K109" i="3"/>
  <c r="J109" i="3"/>
  <c r="I117" i="3"/>
  <c r="L106" i="3"/>
  <c r="K106" i="3"/>
  <c r="J106" i="3"/>
  <c r="I114" i="3"/>
  <c r="L103" i="3"/>
  <c r="K103" i="3"/>
  <c r="J103" i="3"/>
  <c r="L100" i="3"/>
  <c r="K100" i="3"/>
  <c r="J100" i="3"/>
  <c r="L97" i="3"/>
  <c r="K97" i="3"/>
  <c r="J97" i="3"/>
  <c r="L94" i="3"/>
  <c r="K94" i="3"/>
  <c r="J94" i="3"/>
  <c r="L91" i="3"/>
  <c r="K91" i="3"/>
  <c r="J91" i="3"/>
  <c r="L88" i="3"/>
  <c r="J88" i="3"/>
  <c r="K88" i="3"/>
  <c r="L85" i="3"/>
  <c r="K85" i="3"/>
  <c r="J85" i="3"/>
  <c r="L82" i="3"/>
  <c r="K82" i="3"/>
  <c r="J82" i="3"/>
  <c r="I68" i="2"/>
  <c r="L65" i="2"/>
  <c r="K65" i="2"/>
  <c r="J65" i="2"/>
  <c r="L62" i="2"/>
  <c r="J62" i="2"/>
  <c r="K62" i="2"/>
  <c r="L59" i="2"/>
  <c r="K59" i="2"/>
  <c r="J59" i="2"/>
  <c r="W19" i="15"/>
  <c r="Y19" i="15"/>
  <c r="X19" i="15"/>
  <c r="L51" i="12"/>
  <c r="K51" i="12"/>
  <c r="J51" i="12"/>
  <c r="I51" i="12"/>
  <c r="L42" i="12"/>
  <c r="K42" i="12"/>
  <c r="J42" i="12"/>
  <c r="I42" i="12"/>
  <c r="L33" i="12"/>
  <c r="K33" i="12"/>
  <c r="J33" i="12"/>
  <c r="I33" i="12"/>
  <c r="L24" i="12"/>
  <c r="K24" i="12"/>
  <c r="J24" i="12"/>
  <c r="I24" i="12"/>
  <c r="L15" i="12"/>
  <c r="K15" i="12"/>
  <c r="J15" i="12"/>
  <c r="I15" i="12"/>
  <c r="L285" i="8"/>
  <c r="K271" i="8"/>
  <c r="L272" i="8" s="1"/>
  <c r="L261" i="8"/>
  <c r="L260" i="8"/>
  <c r="L259" i="8"/>
  <c r="L258" i="8"/>
  <c r="L257" i="8"/>
  <c r="L256" i="8"/>
  <c r="L255" i="8"/>
  <c r="L254" i="8"/>
  <c r="L253" i="8"/>
  <c r="L252" i="8"/>
  <c r="L251" i="8"/>
  <c r="L240" i="8"/>
  <c r="L219" i="8"/>
  <c r="K205" i="8"/>
  <c r="L206" i="8" s="1"/>
  <c r="L195" i="8"/>
  <c r="L194" i="8"/>
  <c r="L193" i="8"/>
  <c r="L192" i="8"/>
  <c r="L191" i="8"/>
  <c r="L190" i="8"/>
  <c r="L189" i="8"/>
  <c r="L188" i="8"/>
  <c r="L187" i="8"/>
  <c r="L186" i="8"/>
  <c r="L185" i="8"/>
  <c r="L174" i="8"/>
  <c r="L153" i="8"/>
  <c r="K139" i="8"/>
  <c r="L140" i="8" s="1"/>
  <c r="L129" i="8"/>
  <c r="L128" i="8"/>
  <c r="L127" i="8"/>
  <c r="L126" i="8"/>
  <c r="L125" i="8"/>
  <c r="L124" i="8"/>
  <c r="L123" i="8"/>
  <c r="L122" i="8"/>
  <c r="L121" i="8"/>
  <c r="L120" i="8"/>
  <c r="L119" i="8"/>
  <c r="L108" i="8"/>
  <c r="L283" i="8"/>
  <c r="L282" i="8"/>
  <c r="L281" i="8"/>
  <c r="L280" i="8"/>
  <c r="L279" i="8"/>
  <c r="L278" i="8"/>
  <c r="L277" i="8"/>
  <c r="L276" i="8"/>
  <c r="L275" i="8"/>
  <c r="L274" i="8"/>
  <c r="L273" i="8"/>
  <c r="L262" i="8"/>
  <c r="L241" i="8"/>
  <c r="K227" i="8"/>
  <c r="L228" i="8" s="1"/>
  <c r="L217" i="8"/>
  <c r="L216" i="8"/>
  <c r="L215" i="8"/>
  <c r="L214" i="8"/>
  <c r="L213" i="8"/>
  <c r="L212" i="8"/>
  <c r="L211" i="8"/>
  <c r="L210" i="8"/>
  <c r="L209" i="8"/>
  <c r="L208" i="8"/>
  <c r="L207" i="8"/>
  <c r="L196" i="8"/>
  <c r="L175" i="8"/>
  <c r="K161" i="8"/>
  <c r="L162" i="8" s="1"/>
  <c r="L151" i="8"/>
  <c r="L150" i="8"/>
  <c r="L149" i="8"/>
  <c r="L148" i="8"/>
  <c r="L147" i="8"/>
  <c r="L146" i="8"/>
  <c r="L145" i="8"/>
  <c r="L144" i="8"/>
  <c r="L143" i="8"/>
  <c r="L142" i="8"/>
  <c r="L141" i="8"/>
  <c r="L130" i="8"/>
  <c r="L109" i="8"/>
  <c r="K95" i="8"/>
  <c r="L96" i="8" s="1"/>
  <c r="K51" i="8"/>
  <c r="L230" i="8"/>
  <c r="L173" i="8"/>
  <c r="L171" i="8"/>
  <c r="L169" i="8"/>
  <c r="L167" i="8"/>
  <c r="L163" i="8"/>
  <c r="L106" i="8"/>
  <c r="L102" i="8"/>
  <c r="K29" i="8"/>
  <c r="L30" i="8" s="1"/>
  <c r="L263" i="8"/>
  <c r="K249" i="8"/>
  <c r="L250" i="8" s="1"/>
  <c r="L197" i="8"/>
  <c r="K183" i="8"/>
  <c r="L184" i="8" s="1"/>
  <c r="L131" i="8"/>
  <c r="K117" i="8"/>
  <c r="L118" i="8" s="1"/>
  <c r="L100" i="8"/>
  <c r="L97" i="8"/>
  <c r="L8" i="8"/>
  <c r="L239" i="8"/>
  <c r="L238" i="8"/>
  <c r="L235" i="8"/>
  <c r="L232" i="8"/>
  <c r="L170" i="8"/>
  <c r="L166" i="8"/>
  <c r="L107" i="8"/>
  <c r="L105" i="8"/>
  <c r="L104" i="8"/>
  <c r="K73" i="8"/>
  <c r="I7" i="8"/>
  <c r="L236" i="8"/>
  <c r="L233" i="8"/>
  <c r="L229" i="8"/>
  <c r="L172" i="8"/>
  <c r="L168" i="8"/>
  <c r="L165" i="8"/>
  <c r="L103" i="8"/>
  <c r="L99" i="8"/>
  <c r="L237" i="8"/>
  <c r="L234" i="8"/>
  <c r="L231" i="8"/>
  <c r="L164" i="8"/>
  <c r="L98" i="8"/>
  <c r="L152" i="8"/>
  <c r="L101" i="8"/>
  <c r="L284" i="8"/>
  <c r="L218" i="8"/>
  <c r="Q49" i="6"/>
  <c r="S49" i="6"/>
  <c r="R49" i="6"/>
  <c r="I47" i="6"/>
  <c r="K47" i="6"/>
  <c r="J47" i="6"/>
  <c r="Q43" i="6"/>
  <c r="S43" i="6"/>
  <c r="R43" i="6"/>
  <c r="I41" i="6"/>
  <c r="K41" i="6"/>
  <c r="J41" i="6"/>
  <c r="Q37" i="6"/>
  <c r="S37" i="6"/>
  <c r="R37" i="6"/>
  <c r="I35" i="6"/>
  <c r="K35" i="6"/>
  <c r="J35" i="6"/>
  <c r="Q31" i="6"/>
  <c r="S31" i="6"/>
  <c r="R31" i="6"/>
  <c r="I29" i="6"/>
  <c r="K29" i="6"/>
  <c r="J29" i="6"/>
  <c r="Q25" i="6"/>
  <c r="S25" i="6"/>
  <c r="R25" i="6"/>
  <c r="I23" i="6"/>
  <c r="K23" i="6"/>
  <c r="J23" i="6"/>
  <c r="Q19" i="6"/>
  <c r="S19" i="6"/>
  <c r="R19" i="6"/>
  <c r="I17" i="6"/>
  <c r="K17" i="6"/>
  <c r="J17" i="6"/>
  <c r="I16" i="6"/>
  <c r="K16" i="6"/>
  <c r="J16" i="6"/>
  <c r="Q12" i="6"/>
  <c r="S12" i="6"/>
  <c r="R12" i="6"/>
  <c r="I10" i="6"/>
  <c r="K10" i="6"/>
  <c r="J10" i="6"/>
  <c r="I50" i="5"/>
  <c r="M50" i="5"/>
  <c r="K50" i="5"/>
  <c r="L50" i="5"/>
  <c r="J50" i="5"/>
  <c r="I48" i="5"/>
  <c r="M48" i="5"/>
  <c r="L48" i="5"/>
  <c r="K48" i="5"/>
  <c r="J48" i="5"/>
  <c r="I46" i="5"/>
  <c r="M46" i="5"/>
  <c r="K46" i="5"/>
  <c r="L46" i="5"/>
  <c r="J46" i="5"/>
  <c r="I44" i="5"/>
  <c r="M44" i="5"/>
  <c r="L44" i="5"/>
  <c r="J44" i="5"/>
  <c r="K44" i="5"/>
  <c r="I42" i="5"/>
  <c r="M42" i="5"/>
  <c r="L42" i="5"/>
  <c r="K42" i="5"/>
  <c r="J42" i="5"/>
  <c r="I40" i="5"/>
  <c r="M40" i="5"/>
  <c r="L40" i="5"/>
  <c r="K40" i="5"/>
  <c r="J40" i="5"/>
  <c r="I38" i="5"/>
  <c r="M38" i="5"/>
  <c r="L38" i="5"/>
  <c r="J38" i="5"/>
  <c r="K38" i="5"/>
  <c r="I36" i="5"/>
  <c r="M36" i="5"/>
  <c r="L36" i="5"/>
  <c r="K36" i="5"/>
  <c r="J36" i="5"/>
  <c r="I34" i="5"/>
  <c r="M34" i="5"/>
  <c r="L34" i="5"/>
  <c r="K34" i="5"/>
  <c r="J34" i="5"/>
  <c r="I32" i="5"/>
  <c r="M32" i="5"/>
  <c r="L32" i="5"/>
  <c r="J32" i="5"/>
  <c r="K32" i="5"/>
  <c r="I30" i="5"/>
  <c r="M30" i="5"/>
  <c r="L30" i="5"/>
  <c r="K30" i="5"/>
  <c r="J30" i="5"/>
  <c r="I28" i="5"/>
  <c r="M28" i="5"/>
  <c r="L28" i="5"/>
  <c r="K28" i="5"/>
  <c r="J28" i="5"/>
  <c r="I26" i="5"/>
  <c r="M26" i="5"/>
  <c r="L26" i="5"/>
  <c r="J26" i="5"/>
  <c r="K26" i="5"/>
  <c r="I24" i="5"/>
  <c r="M24" i="5"/>
  <c r="L24" i="5"/>
  <c r="K24" i="5"/>
  <c r="J24" i="5"/>
  <c r="I22" i="5"/>
  <c r="M22" i="5"/>
  <c r="L22" i="5"/>
  <c r="K22" i="5"/>
  <c r="J22" i="5"/>
  <c r="I20" i="5"/>
  <c r="M20" i="5"/>
  <c r="L20" i="5"/>
  <c r="J20" i="5"/>
  <c r="K20" i="5"/>
  <c r="I18" i="5"/>
  <c r="M18" i="5"/>
  <c r="L18" i="5"/>
  <c r="K18" i="5"/>
  <c r="J18" i="5"/>
  <c r="H194" i="3"/>
  <c r="H191" i="3"/>
  <c r="H188" i="3"/>
  <c r="K188" i="3" s="1"/>
  <c r="H123" i="3"/>
  <c r="F121" i="3"/>
  <c r="H120" i="3"/>
  <c r="F118" i="3"/>
  <c r="H117" i="3"/>
  <c r="F115" i="3"/>
  <c r="H114" i="3"/>
  <c r="H68" i="2"/>
  <c r="E43" i="2"/>
  <c r="G42" i="2"/>
  <c r="J20" i="2"/>
  <c r="K20" i="2"/>
  <c r="J15" i="2"/>
  <c r="I18" i="2"/>
  <c r="L15" i="2"/>
  <c r="K15" i="2"/>
  <c r="J12" i="2"/>
  <c r="K12" i="2"/>
  <c r="L12" i="2"/>
  <c r="J9" i="2"/>
  <c r="L9" i="2"/>
  <c r="K9" i="2"/>
  <c r="F68" i="2"/>
  <c r="H86" i="10"/>
  <c r="H74" i="10"/>
  <c r="E73" i="10"/>
  <c r="H87" i="10"/>
  <c r="H85" i="10"/>
  <c r="H82" i="10"/>
  <c r="H79" i="10"/>
  <c r="H76" i="10"/>
  <c r="H81" i="10"/>
  <c r="H78" i="10"/>
  <c r="H83" i="10"/>
  <c r="H80" i="10"/>
  <c r="H77" i="10"/>
  <c r="H75" i="10"/>
  <c r="H84" i="10"/>
  <c r="H42" i="10"/>
  <c r="H30" i="10"/>
  <c r="E29" i="10"/>
  <c r="H43" i="10"/>
  <c r="H41" i="10"/>
  <c r="H38" i="10"/>
  <c r="H35" i="10"/>
  <c r="H32" i="10"/>
  <c r="H40" i="10"/>
  <c r="H34" i="10"/>
  <c r="H31" i="10"/>
  <c r="H39" i="10"/>
  <c r="H36" i="10"/>
  <c r="H33" i="10"/>
  <c r="H37" i="10"/>
  <c r="Y9" i="15"/>
  <c r="X9" i="15"/>
  <c r="W9" i="15"/>
  <c r="Y18" i="15"/>
  <c r="X18" i="15"/>
  <c r="W18" i="15"/>
  <c r="W13" i="15"/>
  <c r="Y13" i="15"/>
  <c r="V21" i="15"/>
  <c r="X13" i="15"/>
  <c r="X17" i="15"/>
  <c r="W17" i="15"/>
  <c r="Y17" i="15"/>
  <c r="Y12" i="15"/>
  <c r="W12" i="15"/>
  <c r="X12" i="15"/>
  <c r="Y11" i="15"/>
  <c r="X11" i="15"/>
  <c r="W11" i="15"/>
  <c r="W16" i="15"/>
  <c r="X16" i="15"/>
  <c r="Y16" i="15"/>
  <c r="Y20" i="15"/>
  <c r="X20" i="15"/>
  <c r="W20" i="15"/>
  <c r="L8" i="12"/>
  <c r="H55" i="12"/>
  <c r="K8" i="12"/>
  <c r="J8" i="12"/>
  <c r="I8" i="12"/>
  <c r="H53" i="12"/>
  <c r="K6" i="12"/>
  <c r="J6" i="12"/>
  <c r="I6" i="12"/>
  <c r="L6" i="12"/>
  <c r="H56" i="12"/>
  <c r="K9" i="12"/>
  <c r="J9" i="12"/>
  <c r="I9" i="12"/>
  <c r="L9" i="12"/>
  <c r="J16" i="12"/>
  <c r="I16" i="12"/>
  <c r="K16" i="12"/>
  <c r="L16" i="12"/>
  <c r="J19" i="12"/>
  <c r="I19" i="12"/>
  <c r="K19" i="12"/>
  <c r="L19" i="12"/>
  <c r="J22" i="12"/>
  <c r="I22" i="12"/>
  <c r="L22" i="12"/>
  <c r="K22" i="12"/>
  <c r="J25" i="12"/>
  <c r="I25" i="12"/>
  <c r="K25" i="12"/>
  <c r="L25" i="12"/>
  <c r="J28" i="12"/>
  <c r="I28" i="12"/>
  <c r="K28" i="12"/>
  <c r="L28" i="12"/>
  <c r="J31" i="12"/>
  <c r="I31" i="12"/>
  <c r="L31" i="12"/>
  <c r="K31" i="12"/>
  <c r="J34" i="12"/>
  <c r="I34" i="12"/>
  <c r="K34" i="12"/>
  <c r="L34" i="12"/>
  <c r="J37" i="12"/>
  <c r="I37" i="12"/>
  <c r="K37" i="12"/>
  <c r="L37" i="12"/>
  <c r="J40" i="12"/>
  <c r="I40" i="12"/>
  <c r="L40" i="12"/>
  <c r="K40" i="12"/>
  <c r="J43" i="12"/>
  <c r="I43" i="12"/>
  <c r="K43" i="12"/>
  <c r="L43" i="12"/>
  <c r="J46" i="12"/>
  <c r="I46" i="12"/>
  <c r="K46" i="12"/>
  <c r="L46" i="12"/>
  <c r="J49" i="12"/>
  <c r="I49" i="12"/>
  <c r="L49" i="12"/>
  <c r="K49" i="12"/>
  <c r="J52" i="12"/>
  <c r="I52" i="12"/>
  <c r="K52" i="12"/>
  <c r="L52" i="12"/>
  <c r="I7" i="12"/>
  <c r="L7" i="12"/>
  <c r="K7" i="12"/>
  <c r="J7" i="12"/>
  <c r="H54" i="12"/>
  <c r="I10" i="12"/>
  <c r="L10" i="12"/>
  <c r="J10" i="12"/>
  <c r="K10" i="12"/>
  <c r="I12" i="12"/>
  <c r="L12" i="12"/>
  <c r="J12" i="12"/>
  <c r="K12" i="12"/>
  <c r="I14" i="12"/>
  <c r="L14" i="12"/>
  <c r="K14" i="12"/>
  <c r="J14" i="12"/>
  <c r="L17" i="12"/>
  <c r="K17" i="12"/>
  <c r="I17" i="12"/>
  <c r="J17" i="12"/>
  <c r="L20" i="12"/>
  <c r="K20" i="12"/>
  <c r="I20" i="12"/>
  <c r="J20" i="12"/>
  <c r="L23" i="12"/>
  <c r="K23" i="12"/>
  <c r="J23" i="12"/>
  <c r="I23" i="12"/>
  <c r="L26" i="12"/>
  <c r="K26" i="12"/>
  <c r="I26" i="12"/>
  <c r="J26" i="12"/>
  <c r="L29" i="12"/>
  <c r="K29" i="12"/>
  <c r="I29" i="12"/>
  <c r="J29" i="12"/>
  <c r="L32" i="12"/>
  <c r="K32" i="12"/>
  <c r="J32" i="12"/>
  <c r="I32" i="12"/>
  <c r="L35" i="12"/>
  <c r="K35" i="12"/>
  <c r="I35" i="12"/>
  <c r="J35" i="12"/>
  <c r="L38" i="12"/>
  <c r="K38" i="12"/>
  <c r="I38" i="12"/>
  <c r="J38" i="12"/>
  <c r="L41" i="12"/>
  <c r="K41" i="12"/>
  <c r="J41" i="12"/>
  <c r="I41" i="12"/>
  <c r="L44" i="12"/>
  <c r="K44" i="12"/>
  <c r="I44" i="12"/>
  <c r="J44" i="12"/>
  <c r="L47" i="12"/>
  <c r="K47" i="12"/>
  <c r="I47" i="12"/>
  <c r="J47" i="12"/>
  <c r="L50" i="12"/>
  <c r="K50" i="12"/>
  <c r="J50" i="12"/>
  <c r="I50" i="12"/>
  <c r="R50" i="6"/>
  <c r="Q50" i="6"/>
  <c r="S50" i="6"/>
  <c r="J48" i="6"/>
  <c r="I48" i="6"/>
  <c r="K48" i="6"/>
  <c r="R44" i="6"/>
  <c r="Q44" i="6"/>
  <c r="S44" i="6"/>
  <c r="J42" i="6"/>
  <c r="I42" i="6"/>
  <c r="K42" i="6"/>
  <c r="R38" i="6"/>
  <c r="Q38" i="6"/>
  <c r="S38" i="6"/>
  <c r="J36" i="6"/>
  <c r="I36" i="6"/>
  <c r="K36" i="6"/>
  <c r="R32" i="6"/>
  <c r="Q32" i="6"/>
  <c r="S32" i="6"/>
  <c r="J30" i="6"/>
  <c r="I30" i="6"/>
  <c r="K30" i="6"/>
  <c r="R26" i="6"/>
  <c r="Q26" i="6"/>
  <c r="S26" i="6"/>
  <c r="J24" i="6"/>
  <c r="I24" i="6"/>
  <c r="K24" i="6"/>
  <c r="J18" i="6"/>
  <c r="I18" i="6"/>
  <c r="K18" i="6"/>
  <c r="J11" i="6"/>
  <c r="I11" i="6"/>
  <c r="K11" i="6"/>
  <c r="J16" i="5"/>
  <c r="I16" i="5"/>
  <c r="M16" i="5"/>
  <c r="L16" i="5"/>
  <c r="K16" i="5"/>
  <c r="J14" i="5"/>
  <c r="I14" i="5"/>
  <c r="M14" i="5"/>
  <c r="K14" i="5"/>
  <c r="L14" i="5"/>
  <c r="J12" i="5"/>
  <c r="I12" i="5"/>
  <c r="M12" i="5"/>
  <c r="L12" i="5"/>
  <c r="K12" i="5"/>
  <c r="J10" i="5"/>
  <c r="I10" i="5"/>
  <c r="M10" i="5"/>
  <c r="L10" i="5"/>
  <c r="K10" i="5"/>
  <c r="J8" i="5"/>
  <c r="I8" i="5"/>
  <c r="M8" i="5"/>
  <c r="K8" i="5"/>
  <c r="L8" i="5"/>
  <c r="K217" i="3"/>
  <c r="J217" i="3"/>
  <c r="L217" i="3"/>
  <c r="K214" i="3"/>
  <c r="J214" i="3"/>
  <c r="L214" i="3"/>
  <c r="K211" i="3"/>
  <c r="J211" i="3"/>
  <c r="L211" i="3"/>
  <c r="K208" i="3"/>
  <c r="J208" i="3"/>
  <c r="L208" i="3"/>
  <c r="K185" i="3"/>
  <c r="J185" i="3"/>
  <c r="I196" i="3"/>
  <c r="L185" i="3"/>
  <c r="E195" i="3"/>
  <c r="K182" i="3"/>
  <c r="J182" i="3"/>
  <c r="L182" i="3"/>
  <c r="I193" i="3"/>
  <c r="E192" i="3"/>
  <c r="K179" i="3"/>
  <c r="J179" i="3"/>
  <c r="I190" i="3"/>
  <c r="L179" i="3"/>
  <c r="E189" i="3"/>
  <c r="K176" i="3"/>
  <c r="J176" i="3"/>
  <c r="I187" i="3"/>
  <c r="L176" i="3"/>
  <c r="E186" i="3"/>
  <c r="K173" i="3"/>
  <c r="J173" i="3"/>
  <c r="L173" i="3"/>
  <c r="K170" i="3"/>
  <c r="J170" i="3"/>
  <c r="L170" i="3"/>
  <c r="K167" i="3"/>
  <c r="J167" i="3"/>
  <c r="L167" i="3"/>
  <c r="K164" i="3"/>
  <c r="J164" i="3"/>
  <c r="L164" i="3"/>
  <c r="K161" i="3"/>
  <c r="J161" i="3"/>
  <c r="L161" i="3"/>
  <c r="K158" i="3"/>
  <c r="J158" i="3"/>
  <c r="L158" i="3"/>
  <c r="K155" i="3"/>
  <c r="J155" i="3"/>
  <c r="L155" i="3"/>
  <c r="K143" i="3"/>
  <c r="J143" i="3"/>
  <c r="L143" i="3"/>
  <c r="K140" i="3"/>
  <c r="J140" i="3"/>
  <c r="L140" i="3"/>
  <c r="K137" i="3"/>
  <c r="J137" i="3"/>
  <c r="L137" i="3"/>
  <c r="G123" i="3"/>
  <c r="K111" i="3"/>
  <c r="I122" i="3"/>
  <c r="J111" i="3"/>
  <c r="L111" i="3"/>
  <c r="G120" i="3"/>
  <c r="K108" i="3"/>
  <c r="J108" i="3"/>
  <c r="I119" i="3"/>
  <c r="L108" i="3"/>
  <c r="G117" i="3"/>
  <c r="K105" i="3"/>
  <c r="I116" i="3"/>
  <c r="J105" i="3"/>
  <c r="L105" i="3"/>
  <c r="G114" i="3"/>
  <c r="K102" i="3"/>
  <c r="J102" i="3"/>
  <c r="L102" i="3"/>
  <c r="I113" i="3"/>
  <c r="K99" i="3"/>
  <c r="J99" i="3"/>
  <c r="L99" i="3"/>
  <c r="K96" i="3"/>
  <c r="J96" i="3"/>
  <c r="L96" i="3"/>
  <c r="K93" i="3"/>
  <c r="J93" i="3"/>
  <c r="L93" i="3"/>
  <c r="K90" i="3"/>
  <c r="J90" i="3"/>
  <c r="L90" i="3"/>
  <c r="K87" i="3"/>
  <c r="J87" i="3"/>
  <c r="L87" i="3"/>
  <c r="K84" i="3"/>
  <c r="J84" i="3"/>
  <c r="L84" i="3"/>
  <c r="K81" i="3"/>
  <c r="J81" i="3"/>
  <c r="L81" i="3"/>
  <c r="K73" i="2"/>
  <c r="J73" i="2"/>
  <c r="L73" i="2"/>
  <c r="G68" i="2"/>
  <c r="K64" i="2"/>
  <c r="J64" i="2"/>
  <c r="I67" i="2"/>
  <c r="L64" i="2"/>
  <c r="K61" i="2"/>
  <c r="J61" i="2"/>
  <c r="L61" i="2"/>
  <c r="K58" i="2"/>
  <c r="J58" i="2"/>
  <c r="L58" i="2"/>
  <c r="F42" i="2"/>
  <c r="K19" i="2"/>
  <c r="J19" i="2"/>
  <c r="W10" i="15"/>
  <c r="Y10" i="15"/>
  <c r="X10" i="15"/>
  <c r="L39" i="12"/>
  <c r="K39" i="12"/>
  <c r="J39" i="12"/>
  <c r="I39" i="12"/>
  <c r="N60" i="8"/>
  <c r="N59" i="8"/>
  <c r="N58" i="8"/>
  <c r="N57" i="8"/>
  <c r="N56" i="8"/>
  <c r="N55" i="8"/>
  <c r="N54" i="8"/>
  <c r="N53" i="8"/>
  <c r="N52" i="8"/>
  <c r="S51" i="6"/>
  <c r="R51" i="6"/>
  <c r="Q51" i="6"/>
  <c r="K49" i="6"/>
  <c r="J49" i="6"/>
  <c r="I49" i="6"/>
  <c r="S45" i="6"/>
  <c r="R45" i="6"/>
  <c r="Q45" i="6"/>
  <c r="K43" i="6"/>
  <c r="J43" i="6"/>
  <c r="I43" i="6"/>
  <c r="S39" i="6"/>
  <c r="R39" i="6"/>
  <c r="Q39" i="6"/>
  <c r="K37" i="6"/>
  <c r="J37" i="6"/>
  <c r="I37" i="6"/>
  <c r="K31" i="6"/>
  <c r="J31" i="6"/>
  <c r="I31" i="6"/>
  <c r="K25" i="6"/>
  <c r="J25" i="6"/>
  <c r="I25" i="6"/>
  <c r="K19" i="6"/>
  <c r="J19" i="6"/>
  <c r="I19" i="6"/>
  <c r="K12" i="6"/>
  <c r="J12" i="6"/>
  <c r="I12" i="6"/>
  <c r="H196" i="3"/>
  <c r="H193" i="3"/>
  <c r="H190" i="3"/>
  <c r="H187" i="3"/>
  <c r="F123" i="3"/>
  <c r="F120" i="3"/>
  <c r="F117" i="3"/>
  <c r="F114" i="3"/>
  <c r="L65" i="3"/>
  <c r="K65" i="3"/>
  <c r="J65" i="3"/>
  <c r="K50" i="3"/>
  <c r="J50" i="3"/>
  <c r="L33" i="3"/>
  <c r="K33" i="3"/>
  <c r="J33" i="3"/>
  <c r="L24" i="3"/>
  <c r="K24" i="3"/>
  <c r="J24" i="3"/>
  <c r="L15" i="3"/>
  <c r="J15" i="3"/>
  <c r="K15" i="3"/>
  <c r="K45" i="3"/>
  <c r="J45" i="3"/>
  <c r="K51" i="3"/>
  <c r="J51" i="3"/>
  <c r="K57" i="3"/>
  <c r="J57" i="3"/>
  <c r="K7" i="3"/>
  <c r="J7" i="3"/>
  <c r="L7" i="3"/>
  <c r="K10" i="3"/>
  <c r="J10" i="3"/>
  <c r="L10" i="3"/>
  <c r="K13" i="3"/>
  <c r="J13" i="3"/>
  <c r="L13" i="3"/>
  <c r="K16" i="3"/>
  <c r="J16" i="3"/>
  <c r="L16" i="3"/>
  <c r="K19" i="3"/>
  <c r="J19" i="3"/>
  <c r="L19" i="3"/>
  <c r="K22" i="3"/>
  <c r="J22" i="3"/>
  <c r="L22" i="3"/>
  <c r="K25" i="3"/>
  <c r="J25" i="3"/>
  <c r="L25" i="3"/>
  <c r="K28" i="3"/>
  <c r="J28" i="3"/>
  <c r="L28" i="3"/>
  <c r="K31" i="3"/>
  <c r="J31" i="3"/>
  <c r="L31" i="3"/>
  <c r="K34" i="3"/>
  <c r="J34" i="3"/>
  <c r="L34" i="3"/>
  <c r="K37" i="3"/>
  <c r="J37" i="3"/>
  <c r="L37" i="3"/>
  <c r="K40" i="3"/>
  <c r="J40" i="3"/>
  <c r="K46" i="3"/>
  <c r="J46" i="3"/>
  <c r="K52" i="3"/>
  <c r="J52" i="3"/>
  <c r="K58" i="3"/>
  <c r="J58" i="3"/>
  <c r="K63" i="3"/>
  <c r="J63" i="3"/>
  <c r="L63" i="3"/>
  <c r="K66" i="3"/>
  <c r="J66" i="3"/>
  <c r="L66" i="3"/>
  <c r="K69" i="3"/>
  <c r="J69" i="3"/>
  <c r="L69" i="3"/>
  <c r="K72" i="3"/>
  <c r="J72" i="3"/>
  <c r="L72" i="3"/>
  <c r="J41" i="3"/>
  <c r="K41" i="3"/>
  <c r="J47" i="3"/>
  <c r="K47" i="3"/>
  <c r="J53" i="3"/>
  <c r="K53" i="3"/>
  <c r="J59" i="3"/>
  <c r="K59" i="3"/>
  <c r="L8" i="3"/>
  <c r="K8" i="3"/>
  <c r="J8" i="3"/>
  <c r="L11" i="3"/>
  <c r="J11" i="3"/>
  <c r="K11" i="3"/>
  <c r="L14" i="3"/>
  <c r="K14" i="3"/>
  <c r="J14" i="3"/>
  <c r="L17" i="3"/>
  <c r="K17" i="3"/>
  <c r="J17" i="3"/>
  <c r="L20" i="3"/>
  <c r="J20" i="3"/>
  <c r="K20" i="3"/>
  <c r="L23" i="3"/>
  <c r="K23" i="3"/>
  <c r="J23" i="3"/>
  <c r="L26" i="3"/>
  <c r="K26" i="3"/>
  <c r="J26" i="3"/>
  <c r="L29" i="3"/>
  <c r="K29" i="3"/>
  <c r="J29" i="3"/>
  <c r="L32" i="3"/>
  <c r="K32" i="3"/>
  <c r="J32" i="3"/>
  <c r="L35" i="3"/>
  <c r="K35" i="3"/>
  <c r="J35" i="3"/>
  <c r="L38" i="3"/>
  <c r="J38" i="3"/>
  <c r="K38" i="3"/>
  <c r="K42" i="3"/>
  <c r="J42" i="3"/>
  <c r="K48" i="3"/>
  <c r="J48" i="3"/>
  <c r="K54" i="3"/>
  <c r="J54" i="3"/>
  <c r="K60" i="3"/>
  <c r="J60" i="3"/>
  <c r="L64" i="3"/>
  <c r="K64" i="3"/>
  <c r="J64" i="3"/>
  <c r="L67" i="3"/>
  <c r="K67" i="3"/>
  <c r="J67" i="3"/>
  <c r="L70" i="3"/>
  <c r="J70" i="3"/>
  <c r="K70" i="3"/>
  <c r="L21" i="5"/>
  <c r="K21" i="5"/>
  <c r="J21" i="5"/>
  <c r="I21" i="5"/>
  <c r="M21" i="5"/>
  <c r="U18" i="5"/>
  <c r="T18" i="5"/>
  <c r="S18" i="5"/>
  <c r="W18" i="5"/>
  <c r="V18" i="5"/>
  <c r="U20" i="5"/>
  <c r="T20" i="5"/>
  <c r="S20" i="5"/>
  <c r="W20" i="5"/>
  <c r="V20" i="5"/>
  <c r="U22" i="5"/>
  <c r="T22" i="5"/>
  <c r="S22" i="5"/>
  <c r="V22" i="5"/>
  <c r="W22" i="5"/>
  <c r="U24" i="5"/>
  <c r="T24" i="5"/>
  <c r="S24" i="5"/>
  <c r="W24" i="5"/>
  <c r="V24" i="5"/>
  <c r="U26" i="5"/>
  <c r="T26" i="5"/>
  <c r="S26" i="5"/>
  <c r="W26" i="5"/>
  <c r="V26" i="5"/>
  <c r="U28" i="5"/>
  <c r="T28" i="5"/>
  <c r="S28" i="5"/>
  <c r="V28" i="5"/>
  <c r="W28" i="5"/>
  <c r="U30" i="5"/>
  <c r="T30" i="5"/>
  <c r="S30" i="5"/>
  <c r="W30" i="5"/>
  <c r="V30" i="5"/>
  <c r="U32" i="5"/>
  <c r="T32" i="5"/>
  <c r="S32" i="5"/>
  <c r="W32" i="5"/>
  <c r="V32" i="5"/>
  <c r="U34" i="5"/>
  <c r="T34" i="5"/>
  <c r="S34" i="5"/>
  <c r="V34" i="5"/>
  <c r="W34" i="5"/>
  <c r="U36" i="5"/>
  <c r="T36" i="5"/>
  <c r="S36" i="5"/>
  <c r="W36" i="5"/>
  <c r="V36" i="5"/>
  <c r="U38" i="5"/>
  <c r="T38" i="5"/>
  <c r="S38" i="5"/>
  <c r="W38" i="5"/>
  <c r="V38" i="5"/>
  <c r="U40" i="5"/>
  <c r="T40" i="5"/>
  <c r="S40" i="5"/>
  <c r="V40" i="5"/>
  <c r="W40" i="5"/>
  <c r="U42" i="5"/>
  <c r="T42" i="5"/>
  <c r="S42" i="5"/>
  <c r="W42" i="5"/>
  <c r="V42" i="5"/>
  <c r="U44" i="5"/>
  <c r="T44" i="5"/>
  <c r="S44" i="5"/>
  <c r="W44" i="5"/>
  <c r="V44" i="5"/>
  <c r="U46" i="5"/>
  <c r="T46" i="5"/>
  <c r="S46" i="5"/>
  <c r="W46" i="5"/>
  <c r="V46" i="5"/>
  <c r="U48" i="5"/>
  <c r="T48" i="5"/>
  <c r="S48" i="5"/>
  <c r="W48" i="5"/>
  <c r="V48" i="5"/>
  <c r="U50" i="5"/>
  <c r="T50" i="5"/>
  <c r="S50" i="5"/>
  <c r="W50" i="5"/>
  <c r="V50" i="5"/>
  <c r="U52" i="5"/>
  <c r="T52" i="5"/>
  <c r="W52" i="5"/>
  <c r="S52" i="5"/>
  <c r="V52" i="5"/>
  <c r="S7" i="5"/>
  <c r="W7" i="5"/>
  <c r="V7" i="5"/>
  <c r="U7" i="5"/>
  <c r="T7" i="5"/>
  <c r="S9" i="5"/>
  <c r="W9" i="5"/>
  <c r="V9" i="5"/>
  <c r="U9" i="5"/>
  <c r="T9" i="5"/>
  <c r="S11" i="5"/>
  <c r="W11" i="5"/>
  <c r="V11" i="5"/>
  <c r="T11" i="5"/>
  <c r="U11" i="5"/>
  <c r="S13" i="5"/>
  <c r="W13" i="5"/>
  <c r="V13" i="5"/>
  <c r="U13" i="5"/>
  <c r="T13" i="5"/>
  <c r="S15" i="5"/>
  <c r="W15" i="5"/>
  <c r="V15" i="5"/>
  <c r="U15" i="5"/>
  <c r="T15" i="5"/>
  <c r="W17" i="5"/>
  <c r="V17" i="5"/>
  <c r="U17" i="5"/>
  <c r="S17" i="5"/>
  <c r="T17" i="5"/>
  <c r="W19" i="5"/>
  <c r="V19" i="5"/>
  <c r="U19" i="5"/>
  <c r="T19" i="5"/>
  <c r="S19" i="5"/>
  <c r="W21" i="5"/>
  <c r="V21" i="5"/>
  <c r="U21" i="5"/>
  <c r="T21" i="5"/>
  <c r="S21" i="5"/>
  <c r="W23" i="5"/>
  <c r="V23" i="5"/>
  <c r="U23" i="5"/>
  <c r="S23" i="5"/>
  <c r="T23" i="5"/>
  <c r="W25" i="5"/>
  <c r="V25" i="5"/>
  <c r="U25" i="5"/>
  <c r="T25" i="5"/>
  <c r="S25" i="5"/>
  <c r="W27" i="5"/>
  <c r="V27" i="5"/>
  <c r="U27" i="5"/>
  <c r="T27" i="5"/>
  <c r="S27" i="5"/>
  <c r="W29" i="5"/>
  <c r="V29" i="5"/>
  <c r="U29" i="5"/>
  <c r="S29" i="5"/>
  <c r="T29" i="5"/>
  <c r="W31" i="5"/>
  <c r="V31" i="5"/>
  <c r="U31" i="5"/>
  <c r="T31" i="5"/>
  <c r="S31" i="5"/>
  <c r="W33" i="5"/>
  <c r="V33" i="5"/>
  <c r="U33" i="5"/>
  <c r="T33" i="5"/>
  <c r="S33" i="5"/>
  <c r="W35" i="5"/>
  <c r="V35" i="5"/>
  <c r="U35" i="5"/>
  <c r="S35" i="5"/>
  <c r="T35" i="5"/>
  <c r="W37" i="5"/>
  <c r="V37" i="5"/>
  <c r="U37" i="5"/>
  <c r="T37" i="5"/>
  <c r="S37" i="5"/>
  <c r="W39" i="5"/>
  <c r="V39" i="5"/>
  <c r="U39" i="5"/>
  <c r="T39" i="5"/>
  <c r="S39" i="5"/>
  <c r="W41" i="5"/>
  <c r="V41" i="5"/>
  <c r="U41" i="5"/>
  <c r="S41" i="5"/>
  <c r="T41" i="5"/>
  <c r="W43" i="5"/>
  <c r="V43" i="5"/>
  <c r="U43" i="5"/>
  <c r="T43" i="5"/>
  <c r="S43" i="5"/>
  <c r="W45" i="5"/>
  <c r="V45" i="5"/>
  <c r="U45" i="5"/>
  <c r="T45" i="5"/>
  <c r="S45" i="5"/>
  <c r="W47" i="5"/>
  <c r="V47" i="5"/>
  <c r="U47" i="5"/>
  <c r="T47" i="5"/>
  <c r="S47" i="5"/>
  <c r="W49" i="5"/>
  <c r="V49" i="5"/>
  <c r="T49" i="5"/>
  <c r="U49" i="5"/>
  <c r="S49" i="5"/>
  <c r="W51" i="5"/>
  <c r="T51" i="5"/>
  <c r="V51" i="5"/>
  <c r="U51" i="5"/>
  <c r="S51" i="5"/>
  <c r="V8" i="13"/>
  <c r="U8" i="13"/>
  <c r="W8" i="13"/>
  <c r="V9" i="13"/>
  <c r="U9" i="13"/>
  <c r="W9" i="13"/>
  <c r="V10" i="13"/>
  <c r="U10" i="13"/>
  <c r="W10" i="13"/>
  <c r="V11" i="13"/>
  <c r="U11" i="13"/>
  <c r="W11" i="13"/>
  <c r="V12" i="13"/>
  <c r="U12" i="13"/>
  <c r="T20" i="13"/>
  <c r="W12" i="13"/>
  <c r="V13" i="13"/>
  <c r="U13" i="13"/>
  <c r="W13" i="13"/>
  <c r="V14" i="13"/>
  <c r="U14" i="13"/>
  <c r="W14" i="13"/>
  <c r="V15" i="13"/>
  <c r="U15" i="13"/>
  <c r="W15" i="13"/>
  <c r="V16" i="13"/>
  <c r="U16" i="13"/>
  <c r="W16" i="13"/>
  <c r="V17" i="13"/>
  <c r="U17" i="13"/>
  <c r="W17" i="13"/>
  <c r="V18" i="13"/>
  <c r="U18" i="13"/>
  <c r="W18" i="13"/>
  <c r="V19" i="13"/>
  <c r="U19" i="13"/>
  <c r="W19" i="13"/>
  <c r="L19" i="5"/>
  <c r="K19" i="5"/>
  <c r="J19" i="5"/>
  <c r="I19" i="5"/>
  <c r="M19" i="5"/>
  <c r="V10" i="5"/>
  <c r="U10" i="5"/>
  <c r="T10" i="5"/>
  <c r="S10" i="5"/>
  <c r="W10" i="5"/>
  <c r="F196" i="3"/>
  <c r="G188" i="3"/>
  <c r="G191" i="3"/>
  <c r="G194" i="3"/>
  <c r="G186" i="3"/>
  <c r="G189" i="3"/>
  <c r="G192" i="3"/>
  <c r="G195" i="3"/>
  <c r="H42" i="2"/>
  <c r="G193" i="3"/>
  <c r="F188" i="3"/>
  <c r="F191" i="3"/>
  <c r="F194" i="3"/>
  <c r="F186" i="3"/>
  <c r="F189" i="3"/>
  <c r="F192" i="3"/>
  <c r="F195" i="3"/>
  <c r="E123" i="3"/>
  <c r="E114" i="3"/>
  <c r="L71" i="3"/>
  <c r="K71" i="3"/>
  <c r="J71" i="3"/>
  <c r="L62" i="3"/>
  <c r="K62" i="3"/>
  <c r="J62" i="3"/>
  <c r="K44" i="3"/>
  <c r="J44" i="3"/>
  <c r="L39" i="3"/>
  <c r="K39" i="3"/>
  <c r="J39" i="3"/>
  <c r="L30" i="3"/>
  <c r="J30" i="3"/>
  <c r="K30" i="3"/>
  <c r="L21" i="3"/>
  <c r="K21" i="3"/>
  <c r="J21" i="3"/>
  <c r="L12" i="3"/>
  <c r="K12" i="3"/>
  <c r="J12" i="3"/>
  <c r="L48" i="2"/>
  <c r="K48" i="2"/>
  <c r="J48" i="2"/>
  <c r="L36" i="2"/>
  <c r="K36" i="2"/>
  <c r="J36" i="2"/>
  <c r="E67" i="2"/>
  <c r="L17" i="5"/>
  <c r="K17" i="5"/>
  <c r="J17" i="5"/>
  <c r="I17" i="5"/>
  <c r="M17" i="5"/>
  <c r="V14" i="5"/>
  <c r="U14" i="5"/>
  <c r="T14" i="5"/>
  <c r="S14" i="5"/>
  <c r="W14" i="5"/>
  <c r="V8" i="5"/>
  <c r="U8" i="5"/>
  <c r="T8" i="5"/>
  <c r="S8" i="5"/>
  <c r="W8" i="5"/>
  <c r="K49" i="3"/>
  <c r="J49" i="3"/>
  <c r="G190" i="3"/>
  <c r="E120" i="3"/>
  <c r="E115" i="3"/>
  <c r="E118" i="3"/>
  <c r="E121" i="3"/>
  <c r="E113" i="3"/>
  <c r="E116" i="3"/>
  <c r="E119" i="3"/>
  <c r="E122" i="3"/>
  <c r="L68" i="3"/>
  <c r="K68" i="3"/>
  <c r="J68" i="3"/>
  <c r="K56" i="3"/>
  <c r="J56" i="3"/>
  <c r="L36" i="3"/>
  <c r="K36" i="3"/>
  <c r="J36" i="3"/>
  <c r="L27" i="3"/>
  <c r="J27" i="3"/>
  <c r="K27" i="3"/>
  <c r="L18" i="3"/>
  <c r="K18" i="3"/>
  <c r="J18" i="3"/>
  <c r="L9" i="3"/>
  <c r="J9" i="3"/>
  <c r="K9" i="3"/>
  <c r="L33" i="2"/>
  <c r="K33" i="2"/>
  <c r="J33" i="2"/>
  <c r="L40" i="2"/>
  <c r="K40" i="2"/>
  <c r="J40" i="2"/>
  <c r="I43" i="2"/>
  <c r="L34" i="2"/>
  <c r="K34" i="2"/>
  <c r="J34" i="2"/>
  <c r="L37" i="2"/>
  <c r="K37" i="2"/>
  <c r="J37" i="2"/>
  <c r="L49" i="2"/>
  <c r="K49" i="2"/>
  <c r="J49" i="2"/>
  <c r="J32" i="2"/>
  <c r="K32" i="2"/>
  <c r="L32" i="2"/>
  <c r="J35" i="2"/>
  <c r="L35" i="2"/>
  <c r="K35" i="2"/>
  <c r="J38" i="2"/>
  <c r="L38" i="2"/>
  <c r="K38" i="2"/>
  <c r="J41" i="2"/>
  <c r="K41" i="2"/>
  <c r="J47" i="2"/>
  <c r="L47" i="2"/>
  <c r="K47" i="2"/>
  <c r="V12" i="5"/>
  <c r="U12" i="5"/>
  <c r="T12" i="5"/>
  <c r="S12" i="5"/>
  <c r="W12" i="5"/>
  <c r="L146" i="47"/>
  <c r="O146" i="47"/>
  <c r="N146" i="47"/>
  <c r="M146" i="47"/>
  <c r="N16" i="47"/>
  <c r="M16" i="47"/>
  <c r="L16" i="47"/>
  <c r="Q16" i="47"/>
  <c r="P16" i="47"/>
  <c r="T16" i="47"/>
  <c r="S16" i="47"/>
  <c r="R16" i="47"/>
  <c r="J16" i="47"/>
  <c r="I16" i="47"/>
  <c r="H16" i="47"/>
  <c r="O146" i="46"/>
  <c r="N146" i="46"/>
  <c r="M146" i="46"/>
  <c r="J16" i="46"/>
  <c r="I16" i="46"/>
  <c r="H16" i="46"/>
  <c r="Q16" i="46"/>
  <c r="P16" i="46"/>
  <c r="T16" i="46"/>
  <c r="S16" i="46"/>
  <c r="R16" i="46"/>
  <c r="N16" i="46"/>
  <c r="M16" i="46"/>
  <c r="L16" i="46"/>
  <c r="T11" i="41"/>
  <c r="R11" i="41"/>
  <c r="P11" i="41"/>
  <c r="S11" i="41"/>
  <c r="Q11" i="41"/>
  <c r="O11" i="41"/>
  <c r="I146" i="45"/>
  <c r="G146" i="45"/>
  <c r="H146" i="45"/>
  <c r="K146" i="45" s="1"/>
  <c r="H11" i="41"/>
  <c r="G11" i="41"/>
  <c r="I11" i="41"/>
  <c r="T16" i="45"/>
  <c r="R16" i="45"/>
  <c r="Q16" i="45"/>
  <c r="P16" i="45"/>
  <c r="S16" i="45"/>
  <c r="I129" i="41"/>
  <c r="G129" i="41"/>
  <c r="H129" i="41"/>
  <c r="L11" i="41"/>
  <c r="M11" i="41"/>
  <c r="K11" i="41"/>
  <c r="M104" i="30"/>
  <c r="L104" i="30"/>
  <c r="K104" i="30"/>
  <c r="J104" i="30"/>
  <c r="I104" i="30"/>
  <c r="I118" i="30"/>
  <c r="M118" i="30"/>
  <c r="L118" i="30"/>
  <c r="K118" i="30"/>
  <c r="J118" i="30"/>
  <c r="L20" i="30"/>
  <c r="I20" i="30"/>
  <c r="M20" i="30"/>
  <c r="K20" i="30"/>
  <c r="J20" i="30"/>
  <c r="K76" i="28"/>
  <c r="J76" i="28"/>
  <c r="I76" i="28"/>
  <c r="K48" i="28"/>
  <c r="J48" i="28"/>
  <c r="I48" i="28"/>
  <c r="K20" i="28"/>
  <c r="J20" i="28"/>
  <c r="I20" i="28"/>
  <c r="K62" i="23"/>
  <c r="J62" i="23"/>
  <c r="I62" i="23"/>
  <c r="K20" i="23"/>
  <c r="J20" i="23"/>
  <c r="I20" i="23"/>
  <c r="K146" i="23"/>
  <c r="J146" i="23"/>
  <c r="I146" i="23"/>
  <c r="K118" i="23"/>
  <c r="J118" i="23"/>
  <c r="I118" i="23"/>
  <c r="K90" i="23"/>
  <c r="J90" i="23"/>
  <c r="I90" i="23"/>
  <c r="K34" i="23"/>
  <c r="J34" i="23"/>
  <c r="I34" i="23"/>
  <c r="J91" i="22"/>
  <c r="K91" i="22"/>
  <c r="L91" i="22"/>
  <c r="L77" i="22"/>
  <c r="K77" i="22"/>
  <c r="J77" i="22"/>
  <c r="Q22" i="21"/>
  <c r="R22" i="21"/>
  <c r="P135" i="19"/>
  <c r="R135" i="19"/>
  <c r="H63" i="19"/>
  <c r="J63" i="19"/>
  <c r="L161" i="22"/>
  <c r="K161" i="22"/>
  <c r="J161" i="22"/>
  <c r="X147" i="19"/>
  <c r="X77" i="19"/>
  <c r="X65" i="19"/>
  <c r="X161" i="19"/>
  <c r="X149" i="19"/>
  <c r="P147" i="19"/>
  <c r="R147" i="19"/>
  <c r="X105" i="19"/>
  <c r="Q8" i="18"/>
  <c r="R8" i="18"/>
  <c r="I36" i="21"/>
  <c r="H36" i="21"/>
  <c r="P93" i="19"/>
  <c r="R93" i="19"/>
  <c r="P63" i="19"/>
  <c r="R63" i="19"/>
  <c r="R51" i="19"/>
  <c r="P51" i="19"/>
  <c r="H21" i="19"/>
  <c r="J21" i="19"/>
  <c r="H9" i="19"/>
  <c r="J9" i="19"/>
  <c r="L35" i="22"/>
  <c r="K35" i="22"/>
  <c r="J35" i="22"/>
  <c r="I146" i="18"/>
  <c r="J146" i="18"/>
  <c r="R120" i="18"/>
  <c r="Q120" i="18"/>
  <c r="Q90" i="18"/>
  <c r="R90" i="18"/>
  <c r="J23" i="19"/>
  <c r="H23" i="19"/>
  <c r="J106" i="18"/>
  <c r="I106" i="18"/>
  <c r="I76" i="18"/>
  <c r="J76" i="18"/>
  <c r="R50" i="18"/>
  <c r="Q50" i="18"/>
  <c r="Q20" i="18"/>
  <c r="R20" i="18"/>
  <c r="X51" i="19"/>
  <c r="J8" i="18"/>
  <c r="I8" i="18"/>
  <c r="X135" i="19"/>
  <c r="P105" i="19"/>
  <c r="R105" i="19"/>
  <c r="X93" i="19"/>
  <c r="X63" i="19"/>
  <c r="J35" i="19"/>
  <c r="H35" i="19"/>
  <c r="I160" i="18"/>
  <c r="J160" i="18"/>
  <c r="X148" i="18"/>
  <c r="R134" i="18"/>
  <c r="Q134" i="18"/>
  <c r="X118" i="18"/>
  <c r="Q104" i="18"/>
  <c r="R104" i="18"/>
  <c r="J92" i="18"/>
  <c r="I92" i="18"/>
  <c r="I121" i="14"/>
  <c r="J121" i="14"/>
  <c r="J79" i="14"/>
  <c r="I79" i="14"/>
  <c r="J37" i="14"/>
  <c r="I37" i="14"/>
  <c r="J62" i="18"/>
  <c r="I62" i="18"/>
  <c r="R36" i="18"/>
  <c r="Q36" i="18"/>
  <c r="J149" i="14"/>
  <c r="I149" i="14"/>
  <c r="J107" i="14"/>
  <c r="I107" i="14"/>
  <c r="J65" i="14"/>
  <c r="I65" i="14"/>
  <c r="J48" i="13"/>
  <c r="I48" i="13"/>
  <c r="K48" i="13"/>
  <c r="L35" i="15"/>
  <c r="K35" i="15"/>
  <c r="J35" i="15"/>
  <c r="I35" i="15"/>
  <c r="M35" i="15"/>
  <c r="I135" i="14"/>
  <c r="J135" i="14"/>
  <c r="J93" i="14"/>
  <c r="I93" i="14"/>
  <c r="T23" i="14"/>
  <c r="S23" i="14"/>
  <c r="K194" i="3"/>
  <c r="J194" i="3"/>
  <c r="K205" i="3"/>
  <c r="J205" i="3"/>
  <c r="K202" i="3"/>
  <c r="J202" i="3"/>
  <c r="J191" i="3"/>
  <c r="K191" i="3"/>
  <c r="K199" i="3"/>
  <c r="J199" i="3"/>
  <c r="J17" i="2"/>
  <c r="K17" i="2"/>
  <c r="J163" i="14"/>
  <c r="I163" i="14"/>
  <c r="J51" i="14"/>
  <c r="I51" i="14"/>
  <c r="J22" i="18"/>
  <c r="I22" i="18"/>
  <c r="X20" i="18"/>
  <c r="M119" i="15"/>
  <c r="L119" i="15"/>
  <c r="K119" i="15"/>
  <c r="J119" i="15"/>
  <c r="I119" i="15"/>
  <c r="J23" i="14"/>
  <c r="I23" i="14"/>
  <c r="K146" i="13"/>
  <c r="J146" i="13"/>
  <c r="I146" i="13"/>
  <c r="K118" i="13"/>
  <c r="J118" i="13"/>
  <c r="I118" i="13"/>
  <c r="K90" i="13"/>
  <c r="J90" i="13"/>
  <c r="I90" i="13"/>
  <c r="K62" i="13"/>
  <c r="J62" i="13"/>
  <c r="I62" i="13"/>
  <c r="K34" i="13"/>
  <c r="J34" i="13"/>
  <c r="I34" i="13"/>
  <c r="K20" i="13"/>
  <c r="J20" i="13"/>
  <c r="I20" i="13"/>
  <c r="M133" i="15"/>
  <c r="L133" i="15"/>
  <c r="K133" i="15"/>
  <c r="J133" i="15"/>
  <c r="I133" i="15"/>
  <c r="K200" i="3"/>
  <c r="J200" i="3"/>
  <c r="K189" i="3"/>
  <c r="J189" i="3"/>
  <c r="K132" i="3"/>
  <c r="J132" i="3"/>
  <c r="K121" i="3"/>
  <c r="J121" i="3"/>
  <c r="K45" i="2"/>
  <c r="J45" i="2"/>
  <c r="K42" i="2"/>
  <c r="J42" i="2"/>
  <c r="K206" i="3"/>
  <c r="J206" i="3"/>
  <c r="K195" i="3"/>
  <c r="J195" i="3"/>
  <c r="J197" i="3"/>
  <c r="K197" i="3"/>
  <c r="K186" i="3"/>
  <c r="J186" i="3"/>
  <c r="K118" i="3"/>
  <c r="J118" i="3"/>
  <c r="K129" i="3"/>
  <c r="J129" i="3"/>
  <c r="Y50" i="18"/>
  <c r="X50" i="18"/>
  <c r="J69" i="2"/>
  <c r="K69" i="2"/>
  <c r="J203" i="3"/>
  <c r="K203" i="3"/>
  <c r="K192" i="3"/>
  <c r="J192" i="3"/>
  <c r="K126" i="3"/>
  <c r="J126" i="3"/>
  <c r="K115" i="3"/>
  <c r="J115" i="3"/>
  <c r="Y39" i="18" l="1"/>
  <c r="Y159" i="18"/>
  <c r="Y89" i="18"/>
  <c r="Y149" i="18"/>
  <c r="Y31" i="18"/>
  <c r="Y51" i="18"/>
  <c r="Y70" i="18"/>
  <c r="Y110" i="18"/>
  <c r="Y129" i="18"/>
  <c r="Y109" i="18"/>
  <c r="Y19" i="18"/>
  <c r="Y58" i="18"/>
  <c r="Y157" i="18"/>
  <c r="Y141" i="18"/>
  <c r="Y52" i="18"/>
  <c r="Y128" i="18"/>
  <c r="Y32" i="18"/>
  <c r="Y71" i="18"/>
  <c r="Y13" i="18"/>
  <c r="Y12" i="18"/>
  <c r="Y61" i="18"/>
  <c r="Y84" i="18"/>
  <c r="Y115" i="18"/>
  <c r="J188" i="3"/>
  <c r="W12" i="16"/>
  <c r="Y117" i="18"/>
  <c r="Y66" i="18"/>
  <c r="Y33" i="18"/>
  <c r="Y112" i="18"/>
  <c r="Y28" i="18"/>
  <c r="Y94" i="18"/>
  <c r="Y74" i="18"/>
  <c r="Y10" i="18"/>
  <c r="Y140" i="18"/>
  <c r="Y82" i="18"/>
  <c r="Y56" i="18"/>
  <c r="Y45" i="18"/>
  <c r="K10" i="17"/>
  <c r="Y57" i="18"/>
  <c r="K29" i="16"/>
  <c r="K33" i="16"/>
  <c r="K68" i="16"/>
  <c r="K72" i="16"/>
  <c r="K76" i="16"/>
  <c r="K83" i="16"/>
  <c r="K115" i="16"/>
  <c r="K150" i="16"/>
  <c r="K154" i="16"/>
  <c r="K158" i="16"/>
  <c r="R116" i="19"/>
  <c r="R52" i="19"/>
  <c r="R55" i="19"/>
  <c r="R61" i="19"/>
  <c r="R71" i="19"/>
  <c r="R81" i="19"/>
  <c r="R87" i="19"/>
  <c r="R110" i="19"/>
  <c r="R103" i="19"/>
  <c r="R123" i="19"/>
  <c r="R132" i="19"/>
  <c r="R94" i="19"/>
  <c r="R137" i="19"/>
  <c r="R48" i="19"/>
  <c r="R136" i="19"/>
  <c r="R45" i="19"/>
  <c r="R58" i="19"/>
  <c r="R68" i="19"/>
  <c r="R74" i="19"/>
  <c r="R84" i="19"/>
  <c r="R90" i="19"/>
  <c r="R100" i="19"/>
  <c r="R129" i="19"/>
  <c r="R139" i="19"/>
  <c r="R113" i="19"/>
  <c r="R97" i="19"/>
  <c r="R126" i="19"/>
  <c r="R12" i="19"/>
  <c r="R14" i="19"/>
  <c r="R28" i="19"/>
  <c r="R30" i="19"/>
  <c r="R32" i="19"/>
  <c r="R34" i="19"/>
  <c r="R59" i="19"/>
  <c r="R108" i="19"/>
  <c r="R153" i="19"/>
  <c r="R155" i="19"/>
  <c r="R157" i="19"/>
  <c r="R159" i="19"/>
  <c r="R57" i="19"/>
  <c r="R67" i="19"/>
  <c r="R73" i="19"/>
  <c r="R80" i="19"/>
  <c r="R99" i="19"/>
  <c r="R109" i="19"/>
  <c r="R115" i="19"/>
  <c r="R122" i="19"/>
  <c r="K140" i="46"/>
  <c r="K143" i="46"/>
  <c r="K141" i="46"/>
  <c r="K140" i="47"/>
  <c r="K137" i="47"/>
  <c r="Y20" i="18"/>
  <c r="Y148" i="18"/>
  <c r="W10" i="16"/>
  <c r="Y25" i="18"/>
  <c r="Y102" i="18"/>
  <c r="Y150" i="18"/>
  <c r="Y130" i="18"/>
  <c r="Y46" i="18"/>
  <c r="Y151" i="18"/>
  <c r="Y86" i="18"/>
  <c r="Y67" i="18"/>
  <c r="Y139" i="18"/>
  <c r="Y55" i="18"/>
  <c r="Y114" i="18"/>
  <c r="Y95" i="18"/>
  <c r="Y30" i="18"/>
  <c r="Y11" i="18"/>
  <c r="Y103" i="18"/>
  <c r="Y116" i="18"/>
  <c r="K12" i="16"/>
  <c r="K40" i="16"/>
  <c r="K44" i="16"/>
  <c r="K48" i="16"/>
  <c r="K55" i="16"/>
  <c r="K87" i="16"/>
  <c r="K122" i="16"/>
  <c r="K126" i="16"/>
  <c r="K130" i="16"/>
  <c r="K137" i="16"/>
  <c r="R16" i="19"/>
  <c r="R18" i="19"/>
  <c r="R20" i="19"/>
  <c r="R39" i="19"/>
  <c r="R41" i="19"/>
  <c r="R43" i="19"/>
  <c r="R66" i="19"/>
  <c r="R114" i="19"/>
  <c r="R124" i="19"/>
  <c r="R138" i="19"/>
  <c r="R141" i="19"/>
  <c r="R143" i="19"/>
  <c r="R145" i="19"/>
  <c r="K144" i="46"/>
  <c r="K138" i="47"/>
  <c r="L74" i="27"/>
  <c r="Y113" i="18"/>
  <c r="Y29" i="18"/>
  <c r="Y37" i="18"/>
  <c r="Y118" i="18"/>
  <c r="W19" i="16"/>
  <c r="W17" i="16"/>
  <c r="Y143" i="18"/>
  <c r="Y124" i="18"/>
  <c r="Y111" i="18"/>
  <c r="Y27" i="18"/>
  <c r="Y131" i="18"/>
  <c r="Y99" i="18"/>
  <c r="Y47" i="18"/>
  <c r="Y15" i="18"/>
  <c r="Y152" i="18"/>
  <c r="Y107" i="18"/>
  <c r="Y87" i="18"/>
  <c r="Y23" i="18"/>
  <c r="Y158" i="18"/>
  <c r="Y127" i="18"/>
  <c r="Y75" i="18"/>
  <c r="Y43" i="18"/>
  <c r="K13" i="17"/>
  <c r="Y18" i="18"/>
  <c r="Y96" i="18"/>
  <c r="Y135" i="18"/>
  <c r="K14" i="16"/>
  <c r="K16" i="16"/>
  <c r="K18" i="16"/>
  <c r="K20" i="16"/>
  <c r="K27" i="16"/>
  <c r="K59" i="16"/>
  <c r="K94" i="16"/>
  <c r="K98" i="16"/>
  <c r="K102" i="16"/>
  <c r="K109" i="16"/>
  <c r="K141" i="16"/>
  <c r="K145" i="16"/>
  <c r="W15" i="17"/>
  <c r="W17" i="17"/>
  <c r="W19" i="17"/>
  <c r="R46" i="19"/>
  <c r="R72" i="19"/>
  <c r="R82" i="19"/>
  <c r="R88" i="19"/>
  <c r="R98" i="19"/>
  <c r="R104" i="19"/>
  <c r="R150" i="19"/>
  <c r="R152" i="19"/>
  <c r="R47" i="19"/>
  <c r="R86" i="19"/>
  <c r="R96" i="19"/>
  <c r="R128" i="19"/>
  <c r="K145" i="47"/>
  <c r="Y145" i="18"/>
  <c r="Y121" i="18"/>
  <c r="Y101" i="18"/>
  <c r="Y97" i="18"/>
  <c r="Y44" i="18"/>
  <c r="Y122" i="18"/>
  <c r="Y79" i="18"/>
  <c r="Y59" i="18"/>
  <c r="Y40" i="18"/>
  <c r="Y144" i="18"/>
  <c r="Y80" i="18"/>
  <c r="Y60" i="18"/>
  <c r="Y126" i="18"/>
  <c r="Y68" i="18"/>
  <c r="Y42" i="18"/>
  <c r="Y108" i="18"/>
  <c r="Y88" i="18"/>
  <c r="Y24" i="18"/>
  <c r="Y26" i="18"/>
  <c r="Y65" i="18"/>
  <c r="Y123" i="18"/>
  <c r="Y136" i="18"/>
  <c r="K31" i="16"/>
  <c r="K66" i="16"/>
  <c r="K70" i="16"/>
  <c r="K74" i="16"/>
  <c r="K81" i="16"/>
  <c r="K113" i="16"/>
  <c r="K117" i="16"/>
  <c r="K152" i="16"/>
  <c r="K156" i="16"/>
  <c r="R11" i="19"/>
  <c r="R13" i="19"/>
  <c r="R24" i="19"/>
  <c r="R29" i="19"/>
  <c r="R31" i="19"/>
  <c r="R38" i="19"/>
  <c r="R56" i="19"/>
  <c r="R62" i="19"/>
  <c r="R154" i="19"/>
  <c r="R156" i="19"/>
  <c r="R158" i="19"/>
  <c r="R160" i="19"/>
  <c r="R54" i="19"/>
  <c r="R60" i="19"/>
  <c r="R70" i="19"/>
  <c r="R76" i="19"/>
  <c r="R102" i="19"/>
  <c r="R112" i="19"/>
  <c r="R118" i="19"/>
  <c r="R125" i="19"/>
  <c r="K141" i="47"/>
  <c r="L52" i="27"/>
  <c r="Y142" i="18"/>
  <c r="Y156" i="18"/>
  <c r="Y98" i="18"/>
  <c r="Y14" i="18"/>
  <c r="Y125" i="18"/>
  <c r="Y93" i="18"/>
  <c r="Y41" i="18"/>
  <c r="Y9" i="18"/>
  <c r="Y100" i="18"/>
  <c r="Y81" i="18"/>
  <c r="Y16" i="18"/>
  <c r="Y153" i="18"/>
  <c r="Y69" i="18"/>
  <c r="Y38" i="18"/>
  <c r="Y154" i="18"/>
  <c r="K11" i="16"/>
  <c r="K13" i="16"/>
  <c r="K38" i="16"/>
  <c r="K42" i="16"/>
  <c r="K46" i="16"/>
  <c r="K53" i="16"/>
  <c r="K85" i="16"/>
  <c r="K89" i="16"/>
  <c r="K124" i="16"/>
  <c r="K128" i="16"/>
  <c r="K132" i="16"/>
  <c r="K139" i="16"/>
  <c r="W12" i="17"/>
  <c r="L96" i="27"/>
  <c r="R15" i="19"/>
  <c r="R17" i="19"/>
  <c r="R19" i="19"/>
  <c r="R40" i="19"/>
  <c r="R111" i="19"/>
  <c r="R117" i="19"/>
  <c r="R127" i="19"/>
  <c r="R131" i="19"/>
  <c r="R140" i="19"/>
  <c r="R142" i="19"/>
  <c r="R144" i="19"/>
  <c r="R146" i="19"/>
  <c r="R83" i="19"/>
  <c r="R130" i="19"/>
  <c r="H109" i="35"/>
  <c r="K137" i="46"/>
  <c r="K144" i="47"/>
  <c r="K142" i="47"/>
  <c r="J87" i="35"/>
  <c r="K44" i="2"/>
  <c r="J44" i="2"/>
  <c r="K43" i="2"/>
  <c r="J43" i="2"/>
  <c r="K46" i="2"/>
  <c r="J46" i="2"/>
  <c r="V20" i="13"/>
  <c r="U20" i="13"/>
  <c r="W20" i="13"/>
  <c r="K67" i="2"/>
  <c r="J67" i="2"/>
  <c r="K70" i="2"/>
  <c r="J70" i="2"/>
  <c r="K113" i="3"/>
  <c r="J113" i="3"/>
  <c r="K124" i="3"/>
  <c r="J124" i="3"/>
  <c r="K127" i="3"/>
  <c r="J127" i="3"/>
  <c r="J116" i="3"/>
  <c r="K116" i="3"/>
  <c r="K119" i="3"/>
  <c r="J119" i="3"/>
  <c r="K130" i="3"/>
  <c r="J130" i="3"/>
  <c r="K133" i="3"/>
  <c r="J133" i="3"/>
  <c r="J122" i="3"/>
  <c r="K122" i="3"/>
  <c r="K187" i="3"/>
  <c r="J187" i="3"/>
  <c r="J198" i="3"/>
  <c r="K198" i="3"/>
  <c r="K201" i="3"/>
  <c r="J201" i="3"/>
  <c r="K190" i="3"/>
  <c r="J190" i="3"/>
  <c r="K193" i="3"/>
  <c r="J193" i="3"/>
  <c r="K204" i="3"/>
  <c r="J204" i="3"/>
  <c r="K207" i="3"/>
  <c r="J207" i="3"/>
  <c r="K196" i="3"/>
  <c r="J196" i="3"/>
  <c r="L54" i="12"/>
  <c r="K54" i="12"/>
  <c r="J54" i="12"/>
  <c r="I54" i="12"/>
  <c r="L56" i="12"/>
  <c r="K56" i="12"/>
  <c r="I56" i="12"/>
  <c r="J56" i="12"/>
  <c r="L53" i="12"/>
  <c r="K53" i="12"/>
  <c r="I53" i="12"/>
  <c r="H57" i="12"/>
  <c r="J53" i="12"/>
  <c r="J55" i="12"/>
  <c r="I55" i="12"/>
  <c r="K55" i="12"/>
  <c r="L55" i="12"/>
  <c r="Y21" i="15"/>
  <c r="W21" i="15"/>
  <c r="X21" i="15"/>
  <c r="F41" i="10"/>
  <c r="F40" i="10"/>
  <c r="F39" i="10"/>
  <c r="F38" i="10"/>
  <c r="F37" i="10"/>
  <c r="F36" i="10"/>
  <c r="F35" i="10"/>
  <c r="F34" i="10"/>
  <c r="F33" i="10"/>
  <c r="F32" i="10"/>
  <c r="F31" i="10"/>
  <c r="F30" i="10"/>
  <c r="F42" i="10"/>
  <c r="C29" i="10"/>
  <c r="F43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86" i="10"/>
  <c r="C73" i="10"/>
  <c r="D74" i="10" s="1"/>
  <c r="F87" i="10"/>
  <c r="K18" i="2"/>
  <c r="J18" i="2"/>
  <c r="I249" i="8"/>
  <c r="J250" i="8" s="1"/>
  <c r="I183" i="8"/>
  <c r="J184" i="8" s="1"/>
  <c r="I117" i="8"/>
  <c r="J118" i="8" s="1"/>
  <c r="J284" i="8"/>
  <c r="J263" i="8"/>
  <c r="J239" i="8"/>
  <c r="J238" i="8"/>
  <c r="J237" i="8"/>
  <c r="J236" i="8"/>
  <c r="J235" i="8"/>
  <c r="J234" i="8"/>
  <c r="J233" i="8"/>
  <c r="J232" i="8"/>
  <c r="J231" i="8"/>
  <c r="J230" i="8"/>
  <c r="J229" i="8"/>
  <c r="J218" i="8"/>
  <c r="J197" i="8"/>
  <c r="J173" i="8"/>
  <c r="J172" i="8"/>
  <c r="J171" i="8"/>
  <c r="J170" i="8"/>
  <c r="J169" i="8"/>
  <c r="J168" i="8"/>
  <c r="J167" i="8"/>
  <c r="J166" i="8"/>
  <c r="J165" i="8"/>
  <c r="J164" i="8"/>
  <c r="J163" i="8"/>
  <c r="J152" i="8"/>
  <c r="J131" i="8"/>
  <c r="J107" i="8"/>
  <c r="J106" i="8"/>
  <c r="J105" i="8"/>
  <c r="J104" i="8"/>
  <c r="J103" i="8"/>
  <c r="J102" i="8"/>
  <c r="J101" i="8"/>
  <c r="J100" i="8"/>
  <c r="J99" i="8"/>
  <c r="J98" i="8"/>
  <c r="J97" i="8"/>
  <c r="I73" i="8"/>
  <c r="J285" i="8"/>
  <c r="J261" i="8"/>
  <c r="J260" i="8"/>
  <c r="J259" i="8"/>
  <c r="J258" i="8"/>
  <c r="J257" i="8"/>
  <c r="J256" i="8"/>
  <c r="J255" i="8"/>
  <c r="J254" i="8"/>
  <c r="J253" i="8"/>
  <c r="J252" i="8"/>
  <c r="J251" i="8"/>
  <c r="J240" i="8"/>
  <c r="J219" i="8"/>
  <c r="J195" i="8"/>
  <c r="J194" i="8"/>
  <c r="J193" i="8"/>
  <c r="J192" i="8"/>
  <c r="J191" i="8"/>
  <c r="J190" i="8"/>
  <c r="J189" i="8"/>
  <c r="J188" i="8"/>
  <c r="J187" i="8"/>
  <c r="J186" i="8"/>
  <c r="J185" i="8"/>
  <c r="J174" i="8"/>
  <c r="J153" i="8"/>
  <c r="J129" i="8"/>
  <c r="J128" i="8"/>
  <c r="J127" i="8"/>
  <c r="J126" i="8"/>
  <c r="J125" i="8"/>
  <c r="J124" i="8"/>
  <c r="J123" i="8"/>
  <c r="J122" i="8"/>
  <c r="J121" i="8"/>
  <c r="J120" i="8"/>
  <c r="J119" i="8"/>
  <c r="J108" i="8"/>
  <c r="I271" i="8"/>
  <c r="J272" i="8" s="1"/>
  <c r="I227" i="8"/>
  <c r="J228" i="8" s="1"/>
  <c r="I205" i="8"/>
  <c r="J206" i="8" s="1"/>
  <c r="I161" i="8"/>
  <c r="J162" i="8" s="1"/>
  <c r="I139" i="8"/>
  <c r="J140" i="8" s="1"/>
  <c r="I95" i="8"/>
  <c r="J96" i="8" s="1"/>
  <c r="I51" i="8"/>
  <c r="J262" i="8"/>
  <c r="J241" i="8"/>
  <c r="J196" i="8"/>
  <c r="J175" i="8"/>
  <c r="J130" i="8"/>
  <c r="J109" i="8"/>
  <c r="J8" i="8"/>
  <c r="G7" i="8"/>
  <c r="J283" i="8"/>
  <c r="J277" i="8"/>
  <c r="J217" i="8"/>
  <c r="J211" i="8"/>
  <c r="J151" i="8"/>
  <c r="J145" i="8"/>
  <c r="J212" i="8"/>
  <c r="J282" i="8"/>
  <c r="J276" i="8"/>
  <c r="J216" i="8"/>
  <c r="J210" i="8"/>
  <c r="J150" i="8"/>
  <c r="J144" i="8"/>
  <c r="J278" i="8"/>
  <c r="J146" i="8"/>
  <c r="J281" i="8"/>
  <c r="J275" i="8"/>
  <c r="J215" i="8"/>
  <c r="J209" i="8"/>
  <c r="J149" i="8"/>
  <c r="J143" i="8"/>
  <c r="I29" i="8"/>
  <c r="J30" i="8" s="1"/>
  <c r="J280" i="8"/>
  <c r="J274" i="8"/>
  <c r="J214" i="8"/>
  <c r="J208" i="8"/>
  <c r="J148" i="8"/>
  <c r="J142" i="8"/>
  <c r="J279" i="8"/>
  <c r="J273" i="8"/>
  <c r="J213" i="8"/>
  <c r="J207" i="8"/>
  <c r="J147" i="8"/>
  <c r="J141" i="8"/>
  <c r="L86" i="8"/>
  <c r="L74" i="8"/>
  <c r="L85" i="8"/>
  <c r="L82" i="8"/>
  <c r="L79" i="8"/>
  <c r="L76" i="8"/>
  <c r="L84" i="8"/>
  <c r="L81" i="8"/>
  <c r="L78" i="8"/>
  <c r="L75" i="8"/>
  <c r="L77" i="8"/>
  <c r="L80" i="8"/>
  <c r="L83" i="8"/>
  <c r="L64" i="8"/>
  <c r="L65" i="8"/>
  <c r="L52" i="8"/>
  <c r="L87" i="8"/>
  <c r="L61" i="8"/>
  <c r="L58" i="8"/>
  <c r="L55" i="8"/>
  <c r="L63" i="8"/>
  <c r="L60" i="8"/>
  <c r="L57" i="8"/>
  <c r="L54" i="8"/>
  <c r="L59" i="8"/>
  <c r="L56" i="8"/>
  <c r="L62" i="8"/>
  <c r="L53" i="8"/>
  <c r="K71" i="2"/>
  <c r="J71" i="2"/>
  <c r="K68" i="2"/>
  <c r="J68" i="2"/>
  <c r="K125" i="3"/>
  <c r="J125" i="3"/>
  <c r="K114" i="3"/>
  <c r="J114" i="3"/>
  <c r="J128" i="3"/>
  <c r="K128" i="3"/>
  <c r="K117" i="3"/>
  <c r="J117" i="3"/>
  <c r="K131" i="3"/>
  <c r="J131" i="3"/>
  <c r="K120" i="3"/>
  <c r="J120" i="3"/>
  <c r="J134" i="3"/>
  <c r="K134" i="3"/>
  <c r="J123" i="3"/>
  <c r="K123" i="3"/>
  <c r="M105" i="15"/>
  <c r="L105" i="15"/>
  <c r="K105" i="15"/>
  <c r="J105" i="15"/>
  <c r="I105" i="15"/>
  <c r="J76" i="13"/>
  <c r="I76" i="13"/>
  <c r="K76" i="13"/>
  <c r="J104" i="13"/>
  <c r="I104" i="13"/>
  <c r="K104" i="13"/>
  <c r="J132" i="13"/>
  <c r="I132" i="13"/>
  <c r="K132" i="13"/>
  <c r="J160" i="13"/>
  <c r="I160" i="13"/>
  <c r="K160" i="13"/>
  <c r="L91" i="15"/>
  <c r="K91" i="15"/>
  <c r="M91" i="15"/>
  <c r="J91" i="15"/>
  <c r="I91" i="15"/>
  <c r="W21" i="16"/>
  <c r="V21" i="16"/>
  <c r="U21" i="16"/>
  <c r="W9" i="16"/>
  <c r="V9" i="16"/>
  <c r="U9" i="16"/>
  <c r="J20" i="10"/>
  <c r="J8" i="10"/>
  <c r="J21" i="10"/>
  <c r="G7" i="10"/>
  <c r="J18" i="10"/>
  <c r="J15" i="10"/>
  <c r="J12" i="10"/>
  <c r="J9" i="10"/>
  <c r="J19" i="10"/>
  <c r="J16" i="10"/>
  <c r="J13" i="10"/>
  <c r="J10" i="10"/>
  <c r="J14" i="10"/>
  <c r="J11" i="10"/>
  <c r="J17" i="10"/>
  <c r="J64" i="10"/>
  <c r="J52" i="10"/>
  <c r="J65" i="10"/>
  <c r="G51" i="10"/>
  <c r="J62" i="10"/>
  <c r="J59" i="10"/>
  <c r="J56" i="10"/>
  <c r="J53" i="10"/>
  <c r="J63" i="10"/>
  <c r="J60" i="10"/>
  <c r="J57" i="10"/>
  <c r="J54" i="10"/>
  <c r="J55" i="10"/>
  <c r="J58" i="10"/>
  <c r="J61" i="10"/>
  <c r="J108" i="10"/>
  <c r="J96" i="10"/>
  <c r="J109" i="10"/>
  <c r="G95" i="10"/>
  <c r="J106" i="10"/>
  <c r="J103" i="10"/>
  <c r="J100" i="10"/>
  <c r="J97" i="10"/>
  <c r="J107" i="10"/>
  <c r="J104" i="10"/>
  <c r="J101" i="10"/>
  <c r="J98" i="10"/>
  <c r="J99" i="10"/>
  <c r="J105" i="10"/>
  <c r="J102" i="10"/>
  <c r="J161" i="15"/>
  <c r="I161" i="15"/>
  <c r="M161" i="15"/>
  <c r="L161" i="15"/>
  <c r="K161" i="15"/>
  <c r="J63" i="15"/>
  <c r="I63" i="15"/>
  <c r="L63" i="15"/>
  <c r="K63" i="15"/>
  <c r="M63" i="15"/>
  <c r="J21" i="15"/>
  <c r="M21" i="15"/>
  <c r="L21" i="15"/>
  <c r="K21" i="15"/>
  <c r="I21" i="15"/>
  <c r="K77" i="15"/>
  <c r="J77" i="15"/>
  <c r="M77" i="15"/>
  <c r="L77" i="15"/>
  <c r="I77" i="15"/>
  <c r="I147" i="15"/>
  <c r="M147" i="15"/>
  <c r="L147" i="15"/>
  <c r="K147" i="15"/>
  <c r="J147" i="15"/>
  <c r="I49" i="15"/>
  <c r="M49" i="15"/>
  <c r="L49" i="15"/>
  <c r="K49" i="15"/>
  <c r="J49" i="15"/>
  <c r="Y132" i="18"/>
  <c r="X132" i="18"/>
  <c r="Y78" i="18"/>
  <c r="X78" i="18"/>
  <c r="Y48" i="18"/>
  <c r="X48" i="18"/>
  <c r="Y146" i="18"/>
  <c r="X146" i="18"/>
  <c r="Y92" i="18"/>
  <c r="X92" i="18"/>
  <c r="Y62" i="18"/>
  <c r="X62" i="18"/>
  <c r="Y8" i="18"/>
  <c r="X8" i="18"/>
  <c r="X160" i="18"/>
  <c r="Y160" i="18"/>
  <c r="X106" i="18"/>
  <c r="Y106" i="18"/>
  <c r="Y76" i="18"/>
  <c r="X76" i="18"/>
  <c r="X22" i="18"/>
  <c r="Y22" i="18"/>
  <c r="Y120" i="18"/>
  <c r="X120" i="18"/>
  <c r="Y90" i="18"/>
  <c r="X90" i="18"/>
  <c r="Y36" i="18"/>
  <c r="X36" i="18"/>
  <c r="X34" i="18"/>
  <c r="Y34" i="18"/>
  <c r="Y64" i="18"/>
  <c r="X64" i="18"/>
  <c r="K161" i="17"/>
  <c r="J161" i="17"/>
  <c r="I161" i="17"/>
  <c r="K135" i="17"/>
  <c r="J135" i="17"/>
  <c r="I135" i="17"/>
  <c r="K133" i="17"/>
  <c r="I133" i="17"/>
  <c r="J133" i="17"/>
  <c r="K107" i="17"/>
  <c r="J107" i="17"/>
  <c r="I107" i="17"/>
  <c r="K105" i="17"/>
  <c r="J105" i="17"/>
  <c r="I105" i="17"/>
  <c r="K79" i="17"/>
  <c r="J79" i="17"/>
  <c r="I79" i="17"/>
  <c r="K77" i="17"/>
  <c r="I77" i="17"/>
  <c r="J77" i="17"/>
  <c r="K51" i="17"/>
  <c r="J51" i="17"/>
  <c r="I51" i="17"/>
  <c r="K49" i="17"/>
  <c r="J49" i="17"/>
  <c r="I49" i="17"/>
  <c r="K23" i="17"/>
  <c r="J23" i="17"/>
  <c r="I23" i="17"/>
  <c r="K149" i="17"/>
  <c r="J149" i="17"/>
  <c r="I149" i="17"/>
  <c r="K147" i="17"/>
  <c r="J147" i="17"/>
  <c r="I147" i="17"/>
  <c r="K121" i="17"/>
  <c r="I121" i="17"/>
  <c r="J121" i="17"/>
  <c r="K119" i="17"/>
  <c r="J119" i="17"/>
  <c r="I119" i="17"/>
  <c r="K93" i="17"/>
  <c r="J93" i="17"/>
  <c r="I93" i="17"/>
  <c r="K91" i="17"/>
  <c r="J91" i="17"/>
  <c r="I91" i="17"/>
  <c r="K65" i="17"/>
  <c r="I65" i="17"/>
  <c r="J65" i="17"/>
  <c r="K63" i="17"/>
  <c r="J63" i="17"/>
  <c r="I63" i="17"/>
  <c r="K37" i="17"/>
  <c r="J37" i="17"/>
  <c r="I37" i="17"/>
  <c r="K35" i="17"/>
  <c r="J35" i="17"/>
  <c r="I35" i="17"/>
  <c r="K21" i="17"/>
  <c r="J21" i="17"/>
  <c r="I21" i="17"/>
  <c r="K9" i="17"/>
  <c r="J9" i="17"/>
  <c r="I9" i="17"/>
  <c r="X104" i="18"/>
  <c r="Y104" i="18"/>
  <c r="Y134" i="18"/>
  <c r="X134" i="18"/>
  <c r="K119" i="19"/>
  <c r="Q119" i="19" s="1"/>
  <c r="K107" i="19"/>
  <c r="K77" i="19"/>
  <c r="K65" i="19"/>
  <c r="K147" i="19"/>
  <c r="Q147" i="19" s="1"/>
  <c r="K135" i="19"/>
  <c r="Q135" i="19" s="1"/>
  <c r="K49" i="19"/>
  <c r="K37" i="19"/>
  <c r="K35" i="19"/>
  <c r="K23" i="19"/>
  <c r="K21" i="19"/>
  <c r="K9" i="19"/>
  <c r="Q7" i="19"/>
  <c r="K105" i="19"/>
  <c r="Q105" i="19" s="1"/>
  <c r="K133" i="19"/>
  <c r="K121" i="19"/>
  <c r="K91" i="19"/>
  <c r="Q91" i="19" s="1"/>
  <c r="K79" i="19"/>
  <c r="K51" i="19"/>
  <c r="Q51" i="19" s="1"/>
  <c r="K149" i="19"/>
  <c r="K63" i="19"/>
  <c r="Q63" i="19" s="1"/>
  <c r="K161" i="19"/>
  <c r="K93" i="19"/>
  <c r="Q93" i="19" s="1"/>
  <c r="K23" i="16"/>
  <c r="J23" i="16"/>
  <c r="I23" i="16"/>
  <c r="K49" i="16"/>
  <c r="J49" i="16"/>
  <c r="I49" i="16"/>
  <c r="K51" i="16"/>
  <c r="I51" i="16"/>
  <c r="J51" i="16"/>
  <c r="K77" i="16"/>
  <c r="J77" i="16"/>
  <c r="I77" i="16"/>
  <c r="K79" i="16"/>
  <c r="J79" i="16"/>
  <c r="I79" i="16"/>
  <c r="K105" i="16"/>
  <c r="J105" i="16"/>
  <c r="I105" i="16"/>
  <c r="K107" i="16"/>
  <c r="I107" i="16"/>
  <c r="J107" i="16"/>
  <c r="K133" i="16"/>
  <c r="J133" i="16"/>
  <c r="I133" i="16"/>
  <c r="K135" i="16"/>
  <c r="J135" i="16"/>
  <c r="I135" i="16"/>
  <c r="K161" i="16"/>
  <c r="J161" i="16"/>
  <c r="I161" i="16"/>
  <c r="R22" i="18"/>
  <c r="Q22" i="18"/>
  <c r="J48" i="18"/>
  <c r="I48" i="18"/>
  <c r="R76" i="18"/>
  <c r="Q76" i="18"/>
  <c r="J78" i="18"/>
  <c r="I78" i="18"/>
  <c r="R106" i="18"/>
  <c r="Q106" i="18"/>
  <c r="J132" i="18"/>
  <c r="I132" i="18"/>
  <c r="Q160" i="18"/>
  <c r="R160" i="18"/>
  <c r="J34" i="18"/>
  <c r="I34" i="18"/>
  <c r="R62" i="18"/>
  <c r="Q62" i="18"/>
  <c r="I64" i="18"/>
  <c r="J64" i="18"/>
  <c r="Q92" i="18"/>
  <c r="R92" i="18"/>
  <c r="J118" i="18"/>
  <c r="I118" i="18"/>
  <c r="R146" i="18"/>
  <c r="Q146" i="18"/>
  <c r="I148" i="18"/>
  <c r="J148" i="18"/>
  <c r="D161" i="19"/>
  <c r="D149" i="19"/>
  <c r="D147" i="19"/>
  <c r="D135" i="19"/>
  <c r="D119" i="19"/>
  <c r="D107" i="19"/>
  <c r="D77" i="19"/>
  <c r="D65" i="19"/>
  <c r="D105" i="19"/>
  <c r="C7" i="19"/>
  <c r="I7" i="19" s="1"/>
  <c r="D93" i="19"/>
  <c r="D63" i="19"/>
  <c r="D35" i="19"/>
  <c r="D23" i="19"/>
  <c r="D133" i="19"/>
  <c r="D51" i="19"/>
  <c r="D49" i="19"/>
  <c r="D37" i="19"/>
  <c r="D9" i="19"/>
  <c r="D121" i="19"/>
  <c r="D79" i="19"/>
  <c r="D21" i="19"/>
  <c r="D91" i="19"/>
  <c r="Z80" i="19"/>
  <c r="U79" i="19"/>
  <c r="Z79" i="19" s="1"/>
  <c r="Z83" i="19"/>
  <c r="U91" i="19"/>
  <c r="T161" i="19"/>
  <c r="T149" i="19"/>
  <c r="T147" i="19"/>
  <c r="T135" i="19"/>
  <c r="T133" i="19"/>
  <c r="T121" i="19"/>
  <c r="T119" i="19"/>
  <c r="T107" i="19"/>
  <c r="T105" i="19"/>
  <c r="T93" i="19"/>
  <c r="T91" i="19"/>
  <c r="T79" i="19"/>
  <c r="T77" i="19"/>
  <c r="T65" i="19"/>
  <c r="T63" i="19"/>
  <c r="T51" i="19"/>
  <c r="T21" i="19"/>
  <c r="T9" i="19"/>
  <c r="T35" i="19"/>
  <c r="T23" i="19"/>
  <c r="T37" i="19"/>
  <c r="T49" i="19"/>
  <c r="S7" i="19"/>
  <c r="U149" i="19"/>
  <c r="Z149" i="19" s="1"/>
  <c r="U161" i="19"/>
  <c r="Z161" i="19" s="1"/>
  <c r="Z66" i="19"/>
  <c r="U65" i="19"/>
  <c r="Z65" i="19" s="1"/>
  <c r="U77" i="19"/>
  <c r="Z77" i="19" s="1"/>
  <c r="U107" i="19"/>
  <c r="Z107" i="19" s="1"/>
  <c r="Z52" i="19"/>
  <c r="U51" i="19"/>
  <c r="Z51" i="19" s="1"/>
  <c r="U119" i="19"/>
  <c r="Z119" i="19" s="1"/>
  <c r="U9" i="19"/>
  <c r="Z150" i="19" s="1"/>
  <c r="Z10" i="19"/>
  <c r="U21" i="19"/>
  <c r="Z21" i="19" s="1"/>
  <c r="Z13" i="19"/>
  <c r="U23" i="19"/>
  <c r="Z24" i="19"/>
  <c r="U35" i="19"/>
  <c r="Z35" i="19" s="1"/>
  <c r="Z27" i="19"/>
  <c r="U37" i="19"/>
  <c r="Z37" i="19" s="1"/>
  <c r="Z38" i="19"/>
  <c r="U49" i="19"/>
  <c r="Z49" i="19" s="1"/>
  <c r="Z122" i="19"/>
  <c r="U121" i="19"/>
  <c r="Z121" i="19" s="1"/>
  <c r="Z125" i="19"/>
  <c r="U133" i="19"/>
  <c r="Z133" i="19" s="1"/>
  <c r="U63" i="19"/>
  <c r="Z63" i="19" s="1"/>
  <c r="Z94" i="19"/>
  <c r="U93" i="19"/>
  <c r="Z93" i="19" s="1"/>
  <c r="Z97" i="19"/>
  <c r="U105" i="19"/>
  <c r="Z105" i="19" s="1"/>
  <c r="U135" i="19"/>
  <c r="Z135" i="19" s="1"/>
  <c r="Z139" i="19"/>
  <c r="U147" i="19"/>
  <c r="Z147" i="19" s="1"/>
  <c r="J85" i="26"/>
  <c r="J84" i="26"/>
  <c r="J83" i="26"/>
  <c r="J82" i="26"/>
  <c r="J81" i="26"/>
  <c r="J80" i="26"/>
  <c r="J79" i="26"/>
  <c r="J78" i="26"/>
  <c r="J77" i="26"/>
  <c r="J76" i="26"/>
  <c r="J75" i="26"/>
  <c r="J86" i="26"/>
  <c r="G205" i="26"/>
  <c r="G139" i="26"/>
  <c r="G227" i="26"/>
  <c r="G95" i="26"/>
  <c r="G51" i="26"/>
  <c r="H8" i="26"/>
  <c r="G253" i="26"/>
  <c r="G183" i="26"/>
  <c r="E7" i="26"/>
  <c r="G73" i="26"/>
  <c r="G117" i="26"/>
  <c r="G161" i="26"/>
  <c r="G29" i="26"/>
  <c r="J87" i="26"/>
  <c r="J62" i="26"/>
  <c r="J59" i="26"/>
  <c r="J56" i="26"/>
  <c r="J53" i="26"/>
  <c r="J61" i="26"/>
  <c r="J58" i="26"/>
  <c r="J55" i="26"/>
  <c r="J65" i="26"/>
  <c r="J63" i="26"/>
  <c r="J54" i="26"/>
  <c r="J60" i="26"/>
  <c r="J64" i="26"/>
  <c r="J57" i="26"/>
  <c r="J20" i="18"/>
  <c r="I20" i="18"/>
  <c r="R48" i="18"/>
  <c r="Q48" i="18"/>
  <c r="J50" i="18"/>
  <c r="I50" i="18"/>
  <c r="R78" i="18"/>
  <c r="Q78" i="18"/>
  <c r="J104" i="18"/>
  <c r="I104" i="18"/>
  <c r="R132" i="18"/>
  <c r="Q132" i="18"/>
  <c r="J134" i="18"/>
  <c r="I134" i="18"/>
  <c r="J161" i="19"/>
  <c r="H161" i="19"/>
  <c r="J149" i="19"/>
  <c r="H149" i="19"/>
  <c r="J133" i="19"/>
  <c r="H133" i="19"/>
  <c r="H121" i="19"/>
  <c r="J121" i="19"/>
  <c r="H91" i="19"/>
  <c r="J91" i="19"/>
  <c r="H79" i="19"/>
  <c r="J79" i="19"/>
  <c r="J147" i="19"/>
  <c r="H147" i="19"/>
  <c r="J135" i="19"/>
  <c r="H135" i="19"/>
  <c r="H119" i="19"/>
  <c r="J119" i="19"/>
  <c r="H107" i="19"/>
  <c r="J107" i="19"/>
  <c r="H77" i="19"/>
  <c r="J77" i="19"/>
  <c r="H65" i="19"/>
  <c r="J65" i="19"/>
  <c r="J37" i="19"/>
  <c r="H37" i="19"/>
  <c r="H49" i="19"/>
  <c r="J49" i="19"/>
  <c r="H51" i="19"/>
  <c r="J51" i="19"/>
  <c r="H105" i="19"/>
  <c r="J105" i="19"/>
  <c r="K9" i="16"/>
  <c r="I9" i="16"/>
  <c r="J9" i="16"/>
  <c r="K21" i="16"/>
  <c r="I21" i="16"/>
  <c r="J21" i="16"/>
  <c r="K35" i="16"/>
  <c r="J35" i="16"/>
  <c r="I35" i="16"/>
  <c r="K37" i="16"/>
  <c r="J37" i="16"/>
  <c r="I37" i="16"/>
  <c r="K63" i="16"/>
  <c r="I63" i="16"/>
  <c r="J63" i="16"/>
  <c r="K65" i="16"/>
  <c r="J65" i="16"/>
  <c r="I65" i="16"/>
  <c r="K91" i="16"/>
  <c r="J91" i="16"/>
  <c r="I91" i="16"/>
  <c r="K93" i="16"/>
  <c r="J93" i="16"/>
  <c r="I93" i="16"/>
  <c r="K119" i="16"/>
  <c r="I119" i="16"/>
  <c r="J119" i="16"/>
  <c r="K121" i="16"/>
  <c r="J121" i="16"/>
  <c r="I121" i="16"/>
  <c r="K147" i="16"/>
  <c r="J147" i="16"/>
  <c r="I147" i="16"/>
  <c r="K149" i="16"/>
  <c r="J149" i="16"/>
  <c r="I149" i="16"/>
  <c r="W9" i="17"/>
  <c r="U9" i="17"/>
  <c r="V9" i="17"/>
  <c r="W21" i="17"/>
  <c r="U21" i="17"/>
  <c r="V21" i="17"/>
  <c r="R34" i="18"/>
  <c r="Q34" i="18"/>
  <c r="J36" i="18"/>
  <c r="I36" i="18"/>
  <c r="R64" i="18"/>
  <c r="Q64" i="18"/>
  <c r="J90" i="18"/>
  <c r="I90" i="18"/>
  <c r="R118" i="18"/>
  <c r="Q118" i="18"/>
  <c r="J120" i="18"/>
  <c r="I120" i="18"/>
  <c r="R148" i="18"/>
  <c r="Q148" i="18"/>
  <c r="H93" i="19"/>
  <c r="J93" i="19"/>
  <c r="J109" i="27"/>
  <c r="J107" i="27"/>
  <c r="J106" i="27"/>
  <c r="J105" i="27"/>
  <c r="J104" i="27"/>
  <c r="J103" i="27"/>
  <c r="J102" i="27"/>
  <c r="J101" i="27"/>
  <c r="J100" i="27"/>
  <c r="J99" i="27"/>
  <c r="J98" i="27"/>
  <c r="J97" i="27"/>
  <c r="J108" i="27"/>
  <c r="G95" i="27"/>
  <c r="G51" i="27"/>
  <c r="J52" i="27" s="1"/>
  <c r="E7" i="27"/>
  <c r="H8" i="27" s="1"/>
  <c r="G29" i="27"/>
  <c r="J30" i="27" s="1"/>
  <c r="G73" i="27"/>
  <c r="Q9" i="19"/>
  <c r="R9" i="19"/>
  <c r="P9" i="19"/>
  <c r="Q21" i="19"/>
  <c r="R21" i="19"/>
  <c r="P21" i="19"/>
  <c r="Q23" i="19"/>
  <c r="R23" i="19"/>
  <c r="P23" i="19"/>
  <c r="Q35" i="19"/>
  <c r="R35" i="19"/>
  <c r="P35" i="19"/>
  <c r="Q37" i="19"/>
  <c r="R37" i="19"/>
  <c r="P37" i="19"/>
  <c r="Q49" i="19"/>
  <c r="R49" i="19"/>
  <c r="P49" i="19"/>
  <c r="Q65" i="19"/>
  <c r="R65" i="19"/>
  <c r="P65" i="19"/>
  <c r="Q77" i="19"/>
  <c r="R77" i="19"/>
  <c r="P77" i="19"/>
  <c r="R107" i="19"/>
  <c r="Q107" i="19"/>
  <c r="P107" i="19"/>
  <c r="R119" i="19"/>
  <c r="P119" i="19"/>
  <c r="I106" i="21"/>
  <c r="H106" i="21"/>
  <c r="X107" i="19"/>
  <c r="X119" i="19"/>
  <c r="P149" i="19"/>
  <c r="R149" i="19"/>
  <c r="Q149" i="19"/>
  <c r="P161" i="19"/>
  <c r="R161" i="19"/>
  <c r="Q161" i="19"/>
  <c r="I92" i="21"/>
  <c r="H92" i="21"/>
  <c r="I162" i="21"/>
  <c r="H162" i="21"/>
  <c r="I78" i="21"/>
  <c r="H78" i="21"/>
  <c r="I148" i="21"/>
  <c r="H148" i="21"/>
  <c r="I64" i="21"/>
  <c r="H64" i="21"/>
  <c r="I22" i="21"/>
  <c r="H22" i="21"/>
  <c r="H134" i="21"/>
  <c r="I134" i="21"/>
  <c r="H50" i="21"/>
  <c r="I50" i="21"/>
  <c r="I120" i="21"/>
  <c r="H120" i="21"/>
  <c r="X9" i="19"/>
  <c r="X21" i="19"/>
  <c r="X23" i="19"/>
  <c r="X35" i="19"/>
  <c r="X37" i="19"/>
  <c r="X49" i="19"/>
  <c r="R79" i="19"/>
  <c r="Q79" i="19"/>
  <c r="P79" i="19"/>
  <c r="R91" i="19"/>
  <c r="P91" i="19"/>
  <c r="R121" i="19"/>
  <c r="Q121" i="19"/>
  <c r="P121" i="19"/>
  <c r="P133" i="19"/>
  <c r="R133" i="19"/>
  <c r="Q133" i="19"/>
  <c r="X79" i="19"/>
  <c r="X91" i="19"/>
  <c r="X121" i="19"/>
  <c r="X133" i="19"/>
  <c r="V21" i="22"/>
  <c r="X21" i="22"/>
  <c r="W21" i="22"/>
  <c r="J63" i="22"/>
  <c r="L63" i="22"/>
  <c r="K63" i="22"/>
  <c r="L105" i="22"/>
  <c r="J105" i="22"/>
  <c r="K105" i="22"/>
  <c r="J133" i="22"/>
  <c r="L133" i="22"/>
  <c r="K133" i="22"/>
  <c r="L49" i="22"/>
  <c r="K49" i="22"/>
  <c r="J49" i="22"/>
  <c r="L147" i="22"/>
  <c r="J147" i="22"/>
  <c r="K147" i="22"/>
  <c r="L21" i="22"/>
  <c r="K21" i="22"/>
  <c r="J21" i="22"/>
  <c r="L119" i="22"/>
  <c r="J119" i="22"/>
  <c r="K119" i="22"/>
  <c r="V20" i="23"/>
  <c r="W20" i="23"/>
  <c r="U20" i="23"/>
  <c r="J48" i="23"/>
  <c r="K48" i="23"/>
  <c r="I48" i="23"/>
  <c r="J76" i="23"/>
  <c r="K76" i="23"/>
  <c r="I76" i="23"/>
  <c r="J104" i="23"/>
  <c r="I104" i="23"/>
  <c r="K104" i="23"/>
  <c r="J132" i="23"/>
  <c r="I132" i="23"/>
  <c r="K132" i="23"/>
  <c r="J160" i="23"/>
  <c r="I160" i="23"/>
  <c r="K160" i="23"/>
  <c r="J104" i="28"/>
  <c r="K104" i="28"/>
  <c r="I104" i="28"/>
  <c r="J160" i="28"/>
  <c r="I160" i="28"/>
  <c r="K160" i="28"/>
  <c r="J132" i="28"/>
  <c r="I132" i="28"/>
  <c r="K132" i="28"/>
  <c r="I34" i="28"/>
  <c r="K34" i="28"/>
  <c r="J34" i="28"/>
  <c r="I62" i="28"/>
  <c r="K62" i="28"/>
  <c r="J62" i="28"/>
  <c r="K90" i="28"/>
  <c r="J90" i="28"/>
  <c r="I90" i="28"/>
  <c r="K118" i="28"/>
  <c r="J118" i="28"/>
  <c r="I118" i="28"/>
  <c r="K146" i="28"/>
  <c r="J146" i="28"/>
  <c r="I146" i="28"/>
  <c r="K146" i="29"/>
  <c r="J146" i="29"/>
  <c r="I146" i="29"/>
  <c r="K118" i="29"/>
  <c r="J118" i="29"/>
  <c r="I118" i="29"/>
  <c r="K104" i="29"/>
  <c r="J104" i="29"/>
  <c r="I104" i="29"/>
  <c r="I76" i="29"/>
  <c r="K76" i="29"/>
  <c r="J76" i="29"/>
  <c r="I48" i="29"/>
  <c r="K48" i="29"/>
  <c r="J48" i="29"/>
  <c r="I20" i="29"/>
  <c r="K20" i="29"/>
  <c r="J20" i="29"/>
  <c r="K160" i="29"/>
  <c r="I160" i="29"/>
  <c r="J160" i="29"/>
  <c r="K132" i="29"/>
  <c r="I132" i="29"/>
  <c r="J132" i="29"/>
  <c r="K34" i="29"/>
  <c r="J34" i="29"/>
  <c r="I34" i="29"/>
  <c r="K62" i="29"/>
  <c r="J62" i="29"/>
  <c r="I62" i="29"/>
  <c r="K90" i="29"/>
  <c r="J90" i="29"/>
  <c r="I90" i="29"/>
  <c r="J132" i="30"/>
  <c r="I132" i="30"/>
  <c r="M132" i="30"/>
  <c r="L132" i="30"/>
  <c r="K132" i="30"/>
  <c r="J48" i="30"/>
  <c r="I48" i="30"/>
  <c r="M48" i="30"/>
  <c r="L48" i="30"/>
  <c r="K48" i="30"/>
  <c r="K160" i="30"/>
  <c r="I160" i="30"/>
  <c r="L160" i="30"/>
  <c r="J160" i="30"/>
  <c r="M160" i="30"/>
  <c r="J146" i="30"/>
  <c r="K146" i="30"/>
  <c r="I146" i="30"/>
  <c r="M146" i="30"/>
  <c r="L146" i="30"/>
  <c r="K62" i="30"/>
  <c r="J62" i="30"/>
  <c r="I62" i="30"/>
  <c r="M62" i="30"/>
  <c r="L62" i="30"/>
  <c r="L76" i="30"/>
  <c r="K76" i="30"/>
  <c r="J76" i="30"/>
  <c r="I76" i="30"/>
  <c r="M76" i="30"/>
  <c r="M90" i="30"/>
  <c r="L90" i="30"/>
  <c r="K90" i="30"/>
  <c r="J90" i="30"/>
  <c r="I90" i="30"/>
  <c r="I34" i="30"/>
  <c r="M34" i="30"/>
  <c r="L34" i="30"/>
  <c r="K34" i="30"/>
  <c r="J34" i="30"/>
  <c r="O129" i="41"/>
  <c r="M129" i="41"/>
  <c r="K129" i="41"/>
  <c r="N129" i="41"/>
  <c r="L129" i="41"/>
  <c r="N16" i="45"/>
  <c r="L16" i="45"/>
  <c r="M16" i="45"/>
  <c r="H16" i="45"/>
  <c r="J16" i="45"/>
  <c r="I16" i="45"/>
  <c r="O146" i="45"/>
  <c r="M146" i="45"/>
  <c r="L146" i="45"/>
  <c r="N146" i="45"/>
  <c r="H146" i="46"/>
  <c r="K146" i="46" s="1"/>
  <c r="G146" i="46"/>
  <c r="I146" i="46"/>
  <c r="I146" i="47"/>
  <c r="H146" i="47"/>
  <c r="K146" i="47" s="1"/>
  <c r="G146" i="47"/>
  <c r="Z136" i="19" l="1"/>
  <c r="Z55" i="19"/>
  <c r="Z41" i="19"/>
  <c r="Z23" i="19"/>
  <c r="Z111" i="19"/>
  <c r="Z69" i="19"/>
  <c r="Z91" i="19"/>
  <c r="H74" i="27"/>
  <c r="J96" i="27"/>
  <c r="J74" i="27"/>
  <c r="Z9" i="19"/>
  <c r="Z126" i="19"/>
  <c r="Z100" i="19"/>
  <c r="Z71" i="19"/>
  <c r="Z128" i="19"/>
  <c r="Z99" i="19"/>
  <c r="Z39" i="19"/>
  <c r="Z29" i="19"/>
  <c r="Z18" i="19"/>
  <c r="Z11" i="19"/>
  <c r="Z152" i="19"/>
  <c r="Z98" i="19"/>
  <c r="Z62" i="19"/>
  <c r="Z146" i="19"/>
  <c r="Z95" i="19"/>
  <c r="Z114" i="19"/>
  <c r="Z144" i="19"/>
  <c r="Z60" i="19"/>
  <c r="Z103" i="19"/>
  <c r="Z156" i="19"/>
  <c r="Z123" i="19"/>
  <c r="Z90" i="19"/>
  <c r="Z68" i="19"/>
  <c r="Z118" i="19"/>
  <c r="Z96" i="19"/>
  <c r="Z34" i="19"/>
  <c r="Z28" i="19"/>
  <c r="Z17" i="19"/>
  <c r="Z138" i="19"/>
  <c r="Z145" i="19"/>
  <c r="Z88" i="19"/>
  <c r="Z59" i="19"/>
  <c r="Z143" i="19"/>
  <c r="Z73" i="19"/>
  <c r="Z86" i="19"/>
  <c r="Z47" i="19"/>
  <c r="Z48" i="19"/>
  <c r="Z129" i="19"/>
  <c r="Z130" i="19"/>
  <c r="Z40" i="19"/>
  <c r="Z19" i="19"/>
  <c r="Z155" i="19"/>
  <c r="Z117" i="19"/>
  <c r="Z72" i="19"/>
  <c r="Z141" i="19"/>
  <c r="Z154" i="19"/>
  <c r="Z116" i="19"/>
  <c r="Z87" i="19"/>
  <c r="Z61" i="19"/>
  <c r="Z115" i="19"/>
  <c r="Z44" i="19"/>
  <c r="Z33" i="19"/>
  <c r="Z26" i="19"/>
  <c r="Z16" i="19"/>
  <c r="Z101" i="19"/>
  <c r="Z142" i="19"/>
  <c r="Z85" i="19"/>
  <c r="Z56" i="19"/>
  <c r="Z140" i="19"/>
  <c r="Z54" i="19"/>
  <c r="Z76" i="19"/>
  <c r="Z104" i="19"/>
  <c r="Z70" i="19"/>
  <c r="Z30" i="19"/>
  <c r="Z113" i="19"/>
  <c r="Z84" i="19"/>
  <c r="Z58" i="19"/>
  <c r="Z112" i="19"/>
  <c r="Z43" i="19"/>
  <c r="Z32" i="19"/>
  <c r="Z25" i="19"/>
  <c r="Z15" i="19"/>
  <c r="Z46" i="19"/>
  <c r="Z131" i="19"/>
  <c r="Z82" i="19"/>
  <c r="Z45" i="19"/>
  <c r="Z160" i="19"/>
  <c r="Z67" i="19"/>
  <c r="Z89" i="19"/>
  <c r="Z102" i="19"/>
  <c r="Z132" i="19"/>
  <c r="Z110" i="19"/>
  <c r="Z81" i="19"/>
  <c r="Z137" i="19"/>
  <c r="Z109" i="19"/>
  <c r="Z42" i="19"/>
  <c r="Z31" i="19"/>
  <c r="Z20" i="19"/>
  <c r="Z14" i="19"/>
  <c r="Z158" i="19"/>
  <c r="Z127" i="19"/>
  <c r="Z75" i="19"/>
  <c r="Z159" i="19"/>
  <c r="Z157" i="19"/>
  <c r="Z151" i="19"/>
  <c r="Z57" i="19"/>
  <c r="Z53" i="19"/>
  <c r="Z74" i="19"/>
  <c r="Z12" i="19"/>
  <c r="Z124" i="19"/>
  <c r="Z108" i="19"/>
  <c r="Z153" i="19"/>
  <c r="H108" i="27"/>
  <c r="H109" i="27"/>
  <c r="H106" i="27"/>
  <c r="H103" i="27"/>
  <c r="H100" i="27"/>
  <c r="H97" i="27"/>
  <c r="H107" i="27"/>
  <c r="H104" i="27"/>
  <c r="H101" i="27"/>
  <c r="H98" i="27"/>
  <c r="H99" i="27"/>
  <c r="H102" i="27"/>
  <c r="H105" i="27"/>
  <c r="E95" i="27"/>
  <c r="E51" i="27"/>
  <c r="C7" i="27"/>
  <c r="F8" i="27" s="1"/>
  <c r="E73" i="27"/>
  <c r="E29" i="27"/>
  <c r="H30" i="27" s="1"/>
  <c r="H85" i="26"/>
  <c r="H84" i="26"/>
  <c r="H83" i="26"/>
  <c r="H82" i="26"/>
  <c r="H81" i="26"/>
  <c r="H80" i="26"/>
  <c r="H79" i="26"/>
  <c r="H78" i="26"/>
  <c r="H77" i="26"/>
  <c r="H76" i="26"/>
  <c r="H75" i="26"/>
  <c r="H86" i="26"/>
  <c r="E205" i="26"/>
  <c r="E139" i="26"/>
  <c r="E227" i="26"/>
  <c r="E161" i="26"/>
  <c r="E95" i="26"/>
  <c r="E51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E253" i="26"/>
  <c r="E183" i="26"/>
  <c r="F20" i="26"/>
  <c r="C7" i="26"/>
  <c r="E73" i="26"/>
  <c r="E117" i="26"/>
  <c r="F21" i="26"/>
  <c r="E29" i="26"/>
  <c r="H87" i="26"/>
  <c r="H63" i="26"/>
  <c r="H60" i="26"/>
  <c r="H57" i="26"/>
  <c r="H54" i="26"/>
  <c r="H62" i="26"/>
  <c r="H59" i="26"/>
  <c r="H56" i="26"/>
  <c r="H53" i="26"/>
  <c r="H64" i="26"/>
  <c r="H61" i="26"/>
  <c r="H65" i="26"/>
  <c r="H58" i="26"/>
  <c r="H55" i="26"/>
  <c r="S161" i="19"/>
  <c r="Y161" i="19" s="1"/>
  <c r="S149" i="19"/>
  <c r="Y149" i="19" s="1"/>
  <c r="S147" i="19"/>
  <c r="Y147" i="19" s="1"/>
  <c r="S135" i="19"/>
  <c r="Y135" i="19" s="1"/>
  <c r="S105" i="19"/>
  <c r="Y105" i="19" s="1"/>
  <c r="S93" i="19"/>
  <c r="Y93" i="19" s="1"/>
  <c r="S63" i="19"/>
  <c r="Y63" i="19" s="1"/>
  <c r="S51" i="19"/>
  <c r="Y51" i="19" s="1"/>
  <c r="S133" i="19"/>
  <c r="Y133" i="19" s="1"/>
  <c r="S121" i="19"/>
  <c r="Y121" i="19" s="1"/>
  <c r="S91" i="19"/>
  <c r="Y91" i="19" s="1"/>
  <c r="S79" i="19"/>
  <c r="Y79" i="19" s="1"/>
  <c r="S119" i="19"/>
  <c r="Y119" i="19" s="1"/>
  <c r="S21" i="19"/>
  <c r="Y21" i="19" s="1"/>
  <c r="S9" i="19"/>
  <c r="Y9" i="19" s="1"/>
  <c r="S107" i="19"/>
  <c r="Y107" i="19" s="1"/>
  <c r="S77" i="19"/>
  <c r="Y77" i="19" s="1"/>
  <c r="S65" i="19"/>
  <c r="Y65" i="19" s="1"/>
  <c r="S35" i="19"/>
  <c r="Y35" i="19" s="1"/>
  <c r="S23" i="19"/>
  <c r="Y23" i="19" s="1"/>
  <c r="Y7" i="19"/>
  <c r="S37" i="19"/>
  <c r="Y37" i="19" s="1"/>
  <c r="S49" i="19"/>
  <c r="Y49" i="19" s="1"/>
  <c r="C147" i="19"/>
  <c r="I147" i="19" s="1"/>
  <c r="C135" i="19"/>
  <c r="I135" i="19" s="1"/>
  <c r="C119" i="19"/>
  <c r="I119" i="19" s="1"/>
  <c r="C107" i="19"/>
  <c r="I107" i="19" s="1"/>
  <c r="C77" i="19"/>
  <c r="I77" i="19" s="1"/>
  <c r="C65" i="19"/>
  <c r="I65" i="19" s="1"/>
  <c r="C161" i="19"/>
  <c r="I161" i="19" s="1"/>
  <c r="C149" i="19"/>
  <c r="I149" i="19" s="1"/>
  <c r="C105" i="19"/>
  <c r="I105" i="19" s="1"/>
  <c r="C93" i="19"/>
  <c r="I93" i="19" s="1"/>
  <c r="C63" i="19"/>
  <c r="I63" i="19" s="1"/>
  <c r="C51" i="19"/>
  <c r="I51" i="19" s="1"/>
  <c r="C49" i="19"/>
  <c r="I49" i="19" s="1"/>
  <c r="C37" i="19"/>
  <c r="I37" i="19" s="1"/>
  <c r="C35" i="19"/>
  <c r="I35" i="19" s="1"/>
  <c r="C23" i="19"/>
  <c r="I23" i="19" s="1"/>
  <c r="C21" i="19"/>
  <c r="I21" i="19" s="1"/>
  <c r="C9" i="19"/>
  <c r="I9" i="19" s="1"/>
  <c r="C91" i="19"/>
  <c r="I91" i="19" s="1"/>
  <c r="C79" i="19"/>
  <c r="I79" i="19" s="1"/>
  <c r="C133" i="19"/>
  <c r="I133" i="19" s="1"/>
  <c r="C121" i="19"/>
  <c r="I121" i="19" s="1"/>
  <c r="H107" i="10"/>
  <c r="H106" i="10"/>
  <c r="H105" i="10"/>
  <c r="H104" i="10"/>
  <c r="H103" i="10"/>
  <c r="H102" i="10"/>
  <c r="H101" i="10"/>
  <c r="H100" i="10"/>
  <c r="H99" i="10"/>
  <c r="H98" i="10"/>
  <c r="H97" i="10"/>
  <c r="H108" i="10"/>
  <c r="H96" i="10"/>
  <c r="E95" i="10"/>
  <c r="H109" i="10"/>
  <c r="H63" i="10"/>
  <c r="H62" i="10"/>
  <c r="H61" i="10"/>
  <c r="H60" i="10"/>
  <c r="H59" i="10"/>
  <c r="H58" i="10"/>
  <c r="H57" i="10"/>
  <c r="H56" i="10"/>
  <c r="H55" i="10"/>
  <c r="H54" i="10"/>
  <c r="H53" i="10"/>
  <c r="H64" i="10"/>
  <c r="H52" i="10"/>
  <c r="E51" i="10"/>
  <c r="H65" i="10"/>
  <c r="H19" i="10"/>
  <c r="H18" i="10"/>
  <c r="H17" i="10"/>
  <c r="H16" i="10"/>
  <c r="H15" i="10"/>
  <c r="H14" i="10"/>
  <c r="H13" i="10"/>
  <c r="H12" i="10"/>
  <c r="H11" i="10"/>
  <c r="H10" i="10"/>
  <c r="H9" i="10"/>
  <c r="H20" i="10"/>
  <c r="H8" i="10"/>
  <c r="E7" i="10"/>
  <c r="H21" i="10"/>
  <c r="H283" i="8"/>
  <c r="H282" i="8"/>
  <c r="H281" i="8"/>
  <c r="H280" i="8"/>
  <c r="H279" i="8"/>
  <c r="H278" i="8"/>
  <c r="H277" i="8"/>
  <c r="H276" i="8"/>
  <c r="H275" i="8"/>
  <c r="H274" i="8"/>
  <c r="H273" i="8"/>
  <c r="H262" i="8"/>
  <c r="G249" i="8"/>
  <c r="H250" i="8" s="1"/>
  <c r="H241" i="8"/>
  <c r="H217" i="8"/>
  <c r="H216" i="8"/>
  <c r="H215" i="8"/>
  <c r="H214" i="8"/>
  <c r="H213" i="8"/>
  <c r="H212" i="8"/>
  <c r="H211" i="8"/>
  <c r="H210" i="8"/>
  <c r="H209" i="8"/>
  <c r="H208" i="8"/>
  <c r="H207" i="8"/>
  <c r="H196" i="8"/>
  <c r="G183" i="8"/>
  <c r="H184" i="8" s="1"/>
  <c r="H175" i="8"/>
  <c r="H151" i="8"/>
  <c r="H150" i="8"/>
  <c r="H149" i="8"/>
  <c r="H148" i="8"/>
  <c r="H147" i="8"/>
  <c r="H146" i="8"/>
  <c r="H145" i="8"/>
  <c r="H144" i="8"/>
  <c r="H143" i="8"/>
  <c r="H142" i="8"/>
  <c r="H141" i="8"/>
  <c r="H130" i="8"/>
  <c r="G117" i="8"/>
  <c r="H118" i="8" s="1"/>
  <c r="H109" i="8"/>
  <c r="H284" i="8"/>
  <c r="G271" i="8"/>
  <c r="H272" i="8" s="1"/>
  <c r="H263" i="8"/>
  <c r="H239" i="8"/>
  <c r="H238" i="8"/>
  <c r="H237" i="8"/>
  <c r="H236" i="8"/>
  <c r="H235" i="8"/>
  <c r="H234" i="8"/>
  <c r="H233" i="8"/>
  <c r="H232" i="8"/>
  <c r="H231" i="8"/>
  <c r="H230" i="8"/>
  <c r="H229" i="8"/>
  <c r="H218" i="8"/>
  <c r="G205" i="8"/>
  <c r="H206" i="8" s="1"/>
  <c r="H197" i="8"/>
  <c r="H173" i="8"/>
  <c r="H172" i="8"/>
  <c r="H171" i="8"/>
  <c r="H170" i="8"/>
  <c r="H169" i="8"/>
  <c r="H168" i="8"/>
  <c r="H167" i="8"/>
  <c r="H166" i="8"/>
  <c r="H165" i="8"/>
  <c r="H164" i="8"/>
  <c r="H163" i="8"/>
  <c r="H152" i="8"/>
  <c r="G139" i="8"/>
  <c r="H140" i="8" s="1"/>
  <c r="H131" i="8"/>
  <c r="H107" i="8"/>
  <c r="H106" i="8"/>
  <c r="H105" i="8"/>
  <c r="H104" i="8"/>
  <c r="H103" i="8"/>
  <c r="H102" i="8"/>
  <c r="H101" i="8"/>
  <c r="H100" i="8"/>
  <c r="H99" i="8"/>
  <c r="H98" i="8"/>
  <c r="H97" i="8"/>
  <c r="G29" i="8"/>
  <c r="H30" i="8" s="1"/>
  <c r="E7" i="8"/>
  <c r="H261" i="8"/>
  <c r="H260" i="8"/>
  <c r="H259" i="8"/>
  <c r="H258" i="8"/>
  <c r="H257" i="8"/>
  <c r="H256" i="8"/>
  <c r="H255" i="8"/>
  <c r="H254" i="8"/>
  <c r="H253" i="8"/>
  <c r="H252" i="8"/>
  <c r="H251" i="8"/>
  <c r="H240" i="8"/>
  <c r="G227" i="8"/>
  <c r="H228" i="8" s="1"/>
  <c r="H195" i="8"/>
  <c r="H194" i="8"/>
  <c r="H193" i="8"/>
  <c r="H192" i="8"/>
  <c r="H191" i="8"/>
  <c r="H190" i="8"/>
  <c r="H189" i="8"/>
  <c r="H188" i="8"/>
  <c r="H187" i="8"/>
  <c r="H186" i="8"/>
  <c r="H185" i="8"/>
  <c r="H174" i="8"/>
  <c r="G161" i="8"/>
  <c r="H162" i="8" s="1"/>
  <c r="H129" i="8"/>
  <c r="H128" i="8"/>
  <c r="H127" i="8"/>
  <c r="H126" i="8"/>
  <c r="H125" i="8"/>
  <c r="H124" i="8"/>
  <c r="H123" i="8"/>
  <c r="H122" i="8"/>
  <c r="H121" i="8"/>
  <c r="H120" i="8"/>
  <c r="H119" i="8"/>
  <c r="H108" i="8"/>
  <c r="G95" i="8"/>
  <c r="H96" i="8" s="1"/>
  <c r="H285" i="8"/>
  <c r="H219" i="8"/>
  <c r="H153" i="8"/>
  <c r="G73" i="8"/>
  <c r="H8" i="8"/>
  <c r="G51" i="8"/>
  <c r="J63" i="8"/>
  <c r="J62" i="8"/>
  <c r="J61" i="8"/>
  <c r="J60" i="8"/>
  <c r="J59" i="8"/>
  <c r="J58" i="8"/>
  <c r="J57" i="8"/>
  <c r="J56" i="8"/>
  <c r="J55" i="8"/>
  <c r="J54" i="8"/>
  <c r="J53" i="8"/>
  <c r="J64" i="8"/>
  <c r="J52" i="8"/>
  <c r="J87" i="8"/>
  <c r="J65" i="8"/>
  <c r="J74" i="8"/>
  <c r="J83" i="8"/>
  <c r="J80" i="8"/>
  <c r="J77" i="8"/>
  <c r="J78" i="8"/>
  <c r="J75" i="8"/>
  <c r="J86" i="8"/>
  <c r="J85" i="8"/>
  <c r="J82" i="8"/>
  <c r="J79" i="8"/>
  <c r="J76" i="8"/>
  <c r="J84" i="8"/>
  <c r="J81" i="8"/>
  <c r="D30" i="10"/>
  <c r="L57" i="12"/>
  <c r="K57" i="12"/>
  <c r="J57" i="12"/>
  <c r="I57" i="12"/>
  <c r="F96" i="27" l="1"/>
  <c r="H96" i="27"/>
  <c r="H52" i="27"/>
  <c r="H65" i="8"/>
  <c r="H63" i="8"/>
  <c r="H62" i="8"/>
  <c r="H61" i="8"/>
  <c r="H60" i="8"/>
  <c r="H59" i="8"/>
  <c r="H58" i="8"/>
  <c r="H57" i="8"/>
  <c r="H56" i="8"/>
  <c r="H55" i="8"/>
  <c r="H54" i="8"/>
  <c r="H53" i="8"/>
  <c r="H52" i="8"/>
  <c r="H87" i="8"/>
  <c r="H64" i="8"/>
  <c r="H84" i="8"/>
  <c r="H81" i="8"/>
  <c r="H78" i="8"/>
  <c r="H75" i="8"/>
  <c r="H83" i="8"/>
  <c r="H80" i="8"/>
  <c r="H77" i="8"/>
  <c r="H79" i="8"/>
  <c r="H76" i="8"/>
  <c r="H86" i="8"/>
  <c r="H85" i="8"/>
  <c r="H82" i="8"/>
  <c r="H74" i="8"/>
  <c r="E227" i="8"/>
  <c r="F228" i="8" s="1"/>
  <c r="E161" i="8"/>
  <c r="F162" i="8" s="1"/>
  <c r="F285" i="8"/>
  <c r="F261" i="8"/>
  <c r="F260" i="8"/>
  <c r="F259" i="8"/>
  <c r="F258" i="8"/>
  <c r="F257" i="8"/>
  <c r="F256" i="8"/>
  <c r="F255" i="8"/>
  <c r="F254" i="8"/>
  <c r="F253" i="8"/>
  <c r="F252" i="8"/>
  <c r="F251" i="8"/>
  <c r="F240" i="8"/>
  <c r="F219" i="8"/>
  <c r="F195" i="8"/>
  <c r="F194" i="8"/>
  <c r="F193" i="8"/>
  <c r="F192" i="8"/>
  <c r="F191" i="8"/>
  <c r="F190" i="8"/>
  <c r="F189" i="8"/>
  <c r="F188" i="8"/>
  <c r="F187" i="8"/>
  <c r="F186" i="8"/>
  <c r="F185" i="8"/>
  <c r="F174" i="8"/>
  <c r="F153" i="8"/>
  <c r="F129" i="8"/>
  <c r="F128" i="8"/>
  <c r="F127" i="8"/>
  <c r="F126" i="8"/>
  <c r="F125" i="8"/>
  <c r="F124" i="8"/>
  <c r="F123" i="8"/>
  <c r="F122" i="8"/>
  <c r="F121" i="8"/>
  <c r="F120" i="8"/>
  <c r="F119" i="8"/>
  <c r="F108" i="8"/>
  <c r="F283" i="8"/>
  <c r="F282" i="8"/>
  <c r="F281" i="8"/>
  <c r="F280" i="8"/>
  <c r="F279" i="8"/>
  <c r="F278" i="8"/>
  <c r="F277" i="8"/>
  <c r="F276" i="8"/>
  <c r="F275" i="8"/>
  <c r="F274" i="8"/>
  <c r="F273" i="8"/>
  <c r="F262" i="8"/>
  <c r="F241" i="8"/>
  <c r="F217" i="8"/>
  <c r="F216" i="8"/>
  <c r="F215" i="8"/>
  <c r="F214" i="8"/>
  <c r="F213" i="8"/>
  <c r="F212" i="8"/>
  <c r="F211" i="8"/>
  <c r="F210" i="8"/>
  <c r="F209" i="8"/>
  <c r="F208" i="8"/>
  <c r="F207" i="8"/>
  <c r="F196" i="8"/>
  <c r="F175" i="8"/>
  <c r="F151" i="8"/>
  <c r="F150" i="8"/>
  <c r="F149" i="8"/>
  <c r="F148" i="8"/>
  <c r="F147" i="8"/>
  <c r="F146" i="8"/>
  <c r="F145" i="8"/>
  <c r="F144" i="8"/>
  <c r="F143" i="8"/>
  <c r="F142" i="8"/>
  <c r="F141" i="8"/>
  <c r="F130" i="8"/>
  <c r="F109" i="8"/>
  <c r="E73" i="8"/>
  <c r="E51" i="8"/>
  <c r="F41" i="8"/>
  <c r="F40" i="8"/>
  <c r="F39" i="8"/>
  <c r="F38" i="8"/>
  <c r="F37" i="8"/>
  <c r="F36" i="8"/>
  <c r="F35" i="8"/>
  <c r="F34" i="8"/>
  <c r="F33" i="8"/>
  <c r="F32" i="8"/>
  <c r="F31" i="8"/>
  <c r="E271" i="8"/>
  <c r="F272" i="8" s="1"/>
  <c r="F239" i="8"/>
  <c r="F238" i="8"/>
  <c r="F237" i="8"/>
  <c r="F236" i="8"/>
  <c r="F235" i="8"/>
  <c r="F234" i="8"/>
  <c r="F233" i="8"/>
  <c r="F232" i="8"/>
  <c r="F231" i="8"/>
  <c r="F230" i="8"/>
  <c r="F229" i="8"/>
  <c r="E205" i="8"/>
  <c r="F206" i="8" s="1"/>
  <c r="F173" i="8"/>
  <c r="F172" i="8"/>
  <c r="F171" i="8"/>
  <c r="F170" i="8"/>
  <c r="F169" i="8"/>
  <c r="F168" i="8"/>
  <c r="F167" i="8"/>
  <c r="F166" i="8"/>
  <c r="F165" i="8"/>
  <c r="F164" i="8"/>
  <c r="F163" i="8"/>
  <c r="E139" i="8"/>
  <c r="F140" i="8" s="1"/>
  <c r="F107" i="8"/>
  <c r="F106" i="8"/>
  <c r="F105" i="8"/>
  <c r="F104" i="8"/>
  <c r="F103" i="8"/>
  <c r="F102" i="8"/>
  <c r="F99" i="8"/>
  <c r="E29" i="8"/>
  <c r="F30" i="8" s="1"/>
  <c r="F21" i="8"/>
  <c r="F263" i="8"/>
  <c r="F197" i="8"/>
  <c r="F131" i="8"/>
  <c r="F284" i="8"/>
  <c r="E249" i="8"/>
  <c r="F250" i="8" s="1"/>
  <c r="F218" i="8"/>
  <c r="E183" i="8"/>
  <c r="F184" i="8" s="1"/>
  <c r="F152" i="8"/>
  <c r="E117" i="8"/>
  <c r="F118" i="8" s="1"/>
  <c r="E95" i="8"/>
  <c r="F96" i="8" s="1"/>
  <c r="F43" i="8"/>
  <c r="F42" i="8"/>
  <c r="F101" i="8"/>
  <c r="F98" i="8"/>
  <c r="F19" i="8"/>
  <c r="F18" i="8"/>
  <c r="F17" i="8"/>
  <c r="F16" i="8"/>
  <c r="F15" i="8"/>
  <c r="F14" i="8"/>
  <c r="F13" i="8"/>
  <c r="F12" i="8"/>
  <c r="F11" i="8"/>
  <c r="F10" i="8"/>
  <c r="F9" i="8"/>
  <c r="F8" i="8"/>
  <c r="F20" i="8"/>
  <c r="F97" i="8"/>
  <c r="C7" i="8"/>
  <c r="F100" i="8"/>
  <c r="F21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20" i="10"/>
  <c r="C7" i="10"/>
  <c r="F65" i="10"/>
  <c r="F63" i="10"/>
  <c r="F62" i="10"/>
  <c r="F61" i="10"/>
  <c r="F60" i="10"/>
  <c r="F59" i="10"/>
  <c r="F58" i="10"/>
  <c r="F57" i="10"/>
  <c r="F56" i="10"/>
  <c r="F55" i="10"/>
  <c r="F54" i="10"/>
  <c r="F53" i="10"/>
  <c r="F64" i="10"/>
  <c r="C51" i="10"/>
  <c r="D52" i="10" s="1"/>
  <c r="F52" i="10"/>
  <c r="F109" i="10"/>
  <c r="F107" i="10"/>
  <c r="F106" i="10"/>
  <c r="F105" i="10"/>
  <c r="F104" i="10"/>
  <c r="F103" i="10"/>
  <c r="F102" i="10"/>
  <c r="F101" i="10"/>
  <c r="F100" i="10"/>
  <c r="F99" i="10"/>
  <c r="F98" i="10"/>
  <c r="F97" i="10"/>
  <c r="F108" i="10"/>
  <c r="C95" i="10"/>
  <c r="D96" i="10" s="1"/>
  <c r="F96" i="10"/>
  <c r="F42" i="26"/>
  <c r="F43" i="26"/>
  <c r="F35" i="26"/>
  <c r="F32" i="26"/>
  <c r="F40" i="26"/>
  <c r="F37" i="26"/>
  <c r="F33" i="26"/>
  <c r="F39" i="26"/>
  <c r="F36" i="26"/>
  <c r="F31" i="26"/>
  <c r="F41" i="26"/>
  <c r="F38" i="26"/>
  <c r="F34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31" i="26"/>
  <c r="F86" i="26"/>
  <c r="F84" i="26"/>
  <c r="F81" i="26"/>
  <c r="F78" i="26"/>
  <c r="F75" i="26"/>
  <c r="F83" i="26"/>
  <c r="F80" i="26"/>
  <c r="F77" i="26"/>
  <c r="F82" i="26"/>
  <c r="F79" i="26"/>
  <c r="F76" i="26"/>
  <c r="F85" i="26"/>
  <c r="C253" i="26"/>
  <c r="D254" i="26" s="1"/>
  <c r="C183" i="26"/>
  <c r="D184" i="26" s="1"/>
  <c r="C117" i="26"/>
  <c r="D118" i="26" s="1"/>
  <c r="C73" i="26"/>
  <c r="D74" i="26" s="1"/>
  <c r="C205" i="26"/>
  <c r="D206" i="26" s="1"/>
  <c r="C161" i="26"/>
  <c r="D162" i="26" s="1"/>
  <c r="C29" i="26"/>
  <c r="D30" i="26" s="1"/>
  <c r="C95" i="26"/>
  <c r="D96" i="26" s="1"/>
  <c r="C51" i="26"/>
  <c r="C139" i="26"/>
  <c r="D140" i="26" s="1"/>
  <c r="D8" i="26"/>
  <c r="C227" i="26"/>
  <c r="D228" i="26" s="1"/>
  <c r="F196" i="26"/>
  <c r="F197" i="26"/>
  <c r="F194" i="26"/>
  <c r="F191" i="26"/>
  <c r="F188" i="26"/>
  <c r="F185" i="26"/>
  <c r="F195" i="26"/>
  <c r="F192" i="26"/>
  <c r="F189" i="26"/>
  <c r="F186" i="26"/>
  <c r="F190" i="26"/>
  <c r="F193" i="26"/>
  <c r="F187" i="26"/>
  <c r="F266" i="26"/>
  <c r="F267" i="26"/>
  <c r="F264" i="26"/>
  <c r="F261" i="26"/>
  <c r="F258" i="26"/>
  <c r="F255" i="26"/>
  <c r="F265" i="26"/>
  <c r="F262" i="26"/>
  <c r="F259" i="26"/>
  <c r="F256" i="26"/>
  <c r="F257" i="26"/>
  <c r="F260" i="26"/>
  <c r="F263" i="26"/>
  <c r="F87" i="26"/>
  <c r="F65" i="26"/>
  <c r="F64" i="26"/>
  <c r="F63" i="26"/>
  <c r="F60" i="26"/>
  <c r="F57" i="26"/>
  <c r="F54" i="26"/>
  <c r="F62" i="26"/>
  <c r="F59" i="26"/>
  <c r="F56" i="26"/>
  <c r="F53" i="26"/>
  <c r="F55" i="26"/>
  <c r="F61" i="26"/>
  <c r="F58" i="26"/>
  <c r="F109" i="26"/>
  <c r="F107" i="26"/>
  <c r="F104" i="26"/>
  <c r="F101" i="26"/>
  <c r="F98" i="26"/>
  <c r="F106" i="26"/>
  <c r="F103" i="26"/>
  <c r="F100" i="26"/>
  <c r="F97" i="26"/>
  <c r="F102" i="26"/>
  <c r="F99" i="26"/>
  <c r="F108" i="26"/>
  <c r="F105" i="26"/>
  <c r="F175" i="26"/>
  <c r="F173" i="26"/>
  <c r="F172" i="26"/>
  <c r="F171" i="26"/>
  <c r="F170" i="26"/>
  <c r="F169" i="26"/>
  <c r="F168" i="26"/>
  <c r="F167" i="26"/>
  <c r="F166" i="26"/>
  <c r="F165" i="26"/>
  <c r="F164" i="26"/>
  <c r="F163" i="26"/>
  <c r="F174" i="26"/>
  <c r="F241" i="26"/>
  <c r="F239" i="26"/>
  <c r="F238" i="26"/>
  <c r="F237" i="26"/>
  <c r="F236" i="26"/>
  <c r="F235" i="26"/>
  <c r="F234" i="26"/>
  <c r="F233" i="26"/>
  <c r="F232" i="26"/>
  <c r="F231" i="26"/>
  <c r="F230" i="26"/>
  <c r="F229" i="26"/>
  <c r="F240" i="26"/>
  <c r="F151" i="26"/>
  <c r="F150" i="26"/>
  <c r="F149" i="26"/>
  <c r="F148" i="26"/>
  <c r="F147" i="26"/>
  <c r="F146" i="26"/>
  <c r="F145" i="26"/>
  <c r="F144" i="26"/>
  <c r="F143" i="26"/>
  <c r="F142" i="26"/>
  <c r="F141" i="26"/>
  <c r="F152" i="26"/>
  <c r="F153" i="26"/>
  <c r="F217" i="26"/>
  <c r="F216" i="26"/>
  <c r="F215" i="26"/>
  <c r="F214" i="26"/>
  <c r="F213" i="26"/>
  <c r="F212" i="26"/>
  <c r="F211" i="26"/>
  <c r="F210" i="26"/>
  <c r="F209" i="26"/>
  <c r="F208" i="26"/>
  <c r="F207" i="26"/>
  <c r="F218" i="26"/>
  <c r="F219" i="26"/>
  <c r="F107" i="27"/>
  <c r="F106" i="27"/>
  <c r="F105" i="27"/>
  <c r="F104" i="27"/>
  <c r="F103" i="27"/>
  <c r="F102" i="27"/>
  <c r="F101" i="27"/>
  <c r="F100" i="27"/>
  <c r="F99" i="27"/>
  <c r="F98" i="27"/>
  <c r="F97" i="27"/>
  <c r="F108" i="27"/>
  <c r="F109" i="27"/>
  <c r="C73" i="27"/>
  <c r="D74" i="27" s="1"/>
  <c r="C29" i="27"/>
  <c r="F30" i="27" s="1"/>
  <c r="C95" i="27"/>
  <c r="D96" i="27" s="1"/>
  <c r="C51" i="27"/>
  <c r="D52" i="27" s="1"/>
  <c r="D8" i="27"/>
  <c r="F74" i="27" l="1"/>
  <c r="F52" i="27"/>
  <c r="D30" i="27"/>
  <c r="D52" i="26"/>
  <c r="D8" i="10"/>
  <c r="C227" i="8"/>
  <c r="D228" i="8" s="1"/>
  <c r="C161" i="8"/>
  <c r="D162" i="8" s="1"/>
  <c r="C95" i="8"/>
  <c r="D96" i="8" s="1"/>
  <c r="C51" i="8"/>
  <c r="C249" i="8"/>
  <c r="D250" i="8" s="1"/>
  <c r="C183" i="8"/>
  <c r="D184" i="8" s="1"/>
  <c r="C117" i="8"/>
  <c r="D118" i="8" s="1"/>
  <c r="C271" i="8"/>
  <c r="D272" i="8" s="1"/>
  <c r="C205" i="8"/>
  <c r="D206" i="8" s="1"/>
  <c r="C139" i="8"/>
  <c r="D140" i="8" s="1"/>
  <c r="C29" i="8"/>
  <c r="D30" i="8" s="1"/>
  <c r="C73" i="8"/>
  <c r="D74" i="8" s="1"/>
  <c r="D8" i="8"/>
  <c r="F64" i="8"/>
  <c r="F65" i="8"/>
  <c r="F63" i="8"/>
  <c r="F60" i="8"/>
  <c r="F57" i="8"/>
  <c r="F54" i="8"/>
  <c r="F87" i="8"/>
  <c r="F52" i="8"/>
  <c r="F62" i="8"/>
  <c r="F59" i="8"/>
  <c r="F56" i="8"/>
  <c r="F53" i="8"/>
  <c r="F55" i="8"/>
  <c r="F58" i="8"/>
  <c r="F61" i="8"/>
  <c r="F74" i="8"/>
  <c r="F86" i="8"/>
  <c r="F84" i="8"/>
  <c r="F81" i="8"/>
  <c r="F78" i="8"/>
  <c r="F75" i="8"/>
  <c r="F83" i="8"/>
  <c r="F80" i="8"/>
  <c r="F77" i="8"/>
  <c r="F82" i="8"/>
  <c r="F85" i="8"/>
  <c r="F76" i="8"/>
  <c r="F79" i="8"/>
  <c r="D52" i="8" l="1"/>
</calcChain>
</file>

<file path=xl/sharedStrings.xml><?xml version="1.0" encoding="utf-8"?>
<sst xmlns="http://schemas.openxmlformats.org/spreadsheetml/2006/main" count="6125" uniqueCount="330">
  <si>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</si>
  <si>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</si>
  <si>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</si>
  <si>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</si>
  <si>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</si>
  <si>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</si>
  <si>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</si>
  <si>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</si>
  <si>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</si>
  <si>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</si>
  <si>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</si>
  <si>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</si>
  <si>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</si>
  <si>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</si>
  <si>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</si>
  <si>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</si>
  <si>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</si>
  <si>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</si>
  <si>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</si>
  <si>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</si>
  <si>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</si>
  <si>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Viajeros alojados en los establecimientos alojativos de Tenerife según lugar de residencia y municipio de alojamiento - año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</si>
  <si>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</si>
  <si>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</si>
  <si>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</si>
  <si>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</si>
  <si>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</si>
  <si>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</si>
  <si>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</si>
  <si>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</si>
  <si>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</si>
  <si>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</si>
  <si>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</si>
  <si>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</si>
  <si>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</si>
  <si>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</si>
  <si>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</si>
  <si>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</si>
  <si>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</si>
  <si>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</si>
  <si>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</si>
  <si>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</si>
  <si>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</si>
  <si>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</si>
  <si>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</si>
  <si>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</si>
  <si>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</si>
  <si>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</si>
  <si>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</si>
  <si>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</si>
  <si>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</si>
  <si>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</si>
  <si>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</si>
  <si>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</si>
  <si>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</si>
  <si>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</si>
  <si>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</si>
  <si>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</si>
  <si>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</si>
  <si>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</si>
  <si>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</si>
  <si>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</si>
  <si>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</si>
  <si>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</si>
  <si>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</si>
  <si>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</si>
  <si>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</si>
  <si>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</si>
  <si>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</si>
  <si>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</si>
  <si>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</si>
  <si>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</si>
  <si>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</si>
  <si>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</si>
  <si>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</si>
  <si>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</si>
  <si>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</si>
  <si>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</si>
  <si>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</si>
  <si>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</si>
  <si>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</si>
  <si>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</si>
  <si>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</si>
  <si>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</si>
  <si>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</si>
  <si>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</si>
  <si>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</si>
  <si>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</si>
  <si>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</si>
  <si>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</si>
  <si>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</si>
  <si>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</si>
  <si>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</si>
  <si>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</si>
  <si>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</si>
  <si>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</si>
  <si>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</si>
  <si>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</si>
  <si>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</si>
  <si>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</si>
  <si>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</si>
  <si>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</si>
  <si>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</si>
  <si>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</si>
  <si>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</si>
  <si>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</si>
  <si>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</si>
  <si>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</si>
  <si>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</si>
  <si>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</si>
  <si>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</si>
  <si>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</si>
  <si>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</si>
  <si>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</si>
  <si>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</si>
  <si>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</si>
  <si>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</si>
  <si>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</si>
  <si>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</si>
  <si>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</si>
  <si>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</si>
  <si>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</si>
  <si>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</si>
  <si>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</si>
  <si>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</si>
  <si>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</si>
  <si>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</si>
  <si>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</si>
  <si>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</si>
  <si>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</si>
  <si>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</si>
  <si>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</si>
  <si>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</si>
  <si>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</si>
  <si>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</si>
  <si>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</si>
  <si>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</si>
  <si>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</si>
  <si>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</si>
  <si>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</si>
  <si>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</si>
  <si>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</si>
  <si>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</si>
  <si>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</si>
  <si>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</si>
  <si>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</si>
  <si>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</si>
  <si>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</si>
  <si>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</si>
  <si>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</si>
  <si>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viajeros alojados</t>
  </si>
  <si>
    <t>Evolución de viajeros alojados en los hoteles de 4 estrellas de Tenerife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</si>
  <si>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</si>
  <si>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</si>
  <si>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</si>
  <si>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</si>
  <si>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</si>
  <si>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</si>
  <si>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</si>
  <si>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</si>
  <si>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</si>
  <si>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</si>
  <si>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</si>
  <si>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</si>
  <si>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</si>
  <si>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</si>
  <si>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</si>
  <si>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</si>
  <si>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</si>
  <si>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</si>
  <si>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</si>
  <si>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</si>
  <si>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</si>
  <si>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</si>
  <si>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</si>
  <si>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</si>
  <si>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</si>
  <si>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</si>
  <si>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</si>
  <si>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</si>
  <si>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</si>
  <si>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</si>
  <si>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</si>
  <si>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</si>
  <si>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</si>
  <si>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</si>
  <si>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</si>
  <si>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</si>
  <si>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</si>
  <si>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</si>
  <si>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</si>
  <si>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</si>
  <si>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</si>
  <si>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</si>
  <si>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</si>
  <si>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</si>
  <si>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</si>
  <si>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</si>
  <si>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</si>
  <si>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</si>
  <si>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</si>
  <si>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</si>
  <si>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</si>
  <si>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</si>
  <si>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</si>
  <si>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</si>
  <si>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</si>
  <si>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</si>
  <si>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</si>
  <si>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</si>
  <si>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</si>
  <si>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</si>
  <si>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</si>
  <si>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</si>
  <si>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</si>
  <si>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</si>
  <si>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agosto 2025</t>
  </si>
  <si>
    <t>Resumen indicadores San Miguel de Abona</t>
  </si>
  <si>
    <t>Evolución mensual de viajeros entrados en San Miguel de Abona según lugar de residencia</t>
  </si>
  <si>
    <t>Evolución mensual de viajeros entrados en San Miguel de Abona según categoría del establecimiento</t>
  </si>
  <si>
    <t>Evolución anual de viajeros entrados en San Miguel de Abona según categoría del establecimiento</t>
  </si>
  <si>
    <t>Evolución anual de viajeros alojados en San Miguel de Abona según categoría del establecimiento</t>
  </si>
  <si>
    <t>Evolución mensual de pernoctaciones en San Miguel de Abona según lugar de residencia</t>
  </si>
  <si>
    <t>Evolución mensual de pernoctaciones en San Miguel de Abona según categoría del establecimiento</t>
  </si>
  <si>
    <t>Evolución mensual de estancia media en San Miguel de Abona según lugar de residencia</t>
  </si>
  <si>
    <t>Evolución mensual de estancia media en San Miguel de Abona según categoría del establecimiento</t>
  </si>
  <si>
    <t>Evolución mensual de tasa de ocupación en San Miguel de Abona según categoría del establecimiento</t>
  </si>
  <si>
    <t>Viajeros españoles entrados en los hoteles y apartamentos de San Miguel de Abona según lugar de residencia - acumulado</t>
  </si>
  <si>
    <t>Viajeros españoles entrados en los hoteles y apartamentos de San Miguel de Abona por tipología y categoría de alojamiento - acumulado</t>
  </si>
  <si>
    <t>Viajeros peninsulares entrados en los hoteles y apartamentos de San Miguel de Abona por tipología y categoría de alojamiento - acumulado</t>
  </si>
  <si>
    <t>Viajeros canarios entrados en los hoteles y apartamentos de San Miguel de Abona por tipología y categoría de alojamiento - acumulado</t>
  </si>
  <si>
    <t>Resumen de indicadores turísticos de Tenerife-San Miguel de Abona</t>
  </si>
  <si>
    <t>agosto 2021</t>
  </si>
  <si>
    <t>agosto 2022</t>
  </si>
  <si>
    <t>agosto 2023</t>
  </si>
  <si>
    <t>agosto 2024</t>
  </si>
  <si>
    <t>agosto 2025</t>
  </si>
  <si>
    <t>acumulado a agosto 2021</t>
  </si>
  <si>
    <t>acumulado a agosto 2022</t>
  </si>
  <si>
    <t>acumulado a agosto 2023</t>
  </si>
  <si>
    <t>acumulado a agosto 2024</t>
  </si>
  <si>
    <t>acumulado a agosto 2025</t>
  </si>
  <si>
    <t>Viajeros  entrados en los establecimientos alojativos de San Miguel de Abona 
(hotel + apartamento)</t>
  </si>
  <si>
    <t>Viajeros españoles entrados en los establecimientos alojativos de San Miguel de Abona 
(hotel + apartamento)</t>
  </si>
  <si>
    <t>Viajeros peninsulares entrados en los establecimientos alojativos de San Miguel de Abona 
(hotel + apartamento)</t>
  </si>
  <si>
    <t>Viajeros canarios entrados en los establecimientos alojativos de San Miguel de Abona 
(hotel + apartamento)</t>
  </si>
  <si>
    <t>Viajeros extranjeros entrados en los establecimientos alojativos de San Miguel de Abona 
(hotel + apartamento)</t>
  </si>
  <si>
    <t>Viajeros británicos entrados en los establecimientos alojativos de San Miguel de Abona 
(hotel + apartamento)</t>
  </si>
  <si>
    <t>Viajeros alemanes entrados en los establecimientos alojativos de San Miguel de Abona 
(hotel + apartamento)</t>
  </si>
  <si>
    <t>Viajeros franceses entrados en los establecimientos alojativos de San Miguel de Abona 
(hotel + apartamento)</t>
  </si>
  <si>
    <t>Viajeros belgas entrados en los establecimientos alojativos de San Miguel de Abona 
(hotel + apartamento)</t>
  </si>
  <si>
    <t>Viajeros holandeses entrados en los establecimientos alojativos de San Miguel de Abona 
(hotel + apartamento)</t>
  </si>
  <si>
    <t>Viajeros daneses entrados en los establecimientos alojativos de San Miguel de Abona 
(hotel + apartamento)</t>
  </si>
  <si>
    <t>Viajeros suecos entrados en los establecimientos alojativos de San Miguel de Abona 
(hotel + apartamento)</t>
  </si>
  <si>
    <t>var 23/22</t>
  </si>
  <si>
    <t>var 24/23</t>
  </si>
  <si>
    <t>-</t>
  </si>
  <si>
    <t>Viajeros entrados en los establecimientos alojativos de San Miguel de Abona 
(hotel + apartamento)</t>
  </si>
  <si>
    <t>Viajeros entrados en los hoteles de San Miguel de Abona</t>
  </si>
  <si>
    <t>Viajeros entrados en los hoteles de 4, 5 estrellas San Miguel de Abona</t>
  </si>
  <si>
    <t>Viajeros entrados en los hoteles de 1, 2, 3 estrellas San Miguel de Abona</t>
  </si>
  <si>
    <t>Viajeros entrados en los apartamentos de San Miguel de Abona</t>
  </si>
  <si>
    <t>Evolución de viajeros entrados en los establecimientos alojativos de San Miguel de Abona 
(hotel + apartamento)</t>
  </si>
  <si>
    <t>Evolución de viajeros entrados en los hoteles de San Miguel de Abona</t>
  </si>
  <si>
    <t>Evolución de viajeros entrados en los hoteles de 4, 5 estrellas de San Miguel de Abona</t>
  </si>
  <si>
    <t>Evolución de viajeros entrados en los apartamentos de San Miguel de Abona</t>
  </si>
  <si>
    <t>acumulado a agosto 2020</t>
  </si>
  <si>
    <t>agosto 2020</t>
  </si>
  <si>
    <t>Viajeros entrados en los establecimientos alojativos de San Miguel de Abona según lugar de residencia (hotel + apartamento)</t>
  </si>
  <si>
    <t>acumulado agosto 2020</t>
  </si>
  <si>
    <t>acumulado agosto 2021</t>
  </si>
  <si>
    <t>acumulado agosto 2022</t>
  </si>
  <si>
    <t>acumulado agosto 2023</t>
  </si>
  <si>
    <t>acumulado agosto 2024</t>
  </si>
  <si>
    <t>acumulado agosto 2025</t>
  </si>
  <si>
    <t>Viajeros entrados en los hoteles de San Miguel de Abona según lugar de residencia (hotel + apartamento)</t>
  </si>
  <si>
    <t>Viajeros entrados en los apartamentos de San Miguel de Abona según lugar de residencia (hotel + apartamento)</t>
  </si>
  <si>
    <t>Viajeros alojados en los establecimientos alojativos de San Miguel de Abona según lugar de residencia (hotel + apartamento)</t>
  </si>
  <si>
    <t>acumulado agosto 2019</t>
  </si>
  <si>
    <t>Evolución de viajeros alojados en los establecimientos alojativos de San Miguel de Abona 
(hotel + apartamento)</t>
  </si>
  <si>
    <t>Evolución de viajeros alojados en los hoteles de San Miguel de Abona</t>
  </si>
  <si>
    <t>Evolución de viajeros alojados en los hoteles de 4, 5 estrellas de San Miguel de Abona</t>
  </si>
  <si>
    <t>Evolución de viajeros alojados en los apartamentos de San Miguel de Abona</t>
  </si>
  <si>
    <t>Pernoctaciones realizadas por los turistas en los establecimientos alojativos de San Miguel de Abona (hotel + apartamento)</t>
  </si>
  <si>
    <t>Pernoctaciones realizadas por los turistas españoles en los establecimientos alojativos de San Miguel de Abona (hotel + apartamento)</t>
  </si>
  <si>
    <t>var 25/24</t>
  </si>
  <si>
    <t>Pernoctaciones realizadas por los procedentes de Península en los establecimientos alojativos de San Miguel de Abona (hotel + apartamento)</t>
  </si>
  <si>
    <t>Pernoctaciones realizadas por los procedentes de Canarias en los establecimientos alojativos de San Miguel de Abona (hotel + apartamento)</t>
  </si>
  <si>
    <t>Pernoctaciones realizadas por los procedentes de Total residentes en el extranjero en los establecimientos alojativos de San Miguel de Abona (hotel + apartamento)</t>
  </si>
  <si>
    <t>Pernoctaciones realizadas por los procedentes de Reino Unido en los establecimientos alojativos de San Miguel de Abona (hotel + apartamento)</t>
  </si>
  <si>
    <t>Pernoctaciones realizadas por los procedentes de Alemania en los establecimientos alojativos de San Miguel de Abona (hotel + apartamento)</t>
  </si>
  <si>
    <t>Pernoctaciones realizadas por los procedentes de Francia en los establecimientos alojativos de San Miguel de Abona (hotel + apartamento)</t>
  </si>
  <si>
    <t>Pernoctaciones realizadas por los procedentes de Bélgica en los establecimientos alojativos de San Miguel de Abona (hotel + apartamento)</t>
  </si>
  <si>
    <t>Pernoctaciones realizadas por los procedentes de Países Bajos en los establecimientos alojativos de San Miguel de Abona (hotel + apartamento)</t>
  </si>
  <si>
    <t>Pernoctaciones realizadas por los procedentes de Dinamarca en los establecimientos alojativos de San Miguel de Abona (hotel + apartamento)</t>
  </si>
  <si>
    <t>Pernoctaciones realizadas por los procedentes de Suecia en los establecimientos alojativos de San Miguel de Abona (hotel + apartamento)</t>
  </si>
  <si>
    <t>Pernoctaciones realizadas por los turistas en los hoteles de San Miguel de Abona</t>
  </si>
  <si>
    <t>Pernoctaciones realizadas por los turistas en los hoteles de 4 y 5 estrellas de San Miguel de Abona</t>
  </si>
  <si>
    <t>Pernoctaciones realizadas por los turistas en los hoteles de 1, 2, 3 estrellas de San Miguel de Abona</t>
  </si>
  <si>
    <t>Pernoctaciones realizadas por los turistas en los apartamentos de San Miguel de Abona</t>
  </si>
  <si>
    <t>Estancia Media en los establecimientos alojativos de San Miguel de Abona
(hotel + apartamento)</t>
  </si>
  <si>
    <t>Estancia media de los viajeros españoles entrados en los establecimientos alojativos de San Miguel de Abona (hotel + apartamento)</t>
  </si>
  <si>
    <t>Estancia media de los viajeros peninsulares entrados en los establecimientos alojativos de San Miguel de Abona (hotel + apartamento)</t>
  </si>
  <si>
    <t>Estancia media de los viajeros canarios entrados en los establecimientos alojativos de San Miguel de Abona (hotel + apartamento)</t>
  </si>
  <si>
    <t>Estancia media de los viajeros extranjeros entrados en los establecimientos alojativos de San Miguel de Abona (hotel + apartamento)</t>
  </si>
  <si>
    <t>Estancia media de los viajeros británicos entrados en los establecimientos alojativos de San Miguel de Abona (hotel + apartamento)</t>
  </si>
  <si>
    <t>Estancia media de los viajeros alemanes entrados en los establecimientos alojativos de San Miguel de Abona (hotel + apartamento)</t>
  </si>
  <si>
    <t>Estancia media de los viajeros franceses entrados en los establecimientos alojativos de San Miguel de Abona (hotel + apartamento)</t>
  </si>
  <si>
    <t>Estancia media de los viajeros belgas entrados en los establecimientos alojativos de San Miguel de Abona (hotel + apartamento)</t>
  </si>
  <si>
    <t>Estancia media de los viajeros holandeses entrados en los establecimientos alojativos de San Miguel de Abona (hotel + apartamento)</t>
  </si>
  <si>
    <t>Estancia media de los viajeros daneses entrados en los establecimientos alojativos de San Miguel de Abona (hotel + apartamento)</t>
  </si>
  <si>
    <t>Estancia media de los viajeros suecos entrados en los establecimientos alojativos de San Miguel de Abona (hotel + apartamento)</t>
  </si>
  <si>
    <t>Estancia Media en los hoteles de San Miguel de Abona</t>
  </si>
  <si>
    <t>Estancia Media en los hoteles de 4, 5 estrellas de San Miguel de Abona</t>
  </si>
  <si>
    <t>Estancia Media en los hoteles de 1, 2, 3 Estrellas de San Miguel de Abona</t>
  </si>
  <si>
    <t>Estancia Media en los apartamentos de San Miguel de Abona</t>
  </si>
  <si>
    <t>Tasa de ocupación por plaza en los establecimientos alojativos de San Miguel de Abona
(hotel + apartamento)</t>
  </si>
  <si>
    <t>Tasa de ocupación por plaza en los hoteles de San Miguel de Abona</t>
  </si>
  <si>
    <t>Tasa de ocupación por plaza en los hoteles de 4, 5 Estrellas de San Miguel de Abona</t>
  </si>
  <si>
    <t>Tasa de ocupación por plaza en los hoteles de 1, 2, 3 Estrellas de San Miguel de Abona</t>
  </si>
  <si>
    <t>Tasa de ocupación por plaza en los apartamentos de San Miguel de Abona</t>
  </si>
  <si>
    <t>Distribución de viajeros españoles entrados en hoteles y apartamentos de San Miguel de Abona  por lugar de residencia</t>
  </si>
  <si>
    <t>Viajeros españoles entrados en los hoteles y apartamentos de San Miguel de Abona según lugar de residencia</t>
  </si>
  <si>
    <t>Viajeros españoles entrados en los hoteles y apartamentos de San Miguel de Abona por tipología y categoría de alojamiento</t>
  </si>
  <si>
    <t>Viajeros peninsulares entrados en los hoteles y apartamentos de San Miguel de Abona por tipología y categoría de alojamiento</t>
  </si>
  <si>
    <t>Viajeros canarios entrados en los hoteles y apartamentos de San Miguel de Abona por tipología y categoría de alojamiento</t>
  </si>
  <si>
    <t>Evolución de viajeros españoles entrados en los establecimientos alojativos de San Miguel de Abona
(hotel + apartamento)</t>
  </si>
  <si>
    <t>Evolución de viajeros peninsulares entrados en los establecimientos alojativos de San Miguel de Abona
(hotel + apartamento)</t>
  </si>
  <si>
    <t>Evolución de viajeros canarios entrados en los establecimientos alojativos de San Miguel de Abona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</si>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</sst>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4" fontId="7" fillId="4" borderId="7" xfId="0" applyNumberFormat="1" applyFont="1" applyFill="1" applyBorder="1"/>
    <xf numFmtId="4" fontId="7" fillId="4" borderId="0" xfId="0" applyNumberFormat="1" applyFont="1" applyFill="1"/>
    <xf numFmtId="4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/>
    <xf numFmtId="0" fontId="0" fillId="0" borderId="11" xfId="0" applyBorder="1"/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4" fontId="7" fillId="2" borderId="7" xfId="0" applyNumberFormat="1" applyFont="1" applyFill="1" applyBorder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164" fontId="0" fillId="0" borderId="0" xfId="0" applyNumberFormat="1"/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3" fontId="7" fillId="4" borderId="8" xfId="1" applyNumberFormat="1" applyFont="1" applyFill="1" applyBorder="1"/>
    <xf numFmtId="3" fontId="15" fillId="4" borderId="8" xfId="1" applyNumberFormat="1" applyFont="1" applyFill="1" applyBorder="1"/>
    <xf numFmtId="0" fontId="7" fillId="0" borderId="1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 wrapText="1" readingOrder="1"/>
    </xf>
    <xf numFmtId="0" fontId="11" fillId="4" borderId="8" xfId="0" applyFont="1" applyFill="1" applyBorder="1" applyAlignment="1">
      <alignment horizontal="center" vertical="center" textRotation="90"/>
    </xf>
    <xf numFmtId="0" fontId="11" fillId="4" borderId="10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7" fontId="7" fillId="3" borderId="0" xfId="0" applyNumberFormat="1" applyFont="1" applyFill="1" applyAlignment="1">
      <alignment horizontal="center" vertical="center" wrapText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wrapText="1"/>
    </xf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2" fillId="0" borderId="63" xfId="0" applyFont="1" applyBorder="1" applyAlignment="1">
      <alignment horizontal="left" wrapText="1"/>
    </xf>
  </cellXfs>
  <cellStyles count="5">
    <cellStyle name="Hipervínculo" xfId="2" builtinId="8"/>
    <cellStyle name="Normal" xfId="0" builtinId="0"/>
    <cellStyle name="Normal 2 2" xfId="4" xr:uid="{C4D12461-9D65-4561-8D5E-A127B79B301B}"/>
    <cellStyle name="Normal 2 6" xfId="3" xr:uid="{CC7E88AF-EC26-4866-AD02-41507A5941C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9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60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61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62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4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6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7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8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9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70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72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3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4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5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82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3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4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5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6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7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8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9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90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9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2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3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4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6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3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62.xml"/><Relationship Id="rId1" Type="http://schemas.microsoft.com/office/2011/relationships/chartStyle" Target="style62.xml"/><Relationship Id="rId4" Type="http://schemas.openxmlformats.org/officeDocument/2006/relationships/chartUserShapes" Target="../drawings/drawing105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63.xml"/><Relationship Id="rId1" Type="http://schemas.microsoft.com/office/2011/relationships/chartStyle" Target="style63.xml"/><Relationship Id="rId4" Type="http://schemas.openxmlformats.org/officeDocument/2006/relationships/chartUserShapes" Target="../drawings/drawing106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64.xml"/><Relationship Id="rId1" Type="http://schemas.microsoft.com/office/2011/relationships/chartStyle" Target="style64.xml"/><Relationship Id="rId4" Type="http://schemas.openxmlformats.org/officeDocument/2006/relationships/chartUserShapes" Target="../drawings/drawing10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6.xml"/><Relationship Id="rId1" Type="http://schemas.openxmlformats.org/officeDocument/2006/relationships/themeOverride" Target="../theme/themeOverride73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4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8.xml"/><Relationship Id="rId1" Type="http://schemas.openxmlformats.org/officeDocument/2006/relationships/themeOverride" Target="../theme/themeOverride74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2.xml"/><Relationship Id="rId1" Type="http://schemas.openxmlformats.org/officeDocument/2006/relationships/themeOverride" Target="../theme/themeOverride75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3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6.xml"/><Relationship Id="rId1" Type="http://schemas.openxmlformats.org/officeDocument/2006/relationships/themeOverride" Target="../theme/themeOverride7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7.xml"/><Relationship Id="rId2" Type="http://schemas.microsoft.com/office/2011/relationships/chartColorStyle" Target="colors78.xml"/><Relationship Id="rId1" Type="http://schemas.microsoft.com/office/2011/relationships/chartStyle" Target="style78.xml"/><Relationship Id="rId4" Type="http://schemas.openxmlformats.org/officeDocument/2006/relationships/chartUserShapes" Target="../drawings/drawing139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79.xml"/><Relationship Id="rId1" Type="http://schemas.microsoft.com/office/2011/relationships/chartStyle" Target="style79.xml"/><Relationship Id="rId4" Type="http://schemas.openxmlformats.org/officeDocument/2006/relationships/chartUserShapes" Target="../drawings/drawing141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80.xml"/><Relationship Id="rId1" Type="http://schemas.microsoft.com/office/2011/relationships/chartStyle" Target="style80.xml"/><Relationship Id="rId4" Type="http://schemas.openxmlformats.org/officeDocument/2006/relationships/chartUserShapes" Target="../drawings/drawing14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1E-444F-9EB0-D6F1269BD86E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15634</c:v>
                </c:pt>
                <c:pt idx="1">
                  <c:v>20512</c:v>
                </c:pt>
                <c:pt idx="2">
                  <c:v>21527</c:v>
                </c:pt>
                <c:pt idx="3">
                  <c:v>26292</c:v>
                </c:pt>
                <c:pt idx="4">
                  <c:v>20694</c:v>
                </c:pt>
                <c:pt idx="5">
                  <c:v>22097</c:v>
                </c:pt>
                <c:pt idx="6">
                  <c:v>21748</c:v>
                </c:pt>
                <c:pt idx="7">
                  <c:v>20367</c:v>
                </c:pt>
                <c:pt idx="8">
                  <c:v>18863</c:v>
                </c:pt>
                <c:pt idx="9">
                  <c:v>26095</c:v>
                </c:pt>
                <c:pt idx="10">
                  <c:v>18426</c:v>
                </c:pt>
                <c:pt idx="11">
                  <c:v>20333</c:v>
                </c:pt>
                <c:pt idx="12">
                  <c:v>252588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1E-444F-9EB0-D6F1269BD86E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71E-444F-9EB0-D6F1269BD86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17228</c:v>
                </c:pt>
                <c:pt idx="1">
                  <c:v>17964</c:v>
                </c:pt>
                <c:pt idx="2">
                  <c:v>21188</c:v>
                </c:pt>
                <c:pt idx="3">
                  <c:v>20460</c:v>
                </c:pt>
                <c:pt idx="4">
                  <c:v>21715</c:v>
                </c:pt>
                <c:pt idx="5">
                  <c:v>19721</c:v>
                </c:pt>
                <c:pt idx="6">
                  <c:v>20589</c:v>
                </c:pt>
                <c:pt idx="7">
                  <c:v>22021</c:v>
                </c:pt>
                <c:pt idx="8">
                  <c:v>20469</c:v>
                </c:pt>
                <c:pt idx="9">
                  <c:v>21212</c:v>
                </c:pt>
                <c:pt idx="10">
                  <c:v>18264</c:v>
                </c:pt>
                <c:pt idx="11">
                  <c:v>18315</c:v>
                </c:pt>
                <c:pt idx="12">
                  <c:v>239146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1E-444F-9EB0-D6F1269BD86E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1E-444F-9EB0-D6F1269BD86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1E-444F-9EB0-D6F1269BD86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20420</c:v>
                </c:pt>
                <c:pt idx="1">
                  <c:v>19437</c:v>
                </c:pt>
                <c:pt idx="2">
                  <c:v>20505</c:v>
                </c:pt>
                <c:pt idx="3">
                  <c:v>24747</c:v>
                </c:pt>
                <c:pt idx="4">
                  <c:v>23114</c:v>
                </c:pt>
                <c:pt idx="5">
                  <c:v>20354</c:v>
                </c:pt>
                <c:pt idx="6">
                  <c:v>22582</c:v>
                </c:pt>
                <c:pt idx="7">
                  <c:v>22682</c:v>
                </c:pt>
                <c:pt idx="12">
                  <c:v>173841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71E-444F-9EB0-D6F1269BD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71E-444F-9EB0-D6F1269BD86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14599</c:v>
                      </c:pt>
                      <c:pt idx="1">
                        <c:v>15480</c:v>
                      </c:pt>
                      <c:pt idx="2">
                        <c:v>5930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12002</c:v>
                      </c:pt>
                      <c:pt idx="8">
                        <c:v>11710</c:v>
                      </c:pt>
                      <c:pt idx="9">
                        <c:v>4520</c:v>
                      </c:pt>
                      <c:pt idx="10">
                        <c:v>5547</c:v>
                      </c:pt>
                      <c:pt idx="11">
                        <c:v>6293</c:v>
                      </c:pt>
                      <c:pt idx="12">
                        <c:v>77467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71E-444F-9EB0-D6F1269BD86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71E-444F-9EB0-D6F1269BD86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71E-444F-9EB0-D6F1269BD86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71E-444F-9EB0-D6F1269BD86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71E-444F-9EB0-D6F1269BD86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71E-444F-9EB0-D6F1269BD86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71E-444F-9EB0-D6F1269BD86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71E-444F-9EB0-D6F1269BD86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71E-444F-9EB0-D6F1269BD86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71E-444F-9EB0-D6F1269BD86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71E-444F-9EB0-D6F1269BD86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71E-444F-9EB0-D6F1269BD86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71E-444F-9EB0-D6F1269BD86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71E-444F-9EB0-D6F1269BD86E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0.18527977710703514</c:v>
                </c:pt>
                <c:pt idx="1">
                  <c:v>8.199732798931203E-2</c:v>
                </c:pt>
                <c:pt idx="2">
                  <c:v>-3.2235227487256934E-2</c:v>
                </c:pt>
                <c:pt idx="3">
                  <c:v>0.20953079178885625</c:v>
                </c:pt>
                <c:pt idx="4">
                  <c:v>6.4425512318673661E-2</c:v>
                </c:pt>
                <c:pt idx="5">
                  <c:v>3.2097763805080781E-2</c:v>
                </c:pt>
                <c:pt idx="6">
                  <c:v>9.6799261741706832E-2</c:v>
                </c:pt>
                <c:pt idx="7">
                  <c:v>3.0016802143408627E-2</c:v>
                </c:pt>
                <c:pt idx="12">
                  <c:v>8.0522854692142154E-2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71E-444F-9EB0-D6F1269BD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08-40A2-B2B0-879AB12CD72A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539</c:v>
                </c:pt>
                <c:pt idx="1">
                  <c:v>504</c:v>
                </c:pt>
                <c:pt idx="2">
                  <c:v>692</c:v>
                </c:pt>
                <c:pt idx="3">
                  <c:v>772</c:v>
                </c:pt>
                <c:pt idx="4">
                  <c:v>335</c:v>
                </c:pt>
                <c:pt idx="5">
                  <c:v>259</c:v>
                </c:pt>
                <c:pt idx="6">
                  <c:v>394</c:v>
                </c:pt>
                <c:pt idx="7">
                  <c:v>449</c:v>
                </c:pt>
                <c:pt idx="8">
                  <c:v>394</c:v>
                </c:pt>
                <c:pt idx="9">
                  <c:v>853</c:v>
                </c:pt>
                <c:pt idx="10">
                  <c:v>654</c:v>
                </c:pt>
                <c:pt idx="11">
                  <c:v>669</c:v>
                </c:pt>
                <c:pt idx="12">
                  <c:v>6514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08-40A2-B2B0-879AB12CD72A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08-40A2-B2B0-879AB12CD72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688</c:v>
                </c:pt>
                <c:pt idx="1">
                  <c:v>892</c:v>
                </c:pt>
                <c:pt idx="2">
                  <c:v>527</c:v>
                </c:pt>
                <c:pt idx="3">
                  <c:v>713</c:v>
                </c:pt>
                <c:pt idx="4">
                  <c:v>517</c:v>
                </c:pt>
                <c:pt idx="5">
                  <c:v>182</c:v>
                </c:pt>
                <c:pt idx="6">
                  <c:v>292</c:v>
                </c:pt>
                <c:pt idx="7">
                  <c:v>255</c:v>
                </c:pt>
                <c:pt idx="8">
                  <c:v>386</c:v>
                </c:pt>
                <c:pt idx="9">
                  <c:v>735</c:v>
                </c:pt>
                <c:pt idx="10">
                  <c:v>754</c:v>
                </c:pt>
                <c:pt idx="11">
                  <c:v>541</c:v>
                </c:pt>
                <c:pt idx="12">
                  <c:v>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08-40A2-B2B0-879AB12CD72A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508-40A2-B2B0-879AB12CD72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508-40A2-B2B0-879AB12CD72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680</c:v>
                </c:pt>
                <c:pt idx="1">
                  <c:v>839</c:v>
                </c:pt>
                <c:pt idx="2">
                  <c:v>676</c:v>
                </c:pt>
                <c:pt idx="3">
                  <c:v>729</c:v>
                </c:pt>
                <c:pt idx="4">
                  <c:v>326</c:v>
                </c:pt>
                <c:pt idx="5">
                  <c:v>304</c:v>
                </c:pt>
                <c:pt idx="6">
                  <c:v>560</c:v>
                </c:pt>
                <c:pt idx="7">
                  <c:v>438</c:v>
                </c:pt>
                <c:pt idx="12">
                  <c:v>4552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508-40A2-B2B0-879AB12CD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508-40A2-B2B0-879AB12CD72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301</c:v>
                      </c:pt>
                      <c:pt idx="1">
                        <c:v>174</c:v>
                      </c:pt>
                      <c:pt idx="2">
                        <c:v>111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450</c:v>
                      </c:pt>
                      <c:pt idx="8">
                        <c:v>22</c:v>
                      </c:pt>
                      <c:pt idx="9">
                        <c:v>48</c:v>
                      </c:pt>
                      <c:pt idx="10">
                        <c:v>115</c:v>
                      </c:pt>
                      <c:pt idx="11">
                        <c:v>41</c:v>
                      </c:pt>
                      <c:pt idx="12">
                        <c:v>1300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508-40A2-B2B0-879AB12CD72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508-40A2-B2B0-879AB12CD72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508-40A2-B2B0-879AB12CD72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508-40A2-B2B0-879AB12CD72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508-40A2-B2B0-879AB12CD72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508-40A2-B2B0-879AB12CD72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508-40A2-B2B0-879AB12CD72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508-40A2-B2B0-879AB12CD72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508-40A2-B2B0-879AB12CD72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508-40A2-B2B0-879AB12CD72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508-40A2-B2B0-879AB12CD72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508-40A2-B2B0-879AB12CD72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508-40A2-B2B0-879AB12CD72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508-40A2-B2B0-879AB12CD72A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-1.1627906976744207E-2</c:v>
                </c:pt>
                <c:pt idx="1">
                  <c:v>-5.94170403587444E-2</c:v>
                </c:pt>
                <c:pt idx="2">
                  <c:v>0.2827324478178368</c:v>
                </c:pt>
                <c:pt idx="3">
                  <c:v>2.244039270687237E-2</c:v>
                </c:pt>
                <c:pt idx="4">
                  <c:v>-0.36943907156673117</c:v>
                </c:pt>
                <c:pt idx="5">
                  <c:v>0.67032967032967039</c:v>
                </c:pt>
                <c:pt idx="6">
                  <c:v>0.91780821917808209</c:v>
                </c:pt>
                <c:pt idx="7">
                  <c:v>0.7176470588235293</c:v>
                </c:pt>
                <c:pt idx="12">
                  <c:v>0.11952779144121983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508-40A2-B2B0-879AB12CD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9B-4BBE-A21D-8DA66F8CE1AA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475</c:v>
                </c:pt>
                <c:pt idx="1">
                  <c:v>598</c:v>
                </c:pt>
                <c:pt idx="2">
                  <c:v>372</c:v>
                </c:pt>
                <c:pt idx="3">
                  <c:v>264</c:v>
                </c:pt>
                <c:pt idx="4">
                  <c:v>366</c:v>
                </c:pt>
                <c:pt idx="5">
                  <c:v>260</c:v>
                </c:pt>
                <c:pt idx="6">
                  <c:v>1051</c:v>
                </c:pt>
                <c:pt idx="7">
                  <c:v>248</c:v>
                </c:pt>
                <c:pt idx="8">
                  <c:v>370</c:v>
                </c:pt>
                <c:pt idx="9">
                  <c:v>373</c:v>
                </c:pt>
                <c:pt idx="10">
                  <c:v>504</c:v>
                </c:pt>
                <c:pt idx="11">
                  <c:v>459</c:v>
                </c:pt>
                <c:pt idx="12">
                  <c:v>5340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B-4BBE-A21D-8DA66F8CE1AA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09B-4BBE-A21D-8DA66F8CE1A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480</c:v>
                </c:pt>
                <c:pt idx="1">
                  <c:v>677</c:v>
                </c:pt>
                <c:pt idx="2">
                  <c:v>497</c:v>
                </c:pt>
                <c:pt idx="3">
                  <c:v>408</c:v>
                </c:pt>
                <c:pt idx="4">
                  <c:v>265</c:v>
                </c:pt>
                <c:pt idx="5">
                  <c:v>315</c:v>
                </c:pt>
                <c:pt idx="6">
                  <c:v>327</c:v>
                </c:pt>
                <c:pt idx="7">
                  <c:v>281</c:v>
                </c:pt>
                <c:pt idx="8">
                  <c:v>360</c:v>
                </c:pt>
                <c:pt idx="9">
                  <c:v>608</c:v>
                </c:pt>
                <c:pt idx="10">
                  <c:v>547</c:v>
                </c:pt>
                <c:pt idx="11">
                  <c:v>381</c:v>
                </c:pt>
                <c:pt idx="12">
                  <c:v>5146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9B-4BBE-A21D-8DA66F8CE1AA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9B-4BBE-A21D-8DA66F8CE1A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9B-4BBE-A21D-8DA66F8CE1A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396</c:v>
                </c:pt>
                <c:pt idx="1">
                  <c:v>480</c:v>
                </c:pt>
                <c:pt idx="2">
                  <c:v>581</c:v>
                </c:pt>
                <c:pt idx="3">
                  <c:v>463</c:v>
                </c:pt>
                <c:pt idx="4">
                  <c:v>324</c:v>
                </c:pt>
                <c:pt idx="5">
                  <c:v>235</c:v>
                </c:pt>
                <c:pt idx="6">
                  <c:v>536</c:v>
                </c:pt>
                <c:pt idx="7">
                  <c:v>366</c:v>
                </c:pt>
                <c:pt idx="12">
                  <c:v>3381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9B-4BBE-A21D-8DA66F8CE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09B-4BBE-A21D-8DA66F8CE1A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320</c:v>
                      </c:pt>
                      <c:pt idx="1">
                        <c:v>388</c:v>
                      </c:pt>
                      <c:pt idx="2">
                        <c:v>167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456</c:v>
                      </c:pt>
                      <c:pt idx="8">
                        <c:v>1202</c:v>
                      </c:pt>
                      <c:pt idx="9">
                        <c:v>163</c:v>
                      </c:pt>
                      <c:pt idx="10">
                        <c:v>46</c:v>
                      </c:pt>
                      <c:pt idx="11">
                        <c:v>71</c:v>
                      </c:pt>
                      <c:pt idx="12">
                        <c:v>2838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09B-4BBE-A21D-8DA66F8CE1A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09B-4BBE-A21D-8DA66F8CE1A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09B-4BBE-A21D-8DA66F8CE1A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09B-4BBE-A21D-8DA66F8CE1A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09B-4BBE-A21D-8DA66F8CE1A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09B-4BBE-A21D-8DA66F8CE1A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09B-4BBE-A21D-8DA66F8CE1A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09B-4BBE-A21D-8DA66F8CE1A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09B-4BBE-A21D-8DA66F8CE1A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09B-4BBE-A21D-8DA66F8CE1A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09B-4BBE-A21D-8DA66F8CE1A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09B-4BBE-A21D-8DA66F8CE1A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09B-4BBE-A21D-8DA66F8CE1A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09B-4BBE-A21D-8DA66F8CE1AA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-0.17500000000000004</c:v>
                </c:pt>
                <c:pt idx="1">
                  <c:v>-0.29098966026587891</c:v>
                </c:pt>
                <c:pt idx="2">
                  <c:v>0.16901408450704225</c:v>
                </c:pt>
                <c:pt idx="3">
                  <c:v>0.13480392156862742</c:v>
                </c:pt>
                <c:pt idx="4">
                  <c:v>0.22264150943396221</c:v>
                </c:pt>
                <c:pt idx="5">
                  <c:v>-0.25396825396825395</c:v>
                </c:pt>
                <c:pt idx="6">
                  <c:v>0.63914373088685017</c:v>
                </c:pt>
                <c:pt idx="7">
                  <c:v>0.302491103202847</c:v>
                </c:pt>
                <c:pt idx="12">
                  <c:v>4.0307692307692378E-2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09B-4BBE-A21D-8DA66F8CE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D6-4076-9D4B-8F0E1176060D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170</c:v>
                </c:pt>
                <c:pt idx="1">
                  <c:v>240</c:v>
                </c:pt>
                <c:pt idx="2">
                  <c:v>204</c:v>
                </c:pt>
                <c:pt idx="3">
                  <c:v>53</c:v>
                </c:pt>
                <c:pt idx="4">
                  <c:v>19</c:v>
                </c:pt>
                <c:pt idx="5">
                  <c:v>14</c:v>
                </c:pt>
                <c:pt idx="6">
                  <c:v>153</c:v>
                </c:pt>
                <c:pt idx="7">
                  <c:v>17</c:v>
                </c:pt>
                <c:pt idx="8">
                  <c:v>43</c:v>
                </c:pt>
                <c:pt idx="9">
                  <c:v>91</c:v>
                </c:pt>
                <c:pt idx="10">
                  <c:v>277</c:v>
                </c:pt>
                <c:pt idx="11">
                  <c:v>176</c:v>
                </c:pt>
                <c:pt idx="12">
                  <c:v>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D6-4076-9D4B-8F0E1176060D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2D6-4076-9D4B-8F0E1176060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178</c:v>
                </c:pt>
                <c:pt idx="1">
                  <c:v>373</c:v>
                </c:pt>
                <c:pt idx="2">
                  <c:v>254</c:v>
                </c:pt>
                <c:pt idx="3">
                  <c:v>57</c:v>
                </c:pt>
                <c:pt idx="4">
                  <c:v>9</c:v>
                </c:pt>
                <c:pt idx="5">
                  <c:v>7</c:v>
                </c:pt>
                <c:pt idx="6">
                  <c:v>16</c:v>
                </c:pt>
                <c:pt idx="7">
                  <c:v>4</c:v>
                </c:pt>
                <c:pt idx="8">
                  <c:v>13</c:v>
                </c:pt>
                <c:pt idx="9">
                  <c:v>53</c:v>
                </c:pt>
                <c:pt idx="10">
                  <c:v>61</c:v>
                </c:pt>
                <c:pt idx="11">
                  <c:v>152</c:v>
                </c:pt>
                <c:pt idx="12">
                  <c:v>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D6-4076-9D4B-8F0E1176060D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D6-4076-9D4B-8F0E1176060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D6-4076-9D4B-8F0E1176060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193</c:v>
                </c:pt>
                <c:pt idx="1">
                  <c:v>299</c:v>
                </c:pt>
                <c:pt idx="2">
                  <c:v>232</c:v>
                </c:pt>
                <c:pt idx="3">
                  <c:v>90</c:v>
                </c:pt>
                <c:pt idx="4">
                  <c:v>8</c:v>
                </c:pt>
                <c:pt idx="5">
                  <c:v>16</c:v>
                </c:pt>
                <c:pt idx="6">
                  <c:v>39</c:v>
                </c:pt>
                <c:pt idx="7">
                  <c:v>5</c:v>
                </c:pt>
                <c:pt idx="12">
                  <c:v>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2D6-4076-9D4B-8F0E11760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2D6-4076-9D4B-8F0E1176060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121</c:v>
                      </c:pt>
                      <c:pt idx="1">
                        <c:v>175</c:v>
                      </c:pt>
                      <c:pt idx="2">
                        <c:v>90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</c:v>
                      </c:pt>
                      <c:pt idx="8">
                        <c:v>14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3</c:v>
                      </c:pt>
                      <c:pt idx="12">
                        <c:v>406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2D6-4076-9D4B-8F0E1176060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2D6-4076-9D4B-8F0E1176060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2D6-4076-9D4B-8F0E1176060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2D6-4076-9D4B-8F0E1176060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2D6-4076-9D4B-8F0E1176060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2D6-4076-9D4B-8F0E1176060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2D6-4076-9D4B-8F0E1176060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2D6-4076-9D4B-8F0E1176060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2D6-4076-9D4B-8F0E1176060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2D6-4076-9D4B-8F0E1176060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2D6-4076-9D4B-8F0E1176060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2D6-4076-9D4B-8F0E1176060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2D6-4076-9D4B-8F0E1176060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2D6-4076-9D4B-8F0E1176060D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8.4269662921348409E-2</c:v>
                </c:pt>
                <c:pt idx="1">
                  <c:v>-0.19839142091152817</c:v>
                </c:pt>
                <c:pt idx="2">
                  <c:v>-8.6614173228346414E-2</c:v>
                </c:pt>
                <c:pt idx="3">
                  <c:v>0.57894736842105265</c:v>
                </c:pt>
                <c:pt idx="4">
                  <c:v>-0.11111111111111116</c:v>
                </c:pt>
                <c:pt idx="5">
                  <c:v>1.2857142857142856</c:v>
                </c:pt>
                <c:pt idx="6">
                  <c:v>1.4375</c:v>
                </c:pt>
                <c:pt idx="7">
                  <c:v>0.25</c:v>
                </c:pt>
                <c:pt idx="12">
                  <c:v>-1.7817371937639215E-2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2D6-4076-9D4B-8F0E11760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F8-48FA-9FDB-BE3006D6A8EB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189</c:v>
                </c:pt>
                <c:pt idx="1">
                  <c:v>124</c:v>
                </c:pt>
                <c:pt idx="2">
                  <c:v>80</c:v>
                </c:pt>
                <c:pt idx="3">
                  <c:v>26</c:v>
                </c:pt>
                <c:pt idx="4">
                  <c:v>3</c:v>
                </c:pt>
                <c:pt idx="5">
                  <c:v>15</c:v>
                </c:pt>
                <c:pt idx="6">
                  <c:v>18</c:v>
                </c:pt>
                <c:pt idx="7">
                  <c:v>17</c:v>
                </c:pt>
                <c:pt idx="8">
                  <c:v>18</c:v>
                </c:pt>
                <c:pt idx="9">
                  <c:v>34</c:v>
                </c:pt>
                <c:pt idx="10">
                  <c:v>201</c:v>
                </c:pt>
                <c:pt idx="11">
                  <c:v>219</c:v>
                </c:pt>
                <c:pt idx="12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8-48FA-9FDB-BE3006D6A8EB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FF8-48FA-9FDB-BE3006D6A8E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274</c:v>
                </c:pt>
                <c:pt idx="1">
                  <c:v>414</c:v>
                </c:pt>
                <c:pt idx="2">
                  <c:v>313</c:v>
                </c:pt>
                <c:pt idx="3">
                  <c:v>55</c:v>
                </c:pt>
                <c:pt idx="4">
                  <c:v>11</c:v>
                </c:pt>
                <c:pt idx="5">
                  <c:v>11</c:v>
                </c:pt>
                <c:pt idx="6">
                  <c:v>53</c:v>
                </c:pt>
                <c:pt idx="7">
                  <c:v>1</c:v>
                </c:pt>
                <c:pt idx="8">
                  <c:v>4</c:v>
                </c:pt>
                <c:pt idx="9">
                  <c:v>47</c:v>
                </c:pt>
                <c:pt idx="10">
                  <c:v>107</c:v>
                </c:pt>
                <c:pt idx="11">
                  <c:v>218</c:v>
                </c:pt>
                <c:pt idx="12">
                  <c:v>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F8-48FA-9FDB-BE3006D6A8EB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F8-48FA-9FDB-BE3006D6A8E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FF8-48FA-9FDB-BE3006D6A8E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201</c:v>
                </c:pt>
                <c:pt idx="1">
                  <c:v>219</c:v>
                </c:pt>
                <c:pt idx="2">
                  <c:v>173</c:v>
                </c:pt>
                <c:pt idx="3">
                  <c:v>69</c:v>
                </c:pt>
                <c:pt idx="4">
                  <c:v>28</c:v>
                </c:pt>
                <c:pt idx="5">
                  <c:v>29</c:v>
                </c:pt>
                <c:pt idx="6">
                  <c:v>16</c:v>
                </c:pt>
                <c:pt idx="7">
                  <c:v>3</c:v>
                </c:pt>
                <c:pt idx="8">
                  <c:v>16</c:v>
                </c:pt>
                <c:pt idx="9">
                  <c:v>54</c:v>
                </c:pt>
                <c:pt idx="12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FF8-48FA-9FDB-BE3006D6A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FF8-48FA-9FDB-BE3006D6A8E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316</c:v>
                      </c:pt>
                      <c:pt idx="1">
                        <c:v>459</c:v>
                      </c:pt>
                      <c:pt idx="2">
                        <c:v>134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8</c:v>
                      </c:pt>
                      <c:pt idx="9">
                        <c:v>8</c:v>
                      </c:pt>
                      <c:pt idx="10">
                        <c:v>0</c:v>
                      </c:pt>
                      <c:pt idx="11">
                        <c:v>7</c:v>
                      </c:pt>
                      <c:pt idx="12">
                        <c:v>932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FF8-48FA-9FDB-BE3006D6A8E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FF8-48FA-9FDB-BE3006D6A8E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FF8-48FA-9FDB-BE3006D6A8E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FF8-48FA-9FDB-BE3006D6A8E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FF8-48FA-9FDB-BE3006D6A8E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FF8-48FA-9FDB-BE3006D6A8E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FF8-48FA-9FDB-BE3006D6A8E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FF8-48FA-9FDB-BE3006D6A8E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FF8-48FA-9FDB-BE3006D6A8E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FF8-48FA-9FDB-BE3006D6A8E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FF8-48FA-9FDB-BE3006D6A8E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FF8-48FA-9FDB-BE3006D6A8E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FF8-48FA-9FDB-BE3006D6A8E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FF8-48FA-9FDB-BE3006D6A8EB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-0.26642335766423353</c:v>
                </c:pt>
                <c:pt idx="1">
                  <c:v>-0.47101449275362317</c:v>
                </c:pt>
                <c:pt idx="2">
                  <c:v>-0.44728434504792336</c:v>
                </c:pt>
                <c:pt idx="3">
                  <c:v>0.25454545454545463</c:v>
                </c:pt>
                <c:pt idx="4">
                  <c:v>1.5454545454545454</c:v>
                </c:pt>
                <c:pt idx="5">
                  <c:v>1.6363636363636362</c:v>
                </c:pt>
                <c:pt idx="6">
                  <c:v>-0.69811320754716988</c:v>
                </c:pt>
                <c:pt idx="7">
                  <c:v>2</c:v>
                </c:pt>
                <c:pt idx="8">
                  <c:v>3</c:v>
                </c:pt>
                <c:pt idx="9">
                  <c:v>0.14893617021276606</c:v>
                </c:pt>
                <c:pt idx="12">
                  <c:v>-0.34805653710247353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FF8-48FA-9FDB-BE3006D6A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30-417C-8A3E-E029AD5B1512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15634</c:v>
                </c:pt>
                <c:pt idx="1">
                  <c:v>20512</c:v>
                </c:pt>
                <c:pt idx="2">
                  <c:v>21527</c:v>
                </c:pt>
                <c:pt idx="3">
                  <c:v>26292</c:v>
                </c:pt>
                <c:pt idx="4">
                  <c:v>20694</c:v>
                </c:pt>
                <c:pt idx="5">
                  <c:v>22097</c:v>
                </c:pt>
                <c:pt idx="6">
                  <c:v>21748</c:v>
                </c:pt>
                <c:pt idx="7">
                  <c:v>20367</c:v>
                </c:pt>
                <c:pt idx="8">
                  <c:v>18863</c:v>
                </c:pt>
                <c:pt idx="9">
                  <c:v>26095</c:v>
                </c:pt>
                <c:pt idx="10">
                  <c:v>18426</c:v>
                </c:pt>
                <c:pt idx="11">
                  <c:v>20333</c:v>
                </c:pt>
                <c:pt idx="12">
                  <c:v>252588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30-417C-8A3E-E029AD5B1512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E30-417C-8A3E-E029AD5B1512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17228</c:v>
                </c:pt>
                <c:pt idx="1">
                  <c:v>17964</c:v>
                </c:pt>
                <c:pt idx="2">
                  <c:v>21188</c:v>
                </c:pt>
                <c:pt idx="3">
                  <c:v>20460</c:v>
                </c:pt>
                <c:pt idx="4">
                  <c:v>21715</c:v>
                </c:pt>
                <c:pt idx="5">
                  <c:v>19721</c:v>
                </c:pt>
                <c:pt idx="6">
                  <c:v>20589</c:v>
                </c:pt>
                <c:pt idx="7">
                  <c:v>22021</c:v>
                </c:pt>
                <c:pt idx="8">
                  <c:v>20469</c:v>
                </c:pt>
                <c:pt idx="9">
                  <c:v>21212</c:v>
                </c:pt>
                <c:pt idx="10">
                  <c:v>18264</c:v>
                </c:pt>
                <c:pt idx="11">
                  <c:v>18315</c:v>
                </c:pt>
                <c:pt idx="12">
                  <c:v>239146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30-417C-8A3E-E029AD5B1512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E30-417C-8A3E-E029AD5B151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E30-417C-8A3E-E029AD5B1512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20420</c:v>
                </c:pt>
                <c:pt idx="1">
                  <c:v>19437</c:v>
                </c:pt>
                <c:pt idx="2">
                  <c:v>20505</c:v>
                </c:pt>
                <c:pt idx="3">
                  <c:v>24747</c:v>
                </c:pt>
                <c:pt idx="4">
                  <c:v>23114</c:v>
                </c:pt>
                <c:pt idx="5">
                  <c:v>20354</c:v>
                </c:pt>
                <c:pt idx="6">
                  <c:v>22582</c:v>
                </c:pt>
                <c:pt idx="7">
                  <c:v>22682</c:v>
                </c:pt>
                <c:pt idx="12">
                  <c:v>173841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E30-417C-8A3E-E029AD5B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E30-417C-8A3E-E029AD5B151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14599</c:v>
                      </c:pt>
                      <c:pt idx="1">
                        <c:v>15480</c:v>
                      </c:pt>
                      <c:pt idx="2">
                        <c:v>5930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12002</c:v>
                      </c:pt>
                      <c:pt idx="8">
                        <c:v>11710</c:v>
                      </c:pt>
                      <c:pt idx="9">
                        <c:v>4520</c:v>
                      </c:pt>
                      <c:pt idx="10">
                        <c:v>5547</c:v>
                      </c:pt>
                      <c:pt idx="11">
                        <c:v>6293</c:v>
                      </c:pt>
                      <c:pt idx="12">
                        <c:v>77467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E30-417C-8A3E-E029AD5B151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E30-417C-8A3E-E029AD5B151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E30-417C-8A3E-E029AD5B151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E30-417C-8A3E-E029AD5B151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E30-417C-8A3E-E029AD5B151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E30-417C-8A3E-E029AD5B151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E30-417C-8A3E-E029AD5B151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E30-417C-8A3E-E029AD5B151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E30-417C-8A3E-E029AD5B151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E30-417C-8A3E-E029AD5B151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E30-417C-8A3E-E029AD5B151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E30-417C-8A3E-E029AD5B151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E30-417C-8A3E-E029AD5B151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E30-417C-8A3E-E029AD5B1512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0.18527977710703514</c:v>
                </c:pt>
                <c:pt idx="1">
                  <c:v>8.199732798931203E-2</c:v>
                </c:pt>
                <c:pt idx="2">
                  <c:v>-3.2235227487256934E-2</c:v>
                </c:pt>
                <c:pt idx="3">
                  <c:v>0.20953079178885625</c:v>
                </c:pt>
                <c:pt idx="4">
                  <c:v>6.4425512318673661E-2</c:v>
                </c:pt>
                <c:pt idx="5">
                  <c:v>3.2097763805080781E-2</c:v>
                </c:pt>
                <c:pt idx="6">
                  <c:v>9.6799261741706832E-2</c:v>
                </c:pt>
                <c:pt idx="7">
                  <c:v>3.0016802143408627E-2</c:v>
                </c:pt>
                <c:pt idx="12">
                  <c:v>8.0522854692142154E-2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E30-417C-8A3E-E029AD5B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F4-438B-9B7B-72EEBE058986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13452</c:v>
                </c:pt>
                <c:pt idx="1">
                  <c:v>18634</c:v>
                </c:pt>
                <c:pt idx="2">
                  <c:v>19058</c:v>
                </c:pt>
                <c:pt idx="3">
                  <c:v>23480</c:v>
                </c:pt>
                <c:pt idx="4">
                  <c:v>18104</c:v>
                </c:pt>
                <c:pt idx="5">
                  <c:v>19134</c:v>
                </c:pt>
                <c:pt idx="6">
                  <c:v>18317</c:v>
                </c:pt>
                <c:pt idx="7">
                  <c:v>17179</c:v>
                </c:pt>
                <c:pt idx="8">
                  <c:v>16071</c:v>
                </c:pt>
                <c:pt idx="9">
                  <c:v>23469</c:v>
                </c:pt>
                <c:pt idx="10">
                  <c:v>16350</c:v>
                </c:pt>
                <c:pt idx="11">
                  <c:v>17513</c:v>
                </c:pt>
                <c:pt idx="12">
                  <c:v>220761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F4-438B-9B7B-72EEBE058986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BF4-438B-9B7B-72EEBE058986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15230</c:v>
                </c:pt>
                <c:pt idx="1">
                  <c:v>15773</c:v>
                </c:pt>
                <c:pt idx="2">
                  <c:v>18718</c:v>
                </c:pt>
                <c:pt idx="3">
                  <c:v>17736</c:v>
                </c:pt>
                <c:pt idx="4">
                  <c:v>19179</c:v>
                </c:pt>
                <c:pt idx="5">
                  <c:v>17089</c:v>
                </c:pt>
                <c:pt idx="6">
                  <c:v>17239</c:v>
                </c:pt>
                <c:pt idx="7">
                  <c:v>18498</c:v>
                </c:pt>
                <c:pt idx="8">
                  <c:v>17837</c:v>
                </c:pt>
                <c:pt idx="9">
                  <c:v>18252</c:v>
                </c:pt>
                <c:pt idx="10">
                  <c:v>16167</c:v>
                </c:pt>
                <c:pt idx="11">
                  <c:v>15560</c:v>
                </c:pt>
                <c:pt idx="12">
                  <c:v>207278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F4-438B-9B7B-72EEBE058986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BF4-438B-9B7B-72EEBE05898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BF4-438B-9B7B-72EEBE058986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18184</c:v>
                </c:pt>
                <c:pt idx="1">
                  <c:v>17286</c:v>
                </c:pt>
                <c:pt idx="2">
                  <c:v>18027</c:v>
                </c:pt>
                <c:pt idx="3">
                  <c:v>21495</c:v>
                </c:pt>
                <c:pt idx="4">
                  <c:v>20267</c:v>
                </c:pt>
                <c:pt idx="5">
                  <c:v>17337</c:v>
                </c:pt>
                <c:pt idx="6">
                  <c:v>19276</c:v>
                </c:pt>
                <c:pt idx="7">
                  <c:v>19206</c:v>
                </c:pt>
                <c:pt idx="12">
                  <c:v>151078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BF4-438B-9B7B-72EEBE05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BF4-438B-9B7B-72EEBE05898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9284</c:v>
                      </c:pt>
                      <c:pt idx="1">
                        <c:v>9655</c:v>
                      </c:pt>
                      <c:pt idx="2">
                        <c:v>3688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11626</c:v>
                      </c:pt>
                      <c:pt idx="8">
                        <c:v>11710</c:v>
                      </c:pt>
                      <c:pt idx="9">
                        <c:v>4520</c:v>
                      </c:pt>
                      <c:pt idx="10">
                        <c:v>5541</c:v>
                      </c:pt>
                      <c:pt idx="11">
                        <c:v>6274</c:v>
                      </c:pt>
                      <c:pt idx="12">
                        <c:v>63499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BF4-438B-9B7B-72EEBE05898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BF4-438B-9B7B-72EEBE05898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BF4-438B-9B7B-72EEBE05898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BF4-438B-9B7B-72EEBE05898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BF4-438B-9B7B-72EEBE05898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BF4-438B-9B7B-72EEBE05898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BF4-438B-9B7B-72EEBE05898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BF4-438B-9B7B-72EEBE05898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BF4-438B-9B7B-72EEBE05898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BF4-438B-9B7B-72EEBE05898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BF4-438B-9B7B-72EEBE05898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BF4-438B-9B7B-72EEBE05898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BF4-438B-9B7B-72EEBE05898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BF4-438B-9B7B-72EEBE058986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0.19395929087327635</c:v>
                </c:pt>
                <c:pt idx="1">
                  <c:v>9.5923413428009807E-2</c:v>
                </c:pt>
                <c:pt idx="2">
                  <c:v>-3.6916337215514461E-2</c:v>
                </c:pt>
                <c:pt idx="3">
                  <c:v>0.21194181326116368</c:v>
                </c:pt>
                <c:pt idx="4">
                  <c:v>5.672871369727317E-2</c:v>
                </c:pt>
                <c:pt idx="5">
                  <c:v>1.4512259348118617E-2</c:v>
                </c:pt>
                <c:pt idx="6">
                  <c:v>0.11816230639828307</c:v>
                </c:pt>
                <c:pt idx="7">
                  <c:v>3.8274408044112862E-2</c:v>
                </c:pt>
                <c:pt idx="12">
                  <c:v>8.3291505929930842E-2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BF4-438B-9B7B-72EEBE05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A0-47A7-A83C-F1582CEFCFF6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A0-47A7-A83C-F1582CEFCFF6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5A0-47A7-A83C-F1582CEFCFF6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A0-47A7-A83C-F1582CEFCFF6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A0-47A7-A83C-F1582CEFCFF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5A0-47A7-A83C-F1582CEFCFF6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5A0-47A7-A83C-F1582CEFC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5A0-47A7-A83C-F1582CEFCFF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9284</c:v>
                      </c:pt>
                      <c:pt idx="1">
                        <c:v>9655</c:v>
                      </c:pt>
                      <c:pt idx="2">
                        <c:v>3688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5A0-47A7-A83C-F1582CEFCFF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5A0-47A7-A83C-F1582CEFCFF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5A0-47A7-A83C-F1582CEFCFF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5A0-47A7-A83C-F1582CEFCFF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5A0-47A7-A83C-F1582CEFCFF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5A0-47A7-A83C-F1582CEFCFF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5A0-47A7-A83C-F1582CEFCFF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5A0-47A7-A83C-F1582CEFCFF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5A0-47A7-A83C-F1582CEFCFF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5A0-47A7-A83C-F1582CEFCFF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5A0-47A7-A83C-F1582CEFCFF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5A0-47A7-A83C-F1582CEFCFF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5A0-47A7-A83C-F1582CEFCFF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5A0-47A7-A83C-F1582CEFCFF6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5A0-47A7-A83C-F1582CEFC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22-4B49-88DA-764B5EDB265E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22-4B49-88DA-764B5EDB265E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A22-4B49-88DA-764B5EDB265E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22-4B49-88DA-764B5EDB265E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22-4B49-88DA-764B5EDB265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A22-4B49-88DA-764B5EDB265E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A22-4B49-88DA-764B5EDB2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A22-4B49-88DA-764B5EDB265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A22-4B49-88DA-764B5EDB265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A22-4B49-88DA-764B5EDB265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A22-4B49-88DA-764B5EDB265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A22-4B49-88DA-764B5EDB265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A22-4B49-88DA-764B5EDB265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A22-4B49-88DA-764B5EDB265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A22-4B49-88DA-764B5EDB265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A22-4B49-88DA-764B5EDB265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A22-4B49-88DA-764B5EDB265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A22-4B49-88DA-764B5EDB265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A22-4B49-88DA-764B5EDB265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A22-4B49-88DA-764B5EDB265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A22-4B49-88DA-764B5EDB265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A22-4B49-88DA-764B5EDB265E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A22-4B49-88DA-764B5EDB2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E2-4904-AF31-716E2EC4685E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2182</c:v>
                </c:pt>
                <c:pt idx="1">
                  <c:v>1878</c:v>
                </c:pt>
                <c:pt idx="2">
                  <c:v>2469</c:v>
                </c:pt>
                <c:pt idx="3">
                  <c:v>2812</c:v>
                </c:pt>
                <c:pt idx="4">
                  <c:v>2590</c:v>
                </c:pt>
                <c:pt idx="5">
                  <c:v>2963</c:v>
                </c:pt>
                <c:pt idx="6">
                  <c:v>3431</c:v>
                </c:pt>
                <c:pt idx="7">
                  <c:v>3188</c:v>
                </c:pt>
                <c:pt idx="8">
                  <c:v>2792</c:v>
                </c:pt>
                <c:pt idx="9">
                  <c:v>2626</c:v>
                </c:pt>
                <c:pt idx="10">
                  <c:v>2076</c:v>
                </c:pt>
                <c:pt idx="11">
                  <c:v>2820</c:v>
                </c:pt>
                <c:pt idx="12">
                  <c:v>31827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E2-4904-AF31-716E2EC4685E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1E2-4904-AF31-716E2EC4685E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1998</c:v>
                </c:pt>
                <c:pt idx="1">
                  <c:v>2191</c:v>
                </c:pt>
                <c:pt idx="2">
                  <c:v>2470</c:v>
                </c:pt>
                <c:pt idx="3">
                  <c:v>2724</c:v>
                </c:pt>
                <c:pt idx="4">
                  <c:v>2536</c:v>
                </c:pt>
                <c:pt idx="5">
                  <c:v>2632</c:v>
                </c:pt>
                <c:pt idx="6">
                  <c:v>3350</c:v>
                </c:pt>
                <c:pt idx="7">
                  <c:v>3523</c:v>
                </c:pt>
                <c:pt idx="8">
                  <c:v>2632</c:v>
                </c:pt>
                <c:pt idx="9">
                  <c:v>2960</c:v>
                </c:pt>
                <c:pt idx="10">
                  <c:v>2097</c:v>
                </c:pt>
                <c:pt idx="11">
                  <c:v>2755</c:v>
                </c:pt>
                <c:pt idx="12">
                  <c:v>31868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E2-4904-AF31-716E2EC4685E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1E2-4904-AF31-716E2EC4685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1E2-4904-AF31-716E2EC4685E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2236</c:v>
                </c:pt>
                <c:pt idx="1">
                  <c:v>2151</c:v>
                </c:pt>
                <c:pt idx="2">
                  <c:v>2478</c:v>
                </c:pt>
                <c:pt idx="3">
                  <c:v>3252</c:v>
                </c:pt>
                <c:pt idx="4">
                  <c:v>2847</c:v>
                </c:pt>
                <c:pt idx="5">
                  <c:v>3017</c:v>
                </c:pt>
                <c:pt idx="6">
                  <c:v>3306</c:v>
                </c:pt>
                <c:pt idx="7">
                  <c:v>3476</c:v>
                </c:pt>
                <c:pt idx="12">
                  <c:v>22763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1E2-4904-AF31-716E2EC46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1E2-4904-AF31-716E2EC4685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5315</c:v>
                      </c:pt>
                      <c:pt idx="1">
                        <c:v>5825</c:v>
                      </c:pt>
                      <c:pt idx="2">
                        <c:v>2242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376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6</c:v>
                      </c:pt>
                      <c:pt idx="11">
                        <c:v>19</c:v>
                      </c:pt>
                      <c:pt idx="12">
                        <c:v>13968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1E2-4904-AF31-716E2EC4685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1E2-4904-AF31-716E2EC4685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1E2-4904-AF31-716E2EC4685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1E2-4904-AF31-716E2EC4685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1E2-4904-AF31-716E2EC4685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1E2-4904-AF31-716E2EC4685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1E2-4904-AF31-716E2EC4685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1E2-4904-AF31-716E2EC4685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1E2-4904-AF31-716E2EC4685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1E2-4904-AF31-716E2EC4685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1E2-4904-AF31-716E2EC4685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1E2-4904-AF31-716E2EC4685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1E2-4904-AF31-716E2EC4685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1E2-4904-AF31-716E2EC4685E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0.11911911911911921</c:v>
                </c:pt>
                <c:pt idx="1">
                  <c:v>-1.8256503879507058E-2</c:v>
                </c:pt>
                <c:pt idx="2">
                  <c:v>3.2388663967610754E-3</c:v>
                </c:pt>
                <c:pt idx="3">
                  <c:v>0.19383259911894268</c:v>
                </c:pt>
                <c:pt idx="4">
                  <c:v>0.12263406940063093</c:v>
                </c:pt>
                <c:pt idx="5">
                  <c:v>0.14627659574468077</c:v>
                </c:pt>
                <c:pt idx="6">
                  <c:v>-1.3134328358208935E-2</c:v>
                </c:pt>
                <c:pt idx="7">
                  <c:v>-1.3340902639795593E-2</c:v>
                </c:pt>
                <c:pt idx="12">
                  <c:v>6.25E-2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1E2-4904-AF31-716E2EC46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239146</c:v>
                </c:pt>
                <c:pt idx="1">
                  <c:v>252588</c:v>
                </c:pt>
                <c:pt idx="2">
                  <c:v>198873</c:v>
                </c:pt>
                <c:pt idx="3">
                  <c:v>107459</c:v>
                </c:pt>
                <c:pt idx="4">
                  <c:v>77467</c:v>
                </c:pt>
                <c:pt idx="5">
                  <c:v>142901</c:v>
                </c:pt>
                <c:pt idx="6">
                  <c:v>146797</c:v>
                </c:pt>
                <c:pt idx="7">
                  <c:v>150093</c:v>
                </c:pt>
                <c:pt idx="8">
                  <c:v>152504</c:v>
                </c:pt>
                <c:pt idx="9">
                  <c:v>132893</c:v>
                </c:pt>
                <c:pt idx="10">
                  <c:v>136779</c:v>
                </c:pt>
                <c:pt idx="11">
                  <c:v>138008</c:v>
                </c:pt>
                <c:pt idx="12">
                  <c:v>141051</c:v>
                </c:pt>
                <c:pt idx="13">
                  <c:v>151966</c:v>
                </c:pt>
                <c:pt idx="14">
                  <c:v>116626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E-48CF-8CFE-26DD4A9CA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-5.3217096615832848E-2</c:v>
                </c:pt>
                <c:pt idx="1">
                  <c:v>0.27009699657570407</c:v>
                </c:pt>
                <c:pt idx="2">
                  <c:v>0.85068723885388842</c:v>
                </c:pt>
                <c:pt idx="3">
                  <c:v>0.38715840293286163</c:v>
                </c:pt>
                <c:pt idx="4">
                  <c:v>-0.45789742549037449</c:v>
                </c:pt>
                <c:pt idx="5">
                  <c:v>-2.6540051908417794E-2</c:v>
                </c:pt>
                <c:pt idx="6">
                  <c:v>-2.1959718307982379E-2</c:v>
                </c:pt>
                <c:pt idx="7">
                  <c:v>-1.5809421392225742E-2</c:v>
                </c:pt>
                <c:pt idx="8">
                  <c:v>0.1475698494277351</c:v>
                </c:pt>
                <c:pt idx="9">
                  <c:v>-2.8410794054642863E-2</c:v>
                </c:pt>
                <c:pt idx="10">
                  <c:v>-8.9052808532839034E-3</c:v>
                </c:pt>
                <c:pt idx="11">
                  <c:v>-2.1573757009875849E-2</c:v>
                </c:pt>
                <c:pt idx="12">
                  <c:v>-7.1825276706631747E-2</c:v>
                </c:pt>
                <c:pt idx="13">
                  <c:v>0.30301990979712934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E-48CF-8CFE-26DD4A9CA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BE-45CF-AC79-7B1704BFC345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2578</c:v>
                </c:pt>
                <c:pt idx="1">
                  <c:v>2461</c:v>
                </c:pt>
                <c:pt idx="2">
                  <c:v>3676</c:v>
                </c:pt>
                <c:pt idx="3">
                  <c:v>6591</c:v>
                </c:pt>
                <c:pt idx="4">
                  <c:v>3914</c:v>
                </c:pt>
                <c:pt idx="5">
                  <c:v>5372</c:v>
                </c:pt>
                <c:pt idx="6">
                  <c:v>6908</c:v>
                </c:pt>
                <c:pt idx="7">
                  <c:v>6775</c:v>
                </c:pt>
                <c:pt idx="8">
                  <c:v>5114</c:v>
                </c:pt>
                <c:pt idx="9">
                  <c:v>5907</c:v>
                </c:pt>
                <c:pt idx="10">
                  <c:v>2675</c:v>
                </c:pt>
                <c:pt idx="11">
                  <c:v>3713</c:v>
                </c:pt>
                <c:pt idx="12">
                  <c:v>55684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BE-45CF-AC79-7B1704BFC345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BE-45CF-AC79-7B1704BFC34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2281</c:v>
                </c:pt>
                <c:pt idx="1">
                  <c:v>2017</c:v>
                </c:pt>
                <c:pt idx="2">
                  <c:v>3382</c:v>
                </c:pt>
                <c:pt idx="3">
                  <c:v>3903</c:v>
                </c:pt>
                <c:pt idx="4">
                  <c:v>5934</c:v>
                </c:pt>
                <c:pt idx="5">
                  <c:v>5322</c:v>
                </c:pt>
                <c:pt idx="6">
                  <c:v>5357</c:v>
                </c:pt>
                <c:pt idx="7">
                  <c:v>6771</c:v>
                </c:pt>
                <c:pt idx="8">
                  <c:v>5525</c:v>
                </c:pt>
                <c:pt idx="9">
                  <c:v>3763</c:v>
                </c:pt>
                <c:pt idx="10">
                  <c:v>2583</c:v>
                </c:pt>
                <c:pt idx="11">
                  <c:v>2969</c:v>
                </c:pt>
                <c:pt idx="12">
                  <c:v>49807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BE-45CF-AC79-7B1704BFC345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BE-45CF-AC79-7B1704BFC34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9BE-45CF-AC79-7B1704BFC34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2599</c:v>
                </c:pt>
                <c:pt idx="1">
                  <c:v>2452</c:v>
                </c:pt>
                <c:pt idx="2">
                  <c:v>3102</c:v>
                </c:pt>
                <c:pt idx="3">
                  <c:v>5363</c:v>
                </c:pt>
                <c:pt idx="4">
                  <c:v>6261</c:v>
                </c:pt>
                <c:pt idx="5">
                  <c:v>5416</c:v>
                </c:pt>
                <c:pt idx="6">
                  <c:v>6557</c:v>
                </c:pt>
                <c:pt idx="7">
                  <c:v>6700</c:v>
                </c:pt>
                <c:pt idx="12">
                  <c:v>38450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9BE-45CF-AC79-7B1704BFC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9BE-45CF-AC79-7B1704BFC34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3097</c:v>
                      </c:pt>
                      <c:pt idx="1">
                        <c:v>3115</c:v>
                      </c:pt>
                      <c:pt idx="2">
                        <c:v>996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8627</c:v>
                      </c:pt>
                      <c:pt idx="8">
                        <c:v>8538</c:v>
                      </c:pt>
                      <c:pt idx="9">
                        <c:v>2326</c:v>
                      </c:pt>
                      <c:pt idx="10">
                        <c:v>1451</c:v>
                      </c:pt>
                      <c:pt idx="11">
                        <c:v>2192</c:v>
                      </c:pt>
                      <c:pt idx="12">
                        <c:v>30584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9BE-45CF-AC79-7B1704BFC34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9BE-45CF-AC79-7B1704BFC34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9BE-45CF-AC79-7B1704BFC34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9BE-45CF-AC79-7B1704BFC34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9BE-45CF-AC79-7B1704BFC34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9BE-45CF-AC79-7B1704BFC34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9BE-45CF-AC79-7B1704BFC34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9BE-45CF-AC79-7B1704BFC34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9BE-45CF-AC79-7B1704BFC34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9BE-45CF-AC79-7B1704BFC34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9BE-45CF-AC79-7B1704BFC34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9BE-45CF-AC79-7B1704BFC34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9BE-45CF-AC79-7B1704BFC34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9BE-45CF-AC79-7B1704BFC345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0.13941253836036815</c:v>
                </c:pt>
                <c:pt idx="1">
                  <c:v>0.21566683192860681</c:v>
                </c:pt>
                <c:pt idx="2">
                  <c:v>-8.2791247782377342E-2</c:v>
                </c:pt>
                <c:pt idx="3">
                  <c:v>0.37407122726108133</c:v>
                </c:pt>
                <c:pt idx="4">
                  <c:v>5.5106167846309395E-2</c:v>
                </c:pt>
                <c:pt idx="5">
                  <c:v>1.7662532882374959E-2</c:v>
                </c:pt>
                <c:pt idx="6">
                  <c:v>0.22400597349262652</c:v>
                </c:pt>
                <c:pt idx="7">
                  <c:v>-1.0485895731797368E-2</c:v>
                </c:pt>
                <c:pt idx="12">
                  <c:v>9.9608202019046521E-2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9BE-45CF-AC79-7B1704BFC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207278</c:v>
                </c:pt>
                <c:pt idx="1">
                  <c:v>220761</c:v>
                </c:pt>
                <c:pt idx="2">
                  <c:v>169794</c:v>
                </c:pt>
                <c:pt idx="3">
                  <c:v>95997</c:v>
                </c:pt>
                <c:pt idx="4">
                  <c:v>63499</c:v>
                </c:pt>
                <c:pt idx="5">
                  <c:v>82594</c:v>
                </c:pt>
                <c:pt idx="6">
                  <c:v>85990</c:v>
                </c:pt>
                <c:pt idx="7">
                  <c:v>79192</c:v>
                </c:pt>
                <c:pt idx="8">
                  <c:v>89399</c:v>
                </c:pt>
                <c:pt idx="9">
                  <c:v>72477</c:v>
                </c:pt>
                <c:pt idx="10">
                  <c:v>76737</c:v>
                </c:pt>
                <c:pt idx="11">
                  <c:v>79277</c:v>
                </c:pt>
                <c:pt idx="12">
                  <c:v>80081</c:v>
                </c:pt>
                <c:pt idx="13">
                  <c:v>93993</c:v>
                </c:pt>
                <c:pt idx="14">
                  <c:v>65283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0-4AD2-8B39-909EB459F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-6.1075099315549441E-2</c:v>
                </c:pt>
                <c:pt idx="1">
                  <c:v>0.3001696173009647</c:v>
                </c:pt>
                <c:pt idx="2">
                  <c:v>0.76874277321166296</c:v>
                </c:pt>
                <c:pt idx="3">
                  <c:v>0.51178758720609774</c:v>
                </c:pt>
                <c:pt idx="4">
                  <c:v>-0.23119112768481975</c:v>
                </c:pt>
                <c:pt idx="5">
                  <c:v>-3.9492964298174171E-2</c:v>
                </c:pt>
                <c:pt idx="6">
                  <c:v>8.584200424285271E-2</c:v>
                </c:pt>
                <c:pt idx="7">
                  <c:v>-0.11417353661674068</c:v>
                </c:pt>
                <c:pt idx="8">
                  <c:v>0.23348096637553972</c:v>
                </c:pt>
                <c:pt idx="9">
                  <c:v>-5.5514289065248801E-2</c:v>
                </c:pt>
                <c:pt idx="10">
                  <c:v>-3.2039557500914473E-2</c:v>
                </c:pt>
                <c:pt idx="11">
                  <c:v>-1.0039834667399217E-2</c:v>
                </c:pt>
                <c:pt idx="12">
                  <c:v>-0.14801102209739025</c:v>
                </c:pt>
                <c:pt idx="13">
                  <c:v>0.43977758375074671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0-4AD2-8B39-909EB459F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82594</c:v>
                </c:pt>
                <c:pt idx="6">
                  <c:v>85990</c:v>
                </c:pt>
                <c:pt idx="7">
                  <c:v>79192</c:v>
                </c:pt>
                <c:pt idx="8">
                  <c:v>89399</c:v>
                </c:pt>
                <c:pt idx="9">
                  <c:v>72477</c:v>
                </c:pt>
                <c:pt idx="10">
                  <c:v>76737</c:v>
                </c:pt>
                <c:pt idx="11">
                  <c:v>79277</c:v>
                </c:pt>
                <c:pt idx="12">
                  <c:v>80081</c:v>
                </c:pt>
                <c:pt idx="13">
                  <c:v>93993</c:v>
                </c:pt>
                <c:pt idx="14">
                  <c:v>65283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F-4A86-8D9C-7A8571137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</c:v>
                </c:pt>
                <c:pt idx="5">
                  <c:v>-3.9492964298174171E-2</c:v>
                </c:pt>
                <c:pt idx="6">
                  <c:v>8.584200424285271E-2</c:v>
                </c:pt>
                <c:pt idx="7">
                  <c:v>-0.11417353661674068</c:v>
                </c:pt>
                <c:pt idx="8">
                  <c:v>0.23348096637553972</c:v>
                </c:pt>
                <c:pt idx="9">
                  <c:v>-5.5514289065248801E-2</c:v>
                </c:pt>
                <c:pt idx="10">
                  <c:v>-3.2039557500914473E-2</c:v>
                </c:pt>
                <c:pt idx="11">
                  <c:v>-1.0039834667399217E-2</c:v>
                </c:pt>
                <c:pt idx="12">
                  <c:v>-0.14801102209739025</c:v>
                </c:pt>
                <c:pt idx="13">
                  <c:v>0.43977758375074671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F-4A86-8D9C-7A8571137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CD-43DE-88DB-944E5C05F628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5CD-43DE-88DB-944E5C05F62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5CD-43DE-88DB-944E5C05F62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5CD-43DE-88DB-944E5C05F62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5CD-43DE-88DB-944E5C05F62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5CD-43DE-88DB-944E5C05F62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5CD-43DE-88DB-944E5C05F62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5CD-43DE-88DB-944E5C05F6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239146</c:v>
                </c:pt>
                <c:pt idx="1">
                  <c:v>49807</c:v>
                </c:pt>
                <c:pt idx="2">
                  <c:v>189339</c:v>
                </c:pt>
                <c:pt idx="3">
                  <c:v>116734</c:v>
                </c:pt>
                <c:pt idx="4">
                  <c:v>8516</c:v>
                </c:pt>
                <c:pt idx="5">
                  <c:v>14245</c:v>
                </c:pt>
                <c:pt idx="6">
                  <c:v>6482</c:v>
                </c:pt>
                <c:pt idx="7">
                  <c:v>5146</c:v>
                </c:pt>
                <c:pt idx="8">
                  <c:v>1177</c:v>
                </c:pt>
                <c:pt idx="9">
                  <c:v>1508</c:v>
                </c:pt>
                <c:pt idx="10">
                  <c:v>35531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CD-43DE-88DB-944E5C05F628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-5.3217096615832848E-2</c:v>
                </c:pt>
                <c:pt idx="1">
                  <c:v>-0.10554198692622652</c:v>
                </c:pt>
                <c:pt idx="2">
                  <c:v>-3.841973753707395E-2</c:v>
                </c:pt>
                <c:pt idx="3">
                  <c:v>-8.8784463109251588E-2</c:v>
                </c:pt>
                <c:pt idx="4">
                  <c:v>-4.0990990990991016E-2</c:v>
                </c:pt>
                <c:pt idx="5">
                  <c:v>6.1950201282242379E-2</c:v>
                </c:pt>
                <c:pt idx="6">
                  <c:v>-4.912496162112423E-3</c:v>
                </c:pt>
                <c:pt idx="7">
                  <c:v>-3.6329588014981318E-2</c:v>
                </c:pt>
                <c:pt idx="8">
                  <c:v>-0.19217570350034319</c:v>
                </c:pt>
                <c:pt idx="9">
                  <c:v>0.59745762711864403</c:v>
                </c:pt>
                <c:pt idx="10">
                  <c:v>0.10183893075324835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5CD-43DE-88DB-944E5C05F62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5CD-43DE-88DB-944E5C05F628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5CD-43DE-88DB-944E5C05F628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5CD-43DE-88DB-944E5C05F62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5CD-43DE-88DB-944E5C05F62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5CD-43DE-88DB-944E5C05F62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5CD-43DE-88DB-944E5C05F628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5CD-43DE-88DB-944E5C05F628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0.20827026168114876</c:v>
                </c:pt>
                <c:pt idx="2">
                  <c:v>0.79172973831885129</c:v>
                </c:pt>
                <c:pt idx="3">
                  <c:v>0.4881285909026285</c:v>
                </c:pt>
                <c:pt idx="4">
                  <c:v>3.5610045746113254E-2</c:v>
                </c:pt>
                <c:pt idx="5">
                  <c:v>5.9566122786916781E-2</c:v>
                </c:pt>
                <c:pt idx="6">
                  <c:v>2.7104781179697758E-2</c:v>
                </c:pt>
                <c:pt idx="7">
                  <c:v>2.151823572211118E-2</c:v>
                </c:pt>
                <c:pt idx="8">
                  <c:v>4.9216796433977569E-3</c:v>
                </c:pt>
                <c:pt idx="9">
                  <c:v>6.3057713697908394E-3</c:v>
                </c:pt>
                <c:pt idx="10">
                  <c:v>0.14857451096819516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5CD-43DE-88DB-944E5C05F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BB-4D72-A336-4262409B625E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BB-4D72-A336-4262409B625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7BB-4D72-A336-4262409B625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7BB-4D72-A336-4262409B625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7BB-4D72-A336-4262409B625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7BB-4D72-A336-4262409B625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7BB-4D72-A336-4262409B625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7BB-4D72-A336-4262409B62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22021</c:v>
                </c:pt>
                <c:pt idx="1">
                  <c:v>6771</c:v>
                </c:pt>
                <c:pt idx="2">
                  <c:v>2655</c:v>
                </c:pt>
                <c:pt idx="3">
                  <c:v>4116</c:v>
                </c:pt>
                <c:pt idx="4">
                  <c:v>15250</c:v>
                </c:pt>
                <c:pt idx="5">
                  <c:v>9915</c:v>
                </c:pt>
                <c:pt idx="6">
                  <c:v>575</c:v>
                </c:pt>
                <c:pt idx="7">
                  <c:v>1635</c:v>
                </c:pt>
                <c:pt idx="8">
                  <c:v>255</c:v>
                </c:pt>
                <c:pt idx="9">
                  <c:v>281</c:v>
                </c:pt>
                <c:pt idx="10">
                  <c:v>4</c:v>
                </c:pt>
                <c:pt idx="11">
                  <c:v>1</c:v>
                </c:pt>
                <c:pt idx="12">
                  <c:v>2584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7BB-4D72-A336-4262409B625E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agosto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8.1209800166936796E-2</c:v>
                </c:pt>
                <c:pt idx="1">
                  <c:v>-5.9040590405901039E-4</c:v>
                </c:pt>
                <c:pt idx="2">
                  <c:v>0.14785992217898825</c:v>
                </c:pt>
                <c:pt idx="3">
                  <c:v>-7.7543702375616363E-2</c:v>
                </c:pt>
                <c:pt idx="4">
                  <c:v>0.12198351971748078</c:v>
                </c:pt>
                <c:pt idx="5">
                  <c:v>7.9594947735191601E-2</c:v>
                </c:pt>
                <c:pt idx="6">
                  <c:v>0.69616519174041303</c:v>
                </c:pt>
                <c:pt idx="7">
                  <c:v>0.43926056338028174</c:v>
                </c:pt>
                <c:pt idx="8">
                  <c:v>-0.43207126948775054</c:v>
                </c:pt>
                <c:pt idx="9">
                  <c:v>0.13306451612903225</c:v>
                </c:pt>
                <c:pt idx="10">
                  <c:v>-0.76470588235294112</c:v>
                </c:pt>
                <c:pt idx="11">
                  <c:v>-0.94117647058823528</c:v>
                </c:pt>
                <c:pt idx="12">
                  <c:v>0.17347865576748411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BB-4D72-A336-4262409B625E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7BB-4D72-A336-4262409B625E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7BB-4D72-A336-4262409B625E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7BB-4D72-A336-4262409B625E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7BB-4D72-A336-4262409B625E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7BB-4D72-A336-4262409B625E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7BB-4D72-A336-4262409B625E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7BB-4D72-A336-4262409B625E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0.30747922437673131</c:v>
                </c:pt>
                <c:pt idx="2">
                  <c:v>0.12056673175605104</c:v>
                </c:pt>
                <c:pt idx="3">
                  <c:v>0.18691249262068027</c:v>
                </c:pt>
                <c:pt idx="4">
                  <c:v>0.69252077562326875</c:v>
                </c:pt>
                <c:pt idx="5">
                  <c:v>0.45025203215112847</c:v>
                </c:pt>
                <c:pt idx="6">
                  <c:v>2.6111439080877343E-2</c:v>
                </c:pt>
                <c:pt idx="7">
                  <c:v>7.4247309386494709E-2</c:v>
                </c:pt>
                <c:pt idx="8">
                  <c:v>1.1579855592389084E-2</c:v>
                </c:pt>
                <c:pt idx="9">
                  <c:v>1.2760546750828754E-2</c:v>
                </c:pt>
                <c:pt idx="10">
                  <c:v>1.8164479360610326E-4</c:v>
                </c:pt>
                <c:pt idx="11">
                  <c:v>4.5411198401525815E-5</c:v>
                </c:pt>
                <c:pt idx="12">
                  <c:v>0.11734253666954271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7BB-4D72-A336-4262409B6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10-4BC3-A866-1AF98367651D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810-4BC3-A866-1AF98367651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810-4BC3-A866-1AF98367651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810-4BC3-A866-1AF98367651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810-4BC3-A866-1AF98367651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810-4BC3-A866-1AF98367651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10-4BC3-A866-1AF98367651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810-4BC3-A866-1AF9836765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173841</c:v>
                </c:pt>
                <c:pt idx="1">
                  <c:v>38450</c:v>
                </c:pt>
                <c:pt idx="2">
                  <c:v>135391</c:v>
                </c:pt>
                <c:pt idx="3">
                  <c:v>81778</c:v>
                </c:pt>
                <c:pt idx="4">
                  <c:v>6301</c:v>
                </c:pt>
                <c:pt idx="5">
                  <c:v>10750</c:v>
                </c:pt>
                <c:pt idx="6">
                  <c:v>4552</c:v>
                </c:pt>
                <c:pt idx="7">
                  <c:v>3381</c:v>
                </c:pt>
                <c:pt idx="8">
                  <c:v>882</c:v>
                </c:pt>
                <c:pt idx="9">
                  <c:v>738</c:v>
                </c:pt>
                <c:pt idx="10">
                  <c:v>27009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810-4BC3-A866-1AF98367651D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8.0522854692142154E-2</c:v>
                </c:pt>
                <c:pt idx="1">
                  <c:v>9.9608202019046521E-2</c:v>
                </c:pt>
                <c:pt idx="2">
                  <c:v>7.5222960792255433E-2</c:v>
                </c:pt>
                <c:pt idx="3">
                  <c:v>5.2389102654844422E-2</c:v>
                </c:pt>
                <c:pt idx="4">
                  <c:v>0.1396274190631217</c:v>
                </c:pt>
                <c:pt idx="5">
                  <c:v>0.17537721408265905</c:v>
                </c:pt>
                <c:pt idx="6">
                  <c:v>0.11952779144121983</c:v>
                </c:pt>
                <c:pt idx="7">
                  <c:v>4.0307692307692378E-2</c:v>
                </c:pt>
                <c:pt idx="8">
                  <c:v>-1.7817371937639215E-2</c:v>
                </c:pt>
                <c:pt idx="9">
                  <c:v>-0.34805653710247353</c:v>
                </c:pt>
                <c:pt idx="10">
                  <c:v>0.11648960357157612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810-4BC3-A866-1AF98367651D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810-4BC3-A866-1AF98367651D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810-4BC3-A866-1AF98367651D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810-4BC3-A866-1AF98367651D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810-4BC3-A866-1AF98367651D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810-4BC3-A866-1AF98367651D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810-4BC3-A866-1AF98367651D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810-4BC3-A866-1AF98367651D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0.22117912345188995</c:v>
                </c:pt>
                <c:pt idx="2">
                  <c:v>0.77882087654811005</c:v>
                </c:pt>
                <c:pt idx="3">
                  <c:v>0.47041837081010807</c:v>
                </c:pt>
                <c:pt idx="4">
                  <c:v>3.6245764808071741E-2</c:v>
                </c:pt>
                <c:pt idx="5">
                  <c:v>6.1838116439735163E-2</c:v>
                </c:pt>
                <c:pt idx="6">
                  <c:v>2.6184847072899947E-2</c:v>
                </c:pt>
                <c:pt idx="7">
                  <c:v>1.9448806668162285E-2</c:v>
                </c:pt>
                <c:pt idx="8">
                  <c:v>5.0736017395205963E-3</c:v>
                </c:pt>
                <c:pt idx="9">
                  <c:v>4.245258598374377E-3</c:v>
                </c:pt>
                <c:pt idx="10">
                  <c:v>0.15536611041123785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810-4BC3-A866-1AF983676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97-4D9A-AF9E-3F5255166DCE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97-4D9A-AF9E-3F5255166DC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497-4D9A-AF9E-3F5255166DC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497-4D9A-AF9E-3F5255166DC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497-4D9A-AF9E-3F5255166DC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497-4D9A-AF9E-3F5255166DC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497-4D9A-AF9E-3F5255166DC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497-4D9A-AF9E-3F5255166D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151078</c:v>
                </c:pt>
                <c:pt idx="1">
                  <c:v>33898</c:v>
                </c:pt>
                <c:pt idx="2">
                  <c:v>117180</c:v>
                </c:pt>
                <c:pt idx="3">
                  <c:v>71210</c:v>
                </c:pt>
                <c:pt idx="4">
                  <c:v>5313</c:v>
                </c:pt>
                <c:pt idx="5">
                  <c:v>9684</c:v>
                </c:pt>
                <c:pt idx="6">
                  <c:v>4141</c:v>
                </c:pt>
                <c:pt idx="7">
                  <c:v>3054</c:v>
                </c:pt>
                <c:pt idx="8">
                  <c:v>813</c:v>
                </c:pt>
                <c:pt idx="9">
                  <c:v>670</c:v>
                </c:pt>
                <c:pt idx="10">
                  <c:v>22295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97-4D9A-AF9E-3F5255166DCE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8.3291505929930842E-2</c:v>
                </c:pt>
                <c:pt idx="1">
                  <c:v>0.10334277251570478</c:v>
                </c:pt>
                <c:pt idx="2">
                  <c:v>7.7626242654429412E-2</c:v>
                </c:pt>
                <c:pt idx="3">
                  <c:v>4.9227187670364936E-2</c:v>
                </c:pt>
                <c:pt idx="4">
                  <c:v>0.12850467289719636</c:v>
                </c:pt>
                <c:pt idx="5">
                  <c:v>0.19467061435973343</c:v>
                </c:pt>
                <c:pt idx="6">
                  <c:v>0.12895310796074155</c:v>
                </c:pt>
                <c:pt idx="7">
                  <c:v>3.2454361054766734E-2</c:v>
                </c:pt>
                <c:pt idx="8">
                  <c:v>-1.57384987893463E-2</c:v>
                </c:pt>
                <c:pt idx="9">
                  <c:v>-0.35700575815738966</c:v>
                </c:pt>
                <c:pt idx="10">
                  <c:v>0.13970964114098772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497-4D9A-AF9E-3F5255166DCE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497-4D9A-AF9E-3F5255166DCE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497-4D9A-AF9E-3F5255166DCE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497-4D9A-AF9E-3F5255166DCE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497-4D9A-AF9E-3F5255166DCE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497-4D9A-AF9E-3F5255166DCE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497-4D9A-AF9E-3F5255166DCE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497-4D9A-AF9E-3F5255166DCE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0.22437416433895074</c:v>
                </c:pt>
                <c:pt idx="2">
                  <c:v>0.77562583566104926</c:v>
                </c:pt>
                <c:pt idx="3">
                  <c:v>0.47134592726935753</c:v>
                </c:pt>
                <c:pt idx="4">
                  <c:v>3.5167264591800265E-2</c:v>
                </c:pt>
                <c:pt idx="5">
                  <c:v>6.40993394140775E-2</c:v>
                </c:pt>
                <c:pt idx="6">
                  <c:v>2.7409682415705794E-2</c:v>
                </c:pt>
                <c:pt idx="7">
                  <c:v>2.0214723520300772E-2</c:v>
                </c:pt>
                <c:pt idx="8">
                  <c:v>5.3813262023590467E-3</c:v>
                </c:pt>
                <c:pt idx="9">
                  <c:v>4.4347952713168033E-3</c:v>
                </c:pt>
                <c:pt idx="10">
                  <c:v>0.14757277697613153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497-4D9A-AF9E-3F5255166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0E-4BCB-B693-D2DAE0A4F913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0E-4BCB-B693-D2DAE0A4F91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20E-4BCB-B693-D2DAE0A4F91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20E-4BCB-B693-D2DAE0A4F91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0E-4BCB-B693-D2DAE0A4F91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0E-4BCB-B693-D2DAE0A4F91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0E-4BCB-B693-D2DAE0A4F91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20E-4BCB-B693-D2DAE0A4F9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22763</c:v>
                </c:pt>
                <c:pt idx="1">
                  <c:v>4552</c:v>
                </c:pt>
                <c:pt idx="2">
                  <c:v>18211</c:v>
                </c:pt>
                <c:pt idx="3">
                  <c:v>10568</c:v>
                </c:pt>
                <c:pt idx="4">
                  <c:v>988</c:v>
                </c:pt>
                <c:pt idx="5">
                  <c:v>1066</c:v>
                </c:pt>
                <c:pt idx="6">
                  <c:v>411</c:v>
                </c:pt>
                <c:pt idx="7">
                  <c:v>327</c:v>
                </c:pt>
                <c:pt idx="8">
                  <c:v>69</c:v>
                </c:pt>
                <c:pt idx="9">
                  <c:v>68</c:v>
                </c:pt>
                <c:pt idx="10">
                  <c:v>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20E-4BCB-B693-D2DAE0A4F913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6.25E-2</c:v>
                </c:pt>
                <c:pt idx="1">
                  <c:v>7.257304429783229E-2</c:v>
                </c:pt>
                <c:pt idx="2">
                  <c:v>6.0011641443538988E-2</c:v>
                </c:pt>
                <c:pt idx="3">
                  <c:v>7.4202073592193551E-2</c:v>
                </c:pt>
                <c:pt idx="4">
                  <c:v>0.20341047503045062</c:v>
                </c:pt>
                <c:pt idx="5">
                  <c:v>2.4999999999999911E-2</c:v>
                </c:pt>
                <c:pt idx="6">
                  <c:v>3.2663316582914659E-2</c:v>
                </c:pt>
                <c:pt idx="7">
                  <c:v>0.11986301369863006</c:v>
                </c:pt>
                <c:pt idx="8">
                  <c:v>-4.166666666666663E-2</c:v>
                </c:pt>
                <c:pt idx="9">
                  <c:v>-0.24444444444444446</c:v>
                </c:pt>
                <c:pt idx="10">
                  <c:v>1.8362497299632796E-2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20E-4BCB-B693-D2DAE0A4F913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20E-4BCB-B693-D2DAE0A4F913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20E-4BCB-B693-D2DAE0A4F913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20E-4BCB-B693-D2DAE0A4F913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20E-4BCB-B693-D2DAE0A4F913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20E-4BCB-B693-D2DAE0A4F913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20E-4BCB-B693-D2DAE0A4F913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20E-4BCB-B693-D2DAE0A4F913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1</c:v>
                </c:pt>
                <c:pt idx="1">
                  <c:v>0.19997364143566312</c:v>
                </c:pt>
                <c:pt idx="2">
                  <c:v>0.8000263585643369</c:v>
                </c:pt>
                <c:pt idx="3">
                  <c:v>0.46426217985327067</c:v>
                </c:pt>
                <c:pt idx="4">
                  <c:v>4.3403769274700174E-2</c:v>
                </c:pt>
                <c:pt idx="5">
                  <c:v>4.6830382638492291E-2</c:v>
                </c:pt>
                <c:pt idx="6">
                  <c:v>1.805561657075078E-2</c:v>
                </c:pt>
                <c:pt idx="7">
                  <c:v>1.4365417563590036E-2</c:v>
                </c:pt>
                <c:pt idx="8">
                  <c:v>3.0312348987391819E-3</c:v>
                </c:pt>
                <c:pt idx="9">
                  <c:v>2.9873039581777448E-3</c:v>
                </c:pt>
                <c:pt idx="10">
                  <c:v>0.207090453806616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20E-4BCB-B693-D2DAE0A4F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C9-40AD-8EBD-4E291C6DD4AB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C9-40AD-8EBD-4E291C6DD4A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4C9-40AD-8EBD-4E291C6DD4A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4C9-40AD-8EBD-4E291C6DD4A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4C9-40AD-8EBD-4E291C6DD4A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4C9-40AD-8EBD-4E291C6DD4A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4C9-40AD-8EBD-4E291C6DD4A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4C9-40AD-8EBD-4E291C6DD4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26434</c:v>
                </c:pt>
                <c:pt idx="1">
                  <c:v>7339</c:v>
                </c:pt>
                <c:pt idx="2">
                  <c:v>19095</c:v>
                </c:pt>
                <c:pt idx="3">
                  <c:v>13281</c:v>
                </c:pt>
                <c:pt idx="4">
                  <c:v>575</c:v>
                </c:pt>
                <c:pt idx="5">
                  <c:v>1596</c:v>
                </c:pt>
                <c:pt idx="6">
                  <c:v>546</c:v>
                </c:pt>
                <c:pt idx="7">
                  <c:v>479</c:v>
                </c:pt>
                <c:pt idx="8">
                  <c:v>5</c:v>
                </c:pt>
                <c:pt idx="9">
                  <c:v>3</c:v>
                </c:pt>
                <c:pt idx="10">
                  <c:v>2610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C9-40AD-8EBD-4E291C6DD4AB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2.7440920398009938E-2</c:v>
                </c:pt>
                <c:pt idx="1">
                  <c:v>8.6586036283673451E-3</c:v>
                </c:pt>
                <c:pt idx="2">
                  <c:v>3.4847171038369762E-2</c:v>
                </c:pt>
                <c:pt idx="3">
                  <c:v>8.1690829125264708E-2</c:v>
                </c:pt>
                <c:pt idx="4">
                  <c:v>-0.11538461538461542</c:v>
                </c:pt>
                <c:pt idx="5">
                  <c:v>-0.12403951701427007</c:v>
                </c:pt>
                <c:pt idx="6">
                  <c:v>0.64457831325301207</c:v>
                </c:pt>
                <c:pt idx="7">
                  <c:v>0.38840579710144918</c:v>
                </c:pt>
                <c:pt idx="8">
                  <c:v>0.25</c:v>
                </c:pt>
                <c:pt idx="9">
                  <c:v>-0.66666666666666674</c:v>
                </c:pt>
                <c:pt idx="10">
                  <c:v>-0.13346613545816732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C9-40AD-8EBD-4E291C6DD4AB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C9-40AD-8EBD-4E291C6DD4AB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4C9-40AD-8EBD-4E291C6DD4AB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4C9-40AD-8EBD-4E291C6DD4AB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4C9-40AD-8EBD-4E291C6DD4AB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4C9-40AD-8EBD-4E291C6DD4AB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4C9-40AD-8EBD-4E291C6DD4AB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4C9-40AD-8EBD-4E291C6DD4AB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0.27763486419005828</c:v>
                </c:pt>
                <c:pt idx="2">
                  <c:v>0.72236513580994177</c:v>
                </c:pt>
                <c:pt idx="3">
                  <c:v>0.50242112430960129</c:v>
                </c:pt>
                <c:pt idx="4">
                  <c:v>2.175228871907392E-2</c:v>
                </c:pt>
                <c:pt idx="5">
                  <c:v>6.0376787470681696E-2</c:v>
                </c:pt>
                <c:pt idx="6">
                  <c:v>2.0655216766285844E-2</c:v>
                </c:pt>
                <c:pt idx="7">
                  <c:v>1.8120602254672012E-2</c:v>
                </c:pt>
                <c:pt idx="8">
                  <c:v>1.8915033668759931E-4</c:v>
                </c:pt>
                <c:pt idx="9">
                  <c:v>1.1349020201255958E-4</c:v>
                </c:pt>
                <c:pt idx="10">
                  <c:v>9.8736475750926839E-2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4C9-40AD-8EBD-4E291C6DD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9E-49A0-A446-089DD41D41AD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9E-49A0-A446-089DD41D41A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B9E-49A0-A446-089DD41D41A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B9E-49A0-A446-089DD41D41A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B9E-49A0-A446-089DD41D41A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B9E-49A0-A446-089DD41D41A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B9E-49A0-A446-089DD41D41A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B9E-49A0-A446-089DD41D41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199356</c:v>
                </c:pt>
                <c:pt idx="1">
                  <c:v>41975</c:v>
                </c:pt>
                <c:pt idx="2">
                  <c:v>15311</c:v>
                </c:pt>
                <c:pt idx="3">
                  <c:v>26664</c:v>
                </c:pt>
                <c:pt idx="4">
                  <c:v>157381</c:v>
                </c:pt>
                <c:pt idx="5">
                  <c:v>94532</c:v>
                </c:pt>
                <c:pt idx="6">
                  <c:v>7423</c:v>
                </c:pt>
                <c:pt idx="7">
                  <c:v>12569</c:v>
                </c:pt>
                <c:pt idx="8">
                  <c:v>5385</c:v>
                </c:pt>
                <c:pt idx="9">
                  <c:v>4146</c:v>
                </c:pt>
                <c:pt idx="10">
                  <c:v>1028</c:v>
                </c:pt>
                <c:pt idx="11">
                  <c:v>883</c:v>
                </c:pt>
                <c:pt idx="12">
                  <c:v>31415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B9E-49A0-A446-089DD41D41AD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6.2297178482934923E-2</c:v>
                </c:pt>
                <c:pt idx="1">
                  <c:v>8.4513228606862389E-2</c:v>
                </c:pt>
                <c:pt idx="2">
                  <c:v>0.24601236979166674</c:v>
                </c:pt>
                <c:pt idx="3">
                  <c:v>9.3882495457298099E-3</c:v>
                </c:pt>
                <c:pt idx="4">
                  <c:v>5.6524862212256943E-2</c:v>
                </c:pt>
                <c:pt idx="5">
                  <c:v>2.7376566354754273E-2</c:v>
                </c:pt>
                <c:pt idx="6">
                  <c:v>0.15641065586539971</c:v>
                </c:pt>
                <c:pt idx="7">
                  <c:v>0.20485046012269947</c:v>
                </c:pt>
                <c:pt idx="8">
                  <c:v>0.11237347655443086</c:v>
                </c:pt>
                <c:pt idx="9">
                  <c:v>6.2804409125865268E-2</c:v>
                </c:pt>
                <c:pt idx="10">
                  <c:v>-0.15529991783073127</c:v>
                </c:pt>
                <c:pt idx="11">
                  <c:v>-0.38850415512465375</c:v>
                </c:pt>
                <c:pt idx="12">
                  <c:v>9.4828187077437898E-2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B9E-49A0-A446-089DD41D41AD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B9E-49A0-A446-089DD41D41AD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B9E-49A0-A446-089DD41D41AD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B9E-49A0-A446-089DD41D41AD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B9E-49A0-A446-089DD41D41AD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B9E-49A0-A446-089DD41D41AD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B9E-49A0-A446-089DD41D41AD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B9E-49A0-A446-089DD41D41AD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0.21055298059752403</c:v>
                </c:pt>
                <c:pt idx="2">
                  <c:v>7.6802303417002754E-2</c:v>
                </c:pt>
                <c:pt idx="3">
                  <c:v>0.13375067718052128</c:v>
                </c:pt>
                <c:pt idx="4">
                  <c:v>0.78944701940247597</c:v>
                </c:pt>
                <c:pt idx="5">
                  <c:v>0.47418688175926482</c:v>
                </c:pt>
                <c:pt idx="6">
                  <c:v>3.7234896366299487E-2</c:v>
                </c:pt>
                <c:pt idx="7">
                  <c:v>6.3048014607034658E-2</c:v>
                </c:pt>
                <c:pt idx="8">
                  <c:v>2.7011978570998615E-2</c:v>
                </c:pt>
                <c:pt idx="9">
                  <c:v>2.0796966231264671E-2</c:v>
                </c:pt>
                <c:pt idx="10">
                  <c:v>5.1566042657356691E-3</c:v>
                </c:pt>
                <c:pt idx="11">
                  <c:v>4.4292622243624468E-3</c:v>
                </c:pt>
                <c:pt idx="12">
                  <c:v>0.15758241537751561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B9E-49A0-A446-089DD41D4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 año'!$T$6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6D-46AA-808E-767F128CACC9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6D-46AA-808E-767F128CACC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36D-46AA-808E-767F128CACC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36D-46AA-808E-767F128CACC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36D-46AA-808E-767F128CACC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36D-46AA-808E-767F128CACC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36D-46AA-808E-767F128CACC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36D-46AA-808E-767F128CAC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año'!$T$8:$T$9,'viaj aloj lugar resid año'!$T$12:$T$20)</c:f>
              <c:numCache>
                <c:formatCode>#,##0</c:formatCode>
                <c:ptCount val="11"/>
                <c:pt idx="0">
                  <c:v>243005</c:v>
                </c:pt>
                <c:pt idx="1">
                  <c:v>50393</c:v>
                </c:pt>
                <c:pt idx="2">
                  <c:v>192612</c:v>
                </c:pt>
                <c:pt idx="3">
                  <c:v>118675</c:v>
                </c:pt>
                <c:pt idx="4">
                  <c:v>8634</c:v>
                </c:pt>
                <c:pt idx="5">
                  <c:v>14426</c:v>
                </c:pt>
                <c:pt idx="6">
                  <c:v>6559</c:v>
                </c:pt>
                <c:pt idx="7">
                  <c:v>5255</c:v>
                </c:pt>
                <c:pt idx="8">
                  <c:v>1240</c:v>
                </c:pt>
                <c:pt idx="9">
                  <c:v>1554</c:v>
                </c:pt>
                <c:pt idx="10">
                  <c:v>36269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6D-46AA-808E-767F128CACC9}"/>
            </c:ext>
          </c:extLst>
        </c:ser>
        <c:ser>
          <c:idx val="1"/>
          <c:order val="1"/>
          <c:tx>
            <c:strRef>
              <c:f>'viaj aloj lugar resid año'!$U$6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año'!$U$8:$U$9,'viaj aloj lugar resid año'!$U$12:$U$20)</c:f>
              <c:numCache>
                <c:formatCode>0.0%</c:formatCode>
                <c:ptCount val="11"/>
                <c:pt idx="0">
                  <c:v>-5.0149510426642174E-2</c:v>
                </c:pt>
                <c:pt idx="1">
                  <c:v>-0.10582536330890568</c:v>
                </c:pt>
                <c:pt idx="2">
                  <c:v>-3.4419835771363205E-2</c:v>
                </c:pt>
                <c:pt idx="3">
                  <c:v>-8.4516820822179928E-2</c:v>
                </c:pt>
                <c:pt idx="4">
                  <c:v>-4.2899900232790111E-2</c:v>
                </c:pt>
                <c:pt idx="5">
                  <c:v>6.5986846966674007E-2</c:v>
                </c:pt>
                <c:pt idx="6">
                  <c:v>-2.8884159318941505E-3</c:v>
                </c:pt>
                <c:pt idx="7">
                  <c:v>-3.276274618074726E-2</c:v>
                </c:pt>
                <c:pt idx="8">
                  <c:v>-0.15875169606512896</c:v>
                </c:pt>
                <c:pt idx="9">
                  <c:v>0.59384615384615391</c:v>
                </c:pt>
                <c:pt idx="10">
                  <c:v>0.10465080863765119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6D-46AA-808E-767F128CACC9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36D-46AA-808E-767F128CACC9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36D-46AA-808E-767F128CACC9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36D-46AA-808E-767F128CACC9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36D-46AA-808E-767F128CACC9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36D-46AA-808E-767F128CACC9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36D-46AA-808E-767F128CACC9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36D-46AA-808E-767F128CACC9}"/>
              </c:ext>
            </c:extLst>
          </c:dPt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año'!$W$8:$W$9,'viaj aloj lugar resid año'!$W$12:$W$20)</c:f>
              <c:numCache>
                <c:formatCode>0.0%</c:formatCode>
                <c:ptCount val="11"/>
                <c:pt idx="0">
                  <c:v>1</c:v>
                </c:pt>
                <c:pt idx="1">
                  <c:v>0.20737433386144319</c:v>
                </c:pt>
                <c:pt idx="2">
                  <c:v>0.79262566613855678</c:v>
                </c:pt>
                <c:pt idx="3">
                  <c:v>0.48836443694574183</c:v>
                </c:pt>
                <c:pt idx="4">
                  <c:v>3.5530133124832823E-2</c:v>
                </c:pt>
                <c:pt idx="5">
                  <c:v>5.9365033641283101E-2</c:v>
                </c:pt>
                <c:pt idx="6">
                  <c:v>2.6991214172547889E-2</c:v>
                </c:pt>
                <c:pt idx="7">
                  <c:v>2.1625069443015576E-2</c:v>
                </c:pt>
                <c:pt idx="8">
                  <c:v>5.1027756630522003E-3</c:v>
                </c:pt>
                <c:pt idx="9">
                  <c:v>6.3949301454702574E-3</c:v>
                </c:pt>
                <c:pt idx="10">
                  <c:v>0.14925207300261312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36D-46AA-808E-767F128CA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5F-46E1-9285-E57DBDBFBD5E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2122</c:v>
                </c:pt>
                <c:pt idx="1">
                  <c:v>1499</c:v>
                </c:pt>
                <c:pt idx="2">
                  <c:v>2154</c:v>
                </c:pt>
                <c:pt idx="3">
                  <c:v>2696</c:v>
                </c:pt>
                <c:pt idx="4">
                  <c:v>2827</c:v>
                </c:pt>
                <c:pt idx="5">
                  <c:v>3312</c:v>
                </c:pt>
                <c:pt idx="6">
                  <c:v>3945</c:v>
                </c:pt>
                <c:pt idx="7">
                  <c:v>4462</c:v>
                </c:pt>
                <c:pt idx="8">
                  <c:v>3604</c:v>
                </c:pt>
                <c:pt idx="9">
                  <c:v>4407</c:v>
                </c:pt>
                <c:pt idx="10">
                  <c:v>2091</c:v>
                </c:pt>
                <c:pt idx="11">
                  <c:v>3045</c:v>
                </c:pt>
                <c:pt idx="12">
                  <c:v>36164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5F-46E1-9285-E57DBDBFBD5E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05F-46E1-9285-E57DBDBFBD5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1745</c:v>
                </c:pt>
                <c:pt idx="1">
                  <c:v>1341</c:v>
                </c:pt>
                <c:pt idx="2">
                  <c:v>2524</c:v>
                </c:pt>
                <c:pt idx="3">
                  <c:v>2784</c:v>
                </c:pt>
                <c:pt idx="4">
                  <c:v>4403</c:v>
                </c:pt>
                <c:pt idx="5">
                  <c:v>3266</c:v>
                </c:pt>
                <c:pt idx="6">
                  <c:v>3427</c:v>
                </c:pt>
                <c:pt idx="7">
                  <c:v>4116</c:v>
                </c:pt>
                <c:pt idx="8">
                  <c:v>3544</c:v>
                </c:pt>
                <c:pt idx="9">
                  <c:v>2418</c:v>
                </c:pt>
                <c:pt idx="10">
                  <c:v>1863</c:v>
                </c:pt>
                <c:pt idx="11">
                  <c:v>2277</c:v>
                </c:pt>
                <c:pt idx="12">
                  <c:v>33708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5F-46E1-9285-E57DBDBFBD5E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5F-46E1-9285-E57DBDBFBD5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05F-46E1-9285-E57DBDBFBD5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1965</c:v>
                </c:pt>
                <c:pt idx="1">
                  <c:v>1818</c:v>
                </c:pt>
                <c:pt idx="2">
                  <c:v>2053</c:v>
                </c:pt>
                <c:pt idx="3">
                  <c:v>3507</c:v>
                </c:pt>
                <c:pt idx="4">
                  <c:v>3823</c:v>
                </c:pt>
                <c:pt idx="5">
                  <c:v>3387</c:v>
                </c:pt>
                <c:pt idx="6">
                  <c:v>3868</c:v>
                </c:pt>
                <c:pt idx="7">
                  <c:v>3748</c:v>
                </c:pt>
                <c:pt idx="12">
                  <c:v>24169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05F-46E1-9285-E57DBDBFB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05F-46E1-9285-E57DBDBFBD5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2712</c:v>
                      </c:pt>
                      <c:pt idx="1">
                        <c:v>2377</c:v>
                      </c:pt>
                      <c:pt idx="2">
                        <c:v>668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8318</c:v>
                      </c:pt>
                      <c:pt idx="8">
                        <c:v>8240</c:v>
                      </c:pt>
                      <c:pt idx="9">
                        <c:v>1785</c:v>
                      </c:pt>
                      <c:pt idx="10">
                        <c:v>532</c:v>
                      </c:pt>
                      <c:pt idx="11">
                        <c:v>878</c:v>
                      </c:pt>
                      <c:pt idx="12">
                        <c:v>25621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05F-46E1-9285-E57DBDBFBD5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05F-46E1-9285-E57DBDBFBD5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05F-46E1-9285-E57DBDBFBD5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05F-46E1-9285-E57DBDBFBD5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05F-46E1-9285-E57DBDBFBD5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05F-46E1-9285-E57DBDBFBD5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05F-46E1-9285-E57DBDBFBD5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05F-46E1-9285-E57DBDBFBD5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05F-46E1-9285-E57DBDBFBD5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05F-46E1-9285-E57DBDBFBD5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05F-46E1-9285-E57DBDBFBD5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05F-46E1-9285-E57DBDBFBD5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05F-46E1-9285-E57DBDBFBD5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05F-46E1-9285-E57DBDBFBD5E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0.12607449856733521</c:v>
                </c:pt>
                <c:pt idx="1">
                  <c:v>0.35570469798657722</c:v>
                </c:pt>
                <c:pt idx="2">
                  <c:v>-0.18660855784469099</c:v>
                </c:pt>
                <c:pt idx="3">
                  <c:v>0.25969827586206895</c:v>
                </c:pt>
                <c:pt idx="4">
                  <c:v>-0.13172836702248469</c:v>
                </c:pt>
                <c:pt idx="5">
                  <c:v>3.7048377219840889E-2</c:v>
                </c:pt>
                <c:pt idx="6">
                  <c:v>0.12868398015757232</c:v>
                </c:pt>
                <c:pt idx="7">
                  <c:v>-8.9407191448007794E-2</c:v>
                </c:pt>
                <c:pt idx="12">
                  <c:v>2.3849868677454866E-2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05F-46E1-9285-E57DBDBFB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TF'!$C$8:$C$22</c:f>
              <c:numCache>
                <c:formatCode>#,##0</c:formatCode>
                <c:ptCount val="15"/>
                <c:pt idx="0">
                  <c:v>243005</c:v>
                </c:pt>
                <c:pt idx="1">
                  <c:v>255835</c:v>
                </c:pt>
                <c:pt idx="2">
                  <c:v>202302</c:v>
                </c:pt>
                <c:pt idx="3">
                  <c:v>108554</c:v>
                </c:pt>
                <c:pt idx="4">
                  <c:v>80970</c:v>
                </c:pt>
                <c:pt idx="5">
                  <c:v>146100</c:v>
                </c:pt>
                <c:pt idx="6">
                  <c:v>149828</c:v>
                </c:pt>
                <c:pt idx="7">
                  <c:v>153091</c:v>
                </c:pt>
                <c:pt idx="8">
                  <c:v>155373</c:v>
                </c:pt>
                <c:pt idx="9">
                  <c:v>136228</c:v>
                </c:pt>
                <c:pt idx="10">
                  <c:v>140284</c:v>
                </c:pt>
                <c:pt idx="11">
                  <c:v>141376</c:v>
                </c:pt>
                <c:pt idx="12">
                  <c:v>144293</c:v>
                </c:pt>
                <c:pt idx="13">
                  <c:v>154841</c:v>
                </c:pt>
                <c:pt idx="14">
                  <c:v>119122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4-4D86-9C64-459DC16C1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TF'!$D$8:$D$22</c:f>
              <c:numCache>
                <c:formatCode>0.0%</c:formatCode>
                <c:ptCount val="15"/>
                <c:pt idx="0">
                  <c:v>-5.0149510426642174E-2</c:v>
                </c:pt>
                <c:pt idx="1">
                  <c:v>0.26461923263240106</c:v>
                </c:pt>
                <c:pt idx="2">
                  <c:v>0.86360705271109306</c:v>
                </c:pt>
                <c:pt idx="3">
                  <c:v>0.34066938372236621</c:v>
                </c:pt>
                <c:pt idx="4">
                  <c:v>-0.44579055441478443</c:v>
                </c:pt>
                <c:pt idx="5">
                  <c:v>-2.4881864538003562E-2</c:v>
                </c:pt>
                <c:pt idx="6">
                  <c:v>-2.1314120359785971E-2</c:v>
                </c:pt>
                <c:pt idx="7">
                  <c:v>-1.4687236521145897E-2</c:v>
                </c:pt>
                <c:pt idx="8">
                  <c:v>0.14053645359250666</c:v>
                </c:pt>
                <c:pt idx="9">
                  <c:v>-2.8912776938211038E-2</c:v>
                </c:pt>
                <c:pt idx="10">
                  <c:v>-7.7240832956089189E-3</c:v>
                </c:pt>
                <c:pt idx="11">
                  <c:v>-2.0215810884796959E-2</c:v>
                </c:pt>
                <c:pt idx="12">
                  <c:v>-6.8121492369592085E-2</c:v>
                </c:pt>
                <c:pt idx="13">
                  <c:v>0.29985225231275492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4-4D86-9C64-459DC16C1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TF'!$C$31:$C$45</c:f>
              <c:numCache>
                <c:formatCode>#,##0</c:formatCode>
                <c:ptCount val="15"/>
                <c:pt idx="0">
                  <c:v>210452</c:v>
                </c:pt>
                <c:pt idx="1">
                  <c:v>223408</c:v>
                </c:pt>
                <c:pt idx="2">
                  <c:v>172827</c:v>
                </c:pt>
                <c:pt idx="3">
                  <c:v>97092</c:v>
                </c:pt>
                <c:pt idx="4">
                  <c:v>65655</c:v>
                </c:pt>
                <c:pt idx="5">
                  <c:v>84016</c:v>
                </c:pt>
                <c:pt idx="6">
                  <c:v>87270</c:v>
                </c:pt>
                <c:pt idx="7">
                  <c:v>80656</c:v>
                </c:pt>
                <c:pt idx="8">
                  <c:v>90965</c:v>
                </c:pt>
                <c:pt idx="9">
                  <c:v>74158</c:v>
                </c:pt>
                <c:pt idx="10">
                  <c:v>78465</c:v>
                </c:pt>
                <c:pt idx="11">
                  <c:v>80987</c:v>
                </c:pt>
                <c:pt idx="12">
                  <c:v>81738</c:v>
                </c:pt>
                <c:pt idx="13">
                  <c:v>95308</c:v>
                </c:pt>
                <c:pt idx="14">
                  <c:v>66943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B-4518-B362-40F163CB2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TF'!$D$31:$D$45</c:f>
              <c:numCache>
                <c:formatCode>0.0%</c:formatCode>
                <c:ptCount val="15"/>
                <c:pt idx="0">
                  <c:v>-5.7992551743894616E-2</c:v>
                </c:pt>
                <c:pt idx="1">
                  <c:v>0.29266839093428687</c:v>
                </c:pt>
                <c:pt idx="2">
                  <c:v>0.78003337041156851</c:v>
                </c:pt>
                <c:pt idx="3">
                  <c:v>0.47882111034955455</c:v>
                </c:pt>
                <c:pt idx="4">
                  <c:v>-0.21854170634164916</c:v>
                </c:pt>
                <c:pt idx="5">
                  <c:v>-3.7286581872350233E-2</c:v>
                </c:pt>
                <c:pt idx="6">
                  <c:v>8.2002578853402008E-2</c:v>
                </c:pt>
                <c:pt idx="7">
                  <c:v>-0.11332930247897544</c:v>
                </c:pt>
                <c:pt idx="8">
                  <c:v>0.22663771946384736</c:v>
                </c:pt>
                <c:pt idx="9">
                  <c:v>-5.4890715605684037E-2</c:v>
                </c:pt>
                <c:pt idx="10">
                  <c:v>-3.1140800375368927E-2</c:v>
                </c:pt>
                <c:pt idx="11">
                  <c:v>-9.1878930240524292E-3</c:v>
                </c:pt>
                <c:pt idx="12">
                  <c:v>-0.14238049271834474</c:v>
                </c:pt>
                <c:pt idx="13">
                  <c:v>0.423718686046338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B-4518-B362-40F163CB2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TF'!$C$54:$C$68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84016</c:v>
                </c:pt>
                <c:pt idx="6">
                  <c:v>87270</c:v>
                </c:pt>
                <c:pt idx="7">
                  <c:v>80656</c:v>
                </c:pt>
                <c:pt idx="8">
                  <c:v>90965</c:v>
                </c:pt>
                <c:pt idx="9">
                  <c:v>74158</c:v>
                </c:pt>
                <c:pt idx="10">
                  <c:v>78465</c:v>
                </c:pt>
                <c:pt idx="11">
                  <c:v>80987</c:v>
                </c:pt>
                <c:pt idx="12">
                  <c:v>81738</c:v>
                </c:pt>
                <c:pt idx="13">
                  <c:v>95308</c:v>
                </c:pt>
                <c:pt idx="14">
                  <c:v>66943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3-44DC-B2EB-9CE1C00AE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TF'!$D$54:$D$68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</c:v>
                </c:pt>
                <c:pt idx="5">
                  <c:v>-3.7286581872350233E-2</c:v>
                </c:pt>
                <c:pt idx="6">
                  <c:v>8.2002578853402008E-2</c:v>
                </c:pt>
                <c:pt idx="7">
                  <c:v>-0.11332930247897544</c:v>
                </c:pt>
                <c:pt idx="8">
                  <c:v>0.22663771946384736</c:v>
                </c:pt>
                <c:pt idx="9">
                  <c:v>-5.4890715605684037E-2</c:v>
                </c:pt>
                <c:pt idx="10">
                  <c:v>-3.1140800375368927E-2</c:v>
                </c:pt>
                <c:pt idx="11">
                  <c:v>-9.1878930240524292E-3</c:v>
                </c:pt>
                <c:pt idx="12">
                  <c:v>-0.14238049271834474</c:v>
                </c:pt>
                <c:pt idx="13">
                  <c:v>0.423718686046338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3-44DC-B2EB-9CE1C00AE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C7-4EC2-BCEC-AD8C2A81F2DA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98876</c:v>
                </c:pt>
                <c:pt idx="1">
                  <c:v>108040</c:v>
                </c:pt>
                <c:pt idx="2">
                  <c:v>108534</c:v>
                </c:pt>
                <c:pt idx="3">
                  <c:v>122279</c:v>
                </c:pt>
                <c:pt idx="4">
                  <c:v>111302</c:v>
                </c:pt>
                <c:pt idx="5">
                  <c:v>128219</c:v>
                </c:pt>
                <c:pt idx="6">
                  <c:v>125973</c:v>
                </c:pt>
                <c:pt idx="7">
                  <c:v>135765</c:v>
                </c:pt>
                <c:pt idx="8">
                  <c:v>125237</c:v>
                </c:pt>
                <c:pt idx="9">
                  <c:v>146405</c:v>
                </c:pt>
                <c:pt idx="10">
                  <c:v>116842</c:v>
                </c:pt>
                <c:pt idx="11">
                  <c:v>119696</c:v>
                </c:pt>
                <c:pt idx="12">
                  <c:v>1447168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C7-4EC2-BCEC-AD8C2A81F2DA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DC7-4EC2-BCEC-AD8C2A81F2D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114993</c:v>
                </c:pt>
                <c:pt idx="1">
                  <c:v>113195</c:v>
                </c:pt>
                <c:pt idx="2">
                  <c:v>122553</c:v>
                </c:pt>
                <c:pt idx="3">
                  <c:v>113033</c:v>
                </c:pt>
                <c:pt idx="4">
                  <c:v>117998</c:v>
                </c:pt>
                <c:pt idx="5">
                  <c:v>124929</c:v>
                </c:pt>
                <c:pt idx="6">
                  <c:v>138511</c:v>
                </c:pt>
                <c:pt idx="7">
                  <c:v>150260</c:v>
                </c:pt>
                <c:pt idx="8">
                  <c:v>124231</c:v>
                </c:pt>
                <c:pt idx="9">
                  <c:v>126079</c:v>
                </c:pt>
                <c:pt idx="10">
                  <c:v>109675</c:v>
                </c:pt>
                <c:pt idx="11">
                  <c:v>97837</c:v>
                </c:pt>
                <c:pt idx="12">
                  <c:v>1453294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C7-4EC2-BCEC-AD8C2A81F2DA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DC7-4EC2-BCEC-AD8C2A81F2D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DC7-4EC2-BCEC-AD8C2A81F2D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115159</c:v>
                </c:pt>
                <c:pt idx="1">
                  <c:v>115422</c:v>
                </c:pt>
                <c:pt idx="2">
                  <c:v>112742</c:v>
                </c:pt>
                <c:pt idx="3">
                  <c:v>129153</c:v>
                </c:pt>
                <c:pt idx="4">
                  <c:v>115884</c:v>
                </c:pt>
                <c:pt idx="5">
                  <c:v>121111</c:v>
                </c:pt>
                <c:pt idx="6">
                  <c:v>133553</c:v>
                </c:pt>
                <c:pt idx="7">
                  <c:v>139313</c:v>
                </c:pt>
                <c:pt idx="12">
                  <c:v>982337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DC7-4EC2-BCEC-AD8C2A81F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DC7-4EC2-BCEC-AD8C2A81F2D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103867</c:v>
                      </c:pt>
                      <c:pt idx="1">
                        <c:v>99005</c:v>
                      </c:pt>
                      <c:pt idx="2">
                        <c:v>45771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51125</c:v>
                      </c:pt>
                      <c:pt idx="8">
                        <c:v>50300</c:v>
                      </c:pt>
                      <c:pt idx="9">
                        <c:v>20597</c:v>
                      </c:pt>
                      <c:pt idx="10">
                        <c:v>22189</c:v>
                      </c:pt>
                      <c:pt idx="11">
                        <c:v>41809</c:v>
                      </c:pt>
                      <c:pt idx="12">
                        <c:v>442013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DC7-4EC2-BCEC-AD8C2A81F2D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DC7-4EC2-BCEC-AD8C2A81F2D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DC7-4EC2-BCEC-AD8C2A81F2D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DC7-4EC2-BCEC-AD8C2A81F2D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DC7-4EC2-BCEC-AD8C2A81F2D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DC7-4EC2-BCEC-AD8C2A81F2D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DC7-4EC2-BCEC-AD8C2A81F2D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DC7-4EC2-BCEC-AD8C2A81F2D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DC7-4EC2-BCEC-AD8C2A81F2D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DC7-4EC2-BCEC-AD8C2A81F2D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DC7-4EC2-BCEC-AD8C2A81F2D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DC7-4EC2-BCEC-AD8C2A81F2D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DC7-4EC2-BCEC-AD8C2A81F2D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DC7-4EC2-BCEC-AD8C2A81F2DA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1.443566130112206E-3</c:v>
                </c:pt>
                <c:pt idx="1">
                  <c:v>1.9674013869870555E-2</c:v>
                </c:pt>
                <c:pt idx="2">
                  <c:v>-8.0055159808409382E-2</c:v>
                </c:pt>
                <c:pt idx="3">
                  <c:v>0.1426132191483902</c:v>
                </c:pt>
                <c:pt idx="4">
                  <c:v>-1.7915557890811673E-2</c:v>
                </c:pt>
                <c:pt idx="5">
                  <c:v>-3.0561358851827869E-2</c:v>
                </c:pt>
                <c:pt idx="6">
                  <c:v>-3.5794991011544264E-2</c:v>
                </c:pt>
                <c:pt idx="7">
                  <c:v>-7.2853720218288287E-2</c:v>
                </c:pt>
                <c:pt idx="12">
                  <c:v>-1.3194745809023245E-2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DC7-4EC2-BCEC-AD8C2A81F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EF-4892-A1AF-31F14599F2EA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13570</c:v>
                </c:pt>
                <c:pt idx="1">
                  <c:v>10875</c:v>
                </c:pt>
                <c:pt idx="2">
                  <c:v>15091</c:v>
                </c:pt>
                <c:pt idx="3">
                  <c:v>21668</c:v>
                </c:pt>
                <c:pt idx="4">
                  <c:v>13349</c:v>
                </c:pt>
                <c:pt idx="5">
                  <c:v>18322</c:v>
                </c:pt>
                <c:pt idx="6">
                  <c:v>27286</c:v>
                </c:pt>
                <c:pt idx="7">
                  <c:v>26883</c:v>
                </c:pt>
                <c:pt idx="8">
                  <c:v>24058</c:v>
                </c:pt>
                <c:pt idx="9">
                  <c:v>21110</c:v>
                </c:pt>
                <c:pt idx="10">
                  <c:v>11487</c:v>
                </c:pt>
                <c:pt idx="11">
                  <c:v>15397</c:v>
                </c:pt>
                <c:pt idx="12">
                  <c:v>219096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EF-4892-A1AF-31F14599F2EA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CEF-4892-A1AF-31F14599F2E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13404</c:v>
                </c:pt>
                <c:pt idx="1">
                  <c:v>9013</c:v>
                </c:pt>
                <c:pt idx="2">
                  <c:v>13346</c:v>
                </c:pt>
                <c:pt idx="3">
                  <c:v>15353</c:v>
                </c:pt>
                <c:pt idx="4">
                  <c:v>21013</c:v>
                </c:pt>
                <c:pt idx="5">
                  <c:v>20012</c:v>
                </c:pt>
                <c:pt idx="6">
                  <c:v>25644</c:v>
                </c:pt>
                <c:pt idx="7">
                  <c:v>30588</c:v>
                </c:pt>
                <c:pt idx="8">
                  <c:v>21808</c:v>
                </c:pt>
                <c:pt idx="9">
                  <c:v>14338</c:v>
                </c:pt>
                <c:pt idx="10">
                  <c:v>9819</c:v>
                </c:pt>
                <c:pt idx="11">
                  <c:v>13481</c:v>
                </c:pt>
                <c:pt idx="12">
                  <c:v>207819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EF-4892-A1AF-31F14599F2EA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CEF-4892-A1AF-31F14599F2E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CEF-4892-A1AF-31F14599F2E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13521</c:v>
                </c:pt>
                <c:pt idx="1">
                  <c:v>12069</c:v>
                </c:pt>
                <c:pt idx="2">
                  <c:v>12702</c:v>
                </c:pt>
                <c:pt idx="3">
                  <c:v>18439</c:v>
                </c:pt>
                <c:pt idx="4">
                  <c:v>18035</c:v>
                </c:pt>
                <c:pt idx="5">
                  <c:v>23498</c:v>
                </c:pt>
                <c:pt idx="6">
                  <c:v>26879</c:v>
                </c:pt>
                <c:pt idx="7">
                  <c:v>29442</c:v>
                </c:pt>
                <c:pt idx="12">
                  <c:v>154585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CEF-4892-A1AF-31F14599F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CEF-4892-A1AF-31F14599F2E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20862</c:v>
                      </c:pt>
                      <c:pt idx="1">
                        <c:v>16597</c:v>
                      </c:pt>
                      <c:pt idx="2">
                        <c:v>5317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30547</c:v>
                      </c:pt>
                      <c:pt idx="8">
                        <c:v>30000</c:v>
                      </c:pt>
                      <c:pt idx="9">
                        <c:v>9240</c:v>
                      </c:pt>
                      <c:pt idx="10">
                        <c:v>4225</c:v>
                      </c:pt>
                      <c:pt idx="11">
                        <c:v>7870</c:v>
                      </c:pt>
                      <c:pt idx="12">
                        <c:v>125264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CEF-4892-A1AF-31F14599F2E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CEF-4892-A1AF-31F14599F2E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CEF-4892-A1AF-31F14599F2E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CEF-4892-A1AF-31F14599F2E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CEF-4892-A1AF-31F14599F2E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CEF-4892-A1AF-31F14599F2E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CEF-4892-A1AF-31F14599F2E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CEF-4892-A1AF-31F14599F2E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CEF-4892-A1AF-31F14599F2E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CEF-4892-A1AF-31F14599F2E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CEF-4892-A1AF-31F14599F2E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CEF-4892-A1AF-31F14599F2E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CEF-4892-A1AF-31F14599F2E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CEF-4892-A1AF-31F14599F2EA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8.728737690241628E-3</c:v>
                </c:pt>
                <c:pt idx="1">
                  <c:v>0.33906579385332303</c:v>
                </c:pt>
                <c:pt idx="2">
                  <c:v>-4.825415854937809E-2</c:v>
                </c:pt>
                <c:pt idx="3">
                  <c:v>0.2010030612909528</c:v>
                </c:pt>
                <c:pt idx="4">
                  <c:v>-0.14172179127206963</c:v>
                </c:pt>
                <c:pt idx="5">
                  <c:v>0.17419548271037377</c:v>
                </c:pt>
                <c:pt idx="6">
                  <c:v>4.8159413508032989E-2</c:v>
                </c:pt>
                <c:pt idx="7">
                  <c:v>-3.7465672812867834E-2</c:v>
                </c:pt>
                <c:pt idx="12">
                  <c:v>4.186745566915806E-2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CEF-4892-A1AF-31F14599F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79-4097-8369-60989402C39E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10446</c:v>
                </c:pt>
                <c:pt idx="1">
                  <c:v>7322</c:v>
                </c:pt>
                <c:pt idx="2">
                  <c:v>12025</c:v>
                </c:pt>
                <c:pt idx="3">
                  <c:v>11217</c:v>
                </c:pt>
                <c:pt idx="4">
                  <c:v>10705</c:v>
                </c:pt>
                <c:pt idx="5">
                  <c:v>13389</c:v>
                </c:pt>
                <c:pt idx="6">
                  <c:v>19485</c:v>
                </c:pt>
                <c:pt idx="7">
                  <c:v>20000</c:v>
                </c:pt>
                <c:pt idx="8">
                  <c:v>17405</c:v>
                </c:pt>
                <c:pt idx="9">
                  <c:v>17037</c:v>
                </c:pt>
                <c:pt idx="10">
                  <c:v>9424</c:v>
                </c:pt>
                <c:pt idx="11">
                  <c:v>13222</c:v>
                </c:pt>
                <c:pt idx="12">
                  <c:v>161677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79-4097-8369-60989402C39E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979-4097-8369-60989402C39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11099</c:v>
                </c:pt>
                <c:pt idx="1">
                  <c:v>6226</c:v>
                </c:pt>
                <c:pt idx="2">
                  <c:v>10522</c:v>
                </c:pt>
                <c:pt idx="3">
                  <c:v>12181</c:v>
                </c:pt>
                <c:pt idx="4">
                  <c:v>16997</c:v>
                </c:pt>
                <c:pt idx="5">
                  <c:v>14806</c:v>
                </c:pt>
                <c:pt idx="6">
                  <c:v>16922</c:v>
                </c:pt>
                <c:pt idx="7">
                  <c:v>18481</c:v>
                </c:pt>
                <c:pt idx="8">
                  <c:v>14713</c:v>
                </c:pt>
                <c:pt idx="9">
                  <c:v>9764</c:v>
                </c:pt>
                <c:pt idx="10">
                  <c:v>7049</c:v>
                </c:pt>
                <c:pt idx="11">
                  <c:v>9980</c:v>
                </c:pt>
                <c:pt idx="12">
                  <c:v>148740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79-4097-8369-60989402C39E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79-4097-8369-60989402C39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979-4097-8369-60989402C39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9590</c:v>
                </c:pt>
                <c:pt idx="1">
                  <c:v>8402</c:v>
                </c:pt>
                <c:pt idx="2">
                  <c:v>8419</c:v>
                </c:pt>
                <c:pt idx="3">
                  <c:v>12454</c:v>
                </c:pt>
                <c:pt idx="4">
                  <c:v>11154</c:v>
                </c:pt>
                <c:pt idx="5">
                  <c:v>14257</c:v>
                </c:pt>
                <c:pt idx="6">
                  <c:v>17109</c:v>
                </c:pt>
                <c:pt idx="7">
                  <c:v>18944</c:v>
                </c:pt>
                <c:pt idx="12">
                  <c:v>100329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79-4097-8369-60989402C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979-4097-8369-60989402C39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19834</c:v>
                      </c:pt>
                      <c:pt idx="1">
                        <c:v>14781</c:v>
                      </c:pt>
                      <c:pt idx="2">
                        <c:v>4526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29598</c:v>
                      </c:pt>
                      <c:pt idx="8">
                        <c:v>29307</c:v>
                      </c:pt>
                      <c:pt idx="9">
                        <c:v>6135</c:v>
                      </c:pt>
                      <c:pt idx="10">
                        <c:v>1370</c:v>
                      </c:pt>
                      <c:pt idx="11">
                        <c:v>2603</c:v>
                      </c:pt>
                      <c:pt idx="12">
                        <c:v>108562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979-4097-8369-60989402C39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979-4097-8369-60989402C39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979-4097-8369-60989402C39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979-4097-8369-60989402C39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979-4097-8369-60989402C39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979-4097-8369-60989402C39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979-4097-8369-60989402C39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979-4097-8369-60989402C39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979-4097-8369-60989402C39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979-4097-8369-60989402C39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979-4097-8369-60989402C39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979-4097-8369-60989402C39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979-4097-8369-60989402C39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979-4097-8369-60989402C39E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-0.1359581944319308</c:v>
                </c:pt>
                <c:pt idx="1">
                  <c:v>0.3495020880179891</c:v>
                </c:pt>
                <c:pt idx="2">
                  <c:v>-0.1998669454476335</c:v>
                </c:pt>
                <c:pt idx="3">
                  <c:v>2.2411953041622246E-2</c:v>
                </c:pt>
                <c:pt idx="4">
                  <c:v>-0.34376654703771259</c:v>
                </c:pt>
                <c:pt idx="5">
                  <c:v>-3.7079562339592087E-2</c:v>
                </c:pt>
                <c:pt idx="6">
                  <c:v>1.1050703226568981E-2</c:v>
                </c:pt>
                <c:pt idx="7">
                  <c:v>2.5052756885449945E-2</c:v>
                </c:pt>
                <c:pt idx="12">
                  <c:v>-6.4391890631702586E-2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979-4097-8369-60989402C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60-4C84-B5FD-BAB7E765F046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3124</c:v>
                </c:pt>
                <c:pt idx="1">
                  <c:v>3553</c:v>
                </c:pt>
                <c:pt idx="2">
                  <c:v>3066</c:v>
                </c:pt>
                <c:pt idx="3">
                  <c:v>10451</c:v>
                </c:pt>
                <c:pt idx="4">
                  <c:v>2644</c:v>
                </c:pt>
                <c:pt idx="5">
                  <c:v>4933</c:v>
                </c:pt>
                <c:pt idx="6">
                  <c:v>7801</c:v>
                </c:pt>
                <c:pt idx="7">
                  <c:v>6883</c:v>
                </c:pt>
                <c:pt idx="8">
                  <c:v>6653</c:v>
                </c:pt>
                <c:pt idx="9">
                  <c:v>4073</c:v>
                </c:pt>
                <c:pt idx="10">
                  <c:v>2063</c:v>
                </c:pt>
                <c:pt idx="11">
                  <c:v>2175</c:v>
                </c:pt>
                <c:pt idx="12">
                  <c:v>57419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0-4C84-B5FD-BAB7E765F046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F60-4C84-B5FD-BAB7E765F04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2305</c:v>
                </c:pt>
                <c:pt idx="1">
                  <c:v>2787</c:v>
                </c:pt>
                <c:pt idx="2">
                  <c:v>2824</c:v>
                </c:pt>
                <c:pt idx="3">
                  <c:v>3172</c:v>
                </c:pt>
                <c:pt idx="4">
                  <c:v>4016</c:v>
                </c:pt>
                <c:pt idx="5">
                  <c:v>5206</c:v>
                </c:pt>
                <c:pt idx="6">
                  <c:v>8722</c:v>
                </c:pt>
                <c:pt idx="7">
                  <c:v>12107</c:v>
                </c:pt>
                <c:pt idx="8">
                  <c:v>7095</c:v>
                </c:pt>
                <c:pt idx="9">
                  <c:v>4574</c:v>
                </c:pt>
                <c:pt idx="10">
                  <c:v>2770</c:v>
                </c:pt>
                <c:pt idx="11">
                  <c:v>3501</c:v>
                </c:pt>
                <c:pt idx="12">
                  <c:v>59079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60-4C84-B5FD-BAB7E765F046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F60-4C84-B5FD-BAB7E765F04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F60-4C84-B5FD-BAB7E765F04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3931</c:v>
                </c:pt>
                <c:pt idx="1">
                  <c:v>3667</c:v>
                </c:pt>
                <c:pt idx="2">
                  <c:v>4283</c:v>
                </c:pt>
                <c:pt idx="3">
                  <c:v>5985</c:v>
                </c:pt>
                <c:pt idx="4">
                  <c:v>6881</c:v>
                </c:pt>
                <c:pt idx="5">
                  <c:v>9241</c:v>
                </c:pt>
                <c:pt idx="6">
                  <c:v>9770</c:v>
                </c:pt>
                <c:pt idx="7">
                  <c:v>10498</c:v>
                </c:pt>
                <c:pt idx="12">
                  <c:v>54256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60-4C84-B5FD-BAB7E765F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F60-4C84-B5FD-BAB7E765F04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1028</c:v>
                      </c:pt>
                      <c:pt idx="1">
                        <c:v>1816</c:v>
                      </c:pt>
                      <c:pt idx="2">
                        <c:v>791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949</c:v>
                      </c:pt>
                      <c:pt idx="8">
                        <c:v>693</c:v>
                      </c:pt>
                      <c:pt idx="9">
                        <c:v>3105</c:v>
                      </c:pt>
                      <c:pt idx="10">
                        <c:v>2855</c:v>
                      </c:pt>
                      <c:pt idx="11">
                        <c:v>5267</c:v>
                      </c:pt>
                      <c:pt idx="12">
                        <c:v>16702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F60-4C84-B5FD-BAB7E765F04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F60-4C84-B5FD-BAB7E765F04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F60-4C84-B5FD-BAB7E765F04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F60-4C84-B5FD-BAB7E765F04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F60-4C84-B5FD-BAB7E765F04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F60-4C84-B5FD-BAB7E765F04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F60-4C84-B5FD-BAB7E765F04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F60-4C84-B5FD-BAB7E765F04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F60-4C84-B5FD-BAB7E765F04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F60-4C84-B5FD-BAB7E765F04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F60-4C84-B5FD-BAB7E765F04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F60-4C84-B5FD-BAB7E765F04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F60-4C84-B5FD-BAB7E765F04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F60-4C84-B5FD-BAB7E765F046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0.70542299349240789</c:v>
                </c:pt>
                <c:pt idx="1">
                  <c:v>0.31575170434158584</c:v>
                </c:pt>
                <c:pt idx="2">
                  <c:v>0.51664305949008504</c:v>
                </c:pt>
                <c:pt idx="3">
                  <c:v>0.88682219419924335</c:v>
                </c:pt>
                <c:pt idx="4">
                  <c:v>0.71339641434262946</c:v>
                </c:pt>
                <c:pt idx="5">
                  <c:v>0.77506723011909329</c:v>
                </c:pt>
                <c:pt idx="6">
                  <c:v>0.12015592753955517</c:v>
                </c:pt>
                <c:pt idx="7">
                  <c:v>-0.1328983232840506</c:v>
                </c:pt>
                <c:pt idx="12">
                  <c:v>0.31884586402197423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F60-4C84-B5FD-BAB7E765F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1A-439D-B0EE-7AEBF770E9CA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85306</c:v>
                </c:pt>
                <c:pt idx="1">
                  <c:v>97165</c:v>
                </c:pt>
                <c:pt idx="2">
                  <c:v>93443</c:v>
                </c:pt>
                <c:pt idx="3">
                  <c:v>100611</c:v>
                </c:pt>
                <c:pt idx="4">
                  <c:v>97953</c:v>
                </c:pt>
                <c:pt idx="5">
                  <c:v>109897</c:v>
                </c:pt>
                <c:pt idx="6">
                  <c:v>98687</c:v>
                </c:pt>
                <c:pt idx="7">
                  <c:v>108882</c:v>
                </c:pt>
                <c:pt idx="8">
                  <c:v>101179</c:v>
                </c:pt>
                <c:pt idx="9">
                  <c:v>125295</c:v>
                </c:pt>
                <c:pt idx="10">
                  <c:v>105355</c:v>
                </c:pt>
                <c:pt idx="11">
                  <c:v>104299</c:v>
                </c:pt>
                <c:pt idx="12">
                  <c:v>1228072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1A-439D-B0EE-7AEBF770E9CA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41A-439D-B0EE-7AEBF770E9C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101589</c:v>
                </c:pt>
                <c:pt idx="1">
                  <c:v>104182</c:v>
                </c:pt>
                <c:pt idx="2">
                  <c:v>109207</c:v>
                </c:pt>
                <c:pt idx="3">
                  <c:v>97680</c:v>
                </c:pt>
                <c:pt idx="4">
                  <c:v>96985</c:v>
                </c:pt>
                <c:pt idx="5">
                  <c:v>104917</c:v>
                </c:pt>
                <c:pt idx="6">
                  <c:v>112867</c:v>
                </c:pt>
                <c:pt idx="7">
                  <c:v>119672</c:v>
                </c:pt>
                <c:pt idx="8">
                  <c:v>102423</c:v>
                </c:pt>
                <c:pt idx="9">
                  <c:v>111741</c:v>
                </c:pt>
                <c:pt idx="10">
                  <c:v>99856</c:v>
                </c:pt>
                <c:pt idx="11">
                  <c:v>84356</c:v>
                </c:pt>
                <c:pt idx="12">
                  <c:v>1245475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1A-439D-B0EE-7AEBF770E9CA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1A-439D-B0EE-7AEBF770E9C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1A-439D-B0EE-7AEBF770E9C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101638</c:v>
                </c:pt>
                <c:pt idx="1">
                  <c:v>103353</c:v>
                </c:pt>
                <c:pt idx="2">
                  <c:v>100040</c:v>
                </c:pt>
                <c:pt idx="3">
                  <c:v>110714</c:v>
                </c:pt>
                <c:pt idx="4">
                  <c:v>97849</c:v>
                </c:pt>
                <c:pt idx="5">
                  <c:v>97613</c:v>
                </c:pt>
                <c:pt idx="6">
                  <c:v>106674</c:v>
                </c:pt>
                <c:pt idx="7">
                  <c:v>109871</c:v>
                </c:pt>
                <c:pt idx="12">
                  <c:v>827752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41A-439D-B0EE-7AEBF770E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41A-439D-B0EE-7AEBF770E9C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83005</c:v>
                      </c:pt>
                      <c:pt idx="1">
                        <c:v>82408</c:v>
                      </c:pt>
                      <c:pt idx="2">
                        <c:v>40454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20578</c:v>
                      </c:pt>
                      <c:pt idx="8">
                        <c:v>20300</c:v>
                      </c:pt>
                      <c:pt idx="9">
                        <c:v>11357</c:v>
                      </c:pt>
                      <c:pt idx="10">
                        <c:v>17964</c:v>
                      </c:pt>
                      <c:pt idx="11">
                        <c:v>33939</c:v>
                      </c:pt>
                      <c:pt idx="12">
                        <c:v>316749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41A-439D-B0EE-7AEBF770E9C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41A-439D-B0EE-7AEBF770E9C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41A-439D-B0EE-7AEBF770E9C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41A-439D-B0EE-7AEBF770E9C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41A-439D-B0EE-7AEBF770E9C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41A-439D-B0EE-7AEBF770E9C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41A-439D-B0EE-7AEBF770E9C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41A-439D-B0EE-7AEBF770E9C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41A-439D-B0EE-7AEBF770E9C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41A-439D-B0EE-7AEBF770E9C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41A-439D-B0EE-7AEBF770E9C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41A-439D-B0EE-7AEBF770E9C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41A-439D-B0EE-7AEBF770E9C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41A-439D-B0EE-7AEBF770E9CA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4.8233568595024146E-4</c:v>
                </c:pt>
                <c:pt idx="1">
                  <c:v>-7.9572286959359584E-3</c:v>
                </c:pt>
                <c:pt idx="2">
                  <c:v>-8.3941505581144105E-2</c:v>
                </c:pt>
                <c:pt idx="3">
                  <c:v>0.13343570843570851</c:v>
                </c:pt>
                <c:pt idx="4">
                  <c:v>8.9085941124915635E-3</c:v>
                </c:pt>
                <c:pt idx="5">
                  <c:v>-6.9616935291706761E-2</c:v>
                </c:pt>
                <c:pt idx="6">
                  <c:v>-5.4869891110776448E-2</c:v>
                </c:pt>
                <c:pt idx="7">
                  <c:v>-8.1898856875459614E-2</c:v>
                </c:pt>
                <c:pt idx="12">
                  <c:v>-2.2839125060943322E-2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41A-439D-B0EE-7AEBF770E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74-4C09-B956-3D2EE1A896AE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48434</c:v>
                </c:pt>
                <c:pt idx="1">
                  <c:v>58781</c:v>
                </c:pt>
                <c:pt idx="2">
                  <c:v>52865</c:v>
                </c:pt>
                <c:pt idx="3">
                  <c:v>61897</c:v>
                </c:pt>
                <c:pt idx="4">
                  <c:v>63430</c:v>
                </c:pt>
                <c:pt idx="5">
                  <c:v>70294</c:v>
                </c:pt>
                <c:pt idx="6">
                  <c:v>55757</c:v>
                </c:pt>
                <c:pt idx="7">
                  <c:v>75839</c:v>
                </c:pt>
                <c:pt idx="8">
                  <c:v>72566</c:v>
                </c:pt>
                <c:pt idx="9">
                  <c:v>90194</c:v>
                </c:pt>
                <c:pt idx="10">
                  <c:v>62736</c:v>
                </c:pt>
                <c:pt idx="11">
                  <c:v>62797</c:v>
                </c:pt>
                <c:pt idx="12">
                  <c:v>775590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74-4C09-B956-3D2EE1A896AE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774-4C09-B956-3D2EE1A896A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58730</c:v>
                </c:pt>
                <c:pt idx="1">
                  <c:v>57712</c:v>
                </c:pt>
                <c:pt idx="2">
                  <c:v>58698</c:v>
                </c:pt>
                <c:pt idx="3">
                  <c:v>58370</c:v>
                </c:pt>
                <c:pt idx="4">
                  <c:v>57570</c:v>
                </c:pt>
                <c:pt idx="5">
                  <c:v>70684</c:v>
                </c:pt>
                <c:pt idx="6">
                  <c:v>75808</c:v>
                </c:pt>
                <c:pt idx="7">
                  <c:v>82502</c:v>
                </c:pt>
                <c:pt idx="8">
                  <c:v>69731</c:v>
                </c:pt>
                <c:pt idx="9">
                  <c:v>68520</c:v>
                </c:pt>
                <c:pt idx="10">
                  <c:v>58789</c:v>
                </c:pt>
                <c:pt idx="11">
                  <c:v>44607</c:v>
                </c:pt>
                <c:pt idx="12">
                  <c:v>761721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74-4C09-B956-3D2EE1A896AE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774-4C09-B956-3D2EE1A896A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774-4C09-B956-3D2EE1A896A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52009</c:v>
                </c:pt>
                <c:pt idx="1">
                  <c:v>54889</c:v>
                </c:pt>
                <c:pt idx="2">
                  <c:v>56497</c:v>
                </c:pt>
                <c:pt idx="3">
                  <c:v>62530</c:v>
                </c:pt>
                <c:pt idx="4">
                  <c:v>57301</c:v>
                </c:pt>
                <c:pt idx="5">
                  <c:v>58884</c:v>
                </c:pt>
                <c:pt idx="6">
                  <c:v>68383</c:v>
                </c:pt>
                <c:pt idx="7">
                  <c:v>74484</c:v>
                </c:pt>
                <c:pt idx="12">
                  <c:v>484977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774-4C09-B956-3D2EE1A89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774-4C09-B956-3D2EE1A896A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42263</c:v>
                      </c:pt>
                      <c:pt idx="1">
                        <c:v>49580</c:v>
                      </c:pt>
                      <c:pt idx="2">
                        <c:v>25966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5444</c:v>
                      </c:pt>
                      <c:pt idx="8">
                        <c:v>4379</c:v>
                      </c:pt>
                      <c:pt idx="9">
                        <c:v>5886</c:v>
                      </c:pt>
                      <c:pt idx="10">
                        <c:v>13929</c:v>
                      </c:pt>
                      <c:pt idx="11">
                        <c:v>28677</c:v>
                      </c:pt>
                      <c:pt idx="12">
                        <c:v>181253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774-4C09-B956-3D2EE1A896A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774-4C09-B956-3D2EE1A896A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774-4C09-B956-3D2EE1A896A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774-4C09-B956-3D2EE1A896A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774-4C09-B956-3D2EE1A896A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774-4C09-B956-3D2EE1A896A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774-4C09-B956-3D2EE1A896A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774-4C09-B956-3D2EE1A896A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774-4C09-B956-3D2EE1A896A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774-4C09-B956-3D2EE1A896A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774-4C09-B956-3D2EE1A896A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774-4C09-B956-3D2EE1A896A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774-4C09-B956-3D2EE1A896A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774-4C09-B956-3D2EE1A896AE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-0.11443895794312953</c:v>
                </c:pt>
                <c:pt idx="1">
                  <c:v>-4.8915303576379299E-2</c:v>
                </c:pt>
                <c:pt idx="2">
                  <c:v>-3.7497018637772994E-2</c:v>
                </c:pt>
                <c:pt idx="3">
                  <c:v>7.1269487750556859E-2</c:v>
                </c:pt>
                <c:pt idx="4">
                  <c:v>-4.6725725204099788E-3</c:v>
                </c:pt>
                <c:pt idx="5">
                  <c:v>-0.16694018448305137</c:v>
                </c:pt>
                <c:pt idx="6">
                  <c:v>-9.794480793583793E-2</c:v>
                </c:pt>
                <c:pt idx="7">
                  <c:v>-9.7185522775205424E-2</c:v>
                </c:pt>
                <c:pt idx="12">
                  <c:v>-6.7484627187669455E-2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774-4C09-B956-3D2EE1A89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9C-42F0-9F84-68503D2D200A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4993</c:v>
                </c:pt>
                <c:pt idx="1">
                  <c:v>5377</c:v>
                </c:pt>
                <c:pt idx="2">
                  <c:v>6335</c:v>
                </c:pt>
                <c:pt idx="3">
                  <c:v>6723</c:v>
                </c:pt>
                <c:pt idx="4">
                  <c:v>6831</c:v>
                </c:pt>
                <c:pt idx="5">
                  <c:v>4197</c:v>
                </c:pt>
                <c:pt idx="6">
                  <c:v>2579</c:v>
                </c:pt>
                <c:pt idx="7">
                  <c:v>2725</c:v>
                </c:pt>
                <c:pt idx="8">
                  <c:v>3736</c:v>
                </c:pt>
                <c:pt idx="9">
                  <c:v>4324</c:v>
                </c:pt>
                <c:pt idx="10">
                  <c:v>5984</c:v>
                </c:pt>
                <c:pt idx="11">
                  <c:v>6500</c:v>
                </c:pt>
                <c:pt idx="12">
                  <c:v>60304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9C-42F0-9F84-68503D2D200A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C9C-42F0-9F84-68503D2D200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5093</c:v>
                </c:pt>
                <c:pt idx="1">
                  <c:v>5005</c:v>
                </c:pt>
                <c:pt idx="2">
                  <c:v>7007</c:v>
                </c:pt>
                <c:pt idx="3">
                  <c:v>4485</c:v>
                </c:pt>
                <c:pt idx="4">
                  <c:v>4423</c:v>
                </c:pt>
                <c:pt idx="5">
                  <c:v>3422</c:v>
                </c:pt>
                <c:pt idx="6">
                  <c:v>3664</c:v>
                </c:pt>
                <c:pt idx="7">
                  <c:v>4368</c:v>
                </c:pt>
                <c:pt idx="8">
                  <c:v>3728</c:v>
                </c:pt>
                <c:pt idx="9">
                  <c:v>5830</c:v>
                </c:pt>
                <c:pt idx="10">
                  <c:v>7349</c:v>
                </c:pt>
                <c:pt idx="11">
                  <c:v>6382</c:v>
                </c:pt>
                <c:pt idx="12">
                  <c:v>60756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9C-42F0-9F84-68503D2D200A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C9C-42F0-9F84-68503D2D200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C9C-42F0-9F84-68503D2D200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7459</c:v>
                </c:pt>
                <c:pt idx="1">
                  <c:v>5982</c:v>
                </c:pt>
                <c:pt idx="2">
                  <c:v>5715</c:v>
                </c:pt>
                <c:pt idx="3">
                  <c:v>6702</c:v>
                </c:pt>
                <c:pt idx="4">
                  <c:v>4711</c:v>
                </c:pt>
                <c:pt idx="5">
                  <c:v>5395</c:v>
                </c:pt>
                <c:pt idx="6">
                  <c:v>3645</c:v>
                </c:pt>
                <c:pt idx="7">
                  <c:v>3395</c:v>
                </c:pt>
                <c:pt idx="12">
                  <c:v>43004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C9C-42F0-9F84-68503D2D2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C9C-42F0-9F84-68503D2D200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8543</c:v>
                      </c:pt>
                      <c:pt idx="1">
                        <c:v>4050</c:v>
                      </c:pt>
                      <c:pt idx="2">
                        <c:v>2210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2629</c:v>
                      </c:pt>
                      <c:pt idx="8">
                        <c:v>1124</c:v>
                      </c:pt>
                      <c:pt idx="9">
                        <c:v>442</c:v>
                      </c:pt>
                      <c:pt idx="10">
                        <c:v>1738</c:v>
                      </c:pt>
                      <c:pt idx="11">
                        <c:v>1685</c:v>
                      </c:pt>
                      <c:pt idx="12">
                        <c:v>22554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C9C-42F0-9F84-68503D2D200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C9C-42F0-9F84-68503D2D200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C9C-42F0-9F84-68503D2D200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C9C-42F0-9F84-68503D2D200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C9C-42F0-9F84-68503D2D200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C9C-42F0-9F84-68503D2D200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C9C-42F0-9F84-68503D2D200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C9C-42F0-9F84-68503D2D200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C9C-42F0-9F84-68503D2D200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C9C-42F0-9F84-68503D2D200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C9C-42F0-9F84-68503D2D200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C9C-42F0-9F84-68503D2D200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C9C-42F0-9F84-68503D2D200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C9C-42F0-9F84-68503D2D200A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0.46455919890045161</c:v>
                </c:pt>
                <c:pt idx="1">
                  <c:v>0.19520479520479528</c:v>
                </c:pt>
                <c:pt idx="2">
                  <c:v>-0.18438704152989871</c:v>
                </c:pt>
                <c:pt idx="3">
                  <c:v>0.49431438127090299</c:v>
                </c:pt>
                <c:pt idx="4">
                  <c:v>6.5114175898711268E-2</c:v>
                </c:pt>
                <c:pt idx="5">
                  <c:v>0.5765634132086499</c:v>
                </c:pt>
                <c:pt idx="6">
                  <c:v>-5.1855895196506463E-3</c:v>
                </c:pt>
                <c:pt idx="7">
                  <c:v>-0.22275641025641024</c:v>
                </c:pt>
                <c:pt idx="12">
                  <c:v>0.14778338271011826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C9C-42F0-9F84-68503D2D2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5C-402B-9386-643D66CF0BBD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456</c:v>
                </c:pt>
                <c:pt idx="1">
                  <c:v>962</c:v>
                </c:pt>
                <c:pt idx="2">
                  <c:v>1522</c:v>
                </c:pt>
                <c:pt idx="3">
                  <c:v>3895</c:v>
                </c:pt>
                <c:pt idx="4">
                  <c:v>1087</c:v>
                </c:pt>
                <c:pt idx="5">
                  <c:v>2060</c:v>
                </c:pt>
                <c:pt idx="6">
                  <c:v>2963</c:v>
                </c:pt>
                <c:pt idx="7">
                  <c:v>2313</c:v>
                </c:pt>
                <c:pt idx="8">
                  <c:v>1510</c:v>
                </c:pt>
                <c:pt idx="9">
                  <c:v>1500</c:v>
                </c:pt>
                <c:pt idx="10">
                  <c:v>584</c:v>
                </c:pt>
                <c:pt idx="11">
                  <c:v>668</c:v>
                </c:pt>
                <c:pt idx="12">
                  <c:v>19520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C-402B-9386-643D66CF0BBD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B5C-402B-9386-643D66CF0BB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536</c:v>
                </c:pt>
                <c:pt idx="1">
                  <c:v>676</c:v>
                </c:pt>
                <c:pt idx="2">
                  <c:v>858</c:v>
                </c:pt>
                <c:pt idx="3">
                  <c:v>1119</c:v>
                </c:pt>
                <c:pt idx="4">
                  <c:v>1531</c:v>
                </c:pt>
                <c:pt idx="5">
                  <c:v>2056</c:v>
                </c:pt>
                <c:pt idx="6">
                  <c:v>1930</c:v>
                </c:pt>
                <c:pt idx="7">
                  <c:v>2655</c:v>
                </c:pt>
                <c:pt idx="8">
                  <c:v>1981</c:v>
                </c:pt>
                <c:pt idx="9">
                  <c:v>1345</c:v>
                </c:pt>
                <c:pt idx="10">
                  <c:v>720</c:v>
                </c:pt>
                <c:pt idx="11">
                  <c:v>692</c:v>
                </c:pt>
                <c:pt idx="12">
                  <c:v>16099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5C-402B-9386-643D66CF0BBD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5C-402B-9386-643D66CF0BB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5C-402B-9386-643D66CF0BB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634</c:v>
                </c:pt>
                <c:pt idx="1">
                  <c:v>634</c:v>
                </c:pt>
                <c:pt idx="2">
                  <c:v>1049</c:v>
                </c:pt>
                <c:pt idx="3">
                  <c:v>1856</c:v>
                </c:pt>
                <c:pt idx="4">
                  <c:v>2438</c:v>
                </c:pt>
                <c:pt idx="5">
                  <c:v>2029</c:v>
                </c:pt>
                <c:pt idx="6">
                  <c:v>2689</c:v>
                </c:pt>
                <c:pt idx="7">
                  <c:v>2952</c:v>
                </c:pt>
                <c:pt idx="12">
                  <c:v>14281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B5C-402B-9386-643D66CF0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B5C-402B-9386-643D66CF0BB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385</c:v>
                      </c:pt>
                      <c:pt idx="1">
                        <c:v>738</c:v>
                      </c:pt>
                      <c:pt idx="2">
                        <c:v>328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309</c:v>
                      </c:pt>
                      <c:pt idx="8">
                        <c:v>298</c:v>
                      </c:pt>
                      <c:pt idx="9">
                        <c:v>541</c:v>
                      </c:pt>
                      <c:pt idx="10">
                        <c:v>919</c:v>
                      </c:pt>
                      <c:pt idx="11">
                        <c:v>1314</c:v>
                      </c:pt>
                      <c:pt idx="12">
                        <c:v>4963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B5C-402B-9386-643D66CF0BB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B5C-402B-9386-643D66CF0BB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B5C-402B-9386-643D66CF0BB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B5C-402B-9386-643D66CF0BB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B5C-402B-9386-643D66CF0BB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B5C-402B-9386-643D66CF0BB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B5C-402B-9386-643D66CF0BB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B5C-402B-9386-643D66CF0BB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B5C-402B-9386-643D66CF0BB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B5C-402B-9386-643D66CF0BB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B5C-402B-9386-643D66CF0BB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B5C-402B-9386-643D66CF0BB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B5C-402B-9386-643D66CF0BB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B5C-402B-9386-643D66CF0BBD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0.18283582089552231</c:v>
                </c:pt>
                <c:pt idx="1">
                  <c:v>-6.2130177514792884E-2</c:v>
                </c:pt>
                <c:pt idx="2">
                  <c:v>0.22261072261072257</c:v>
                </c:pt>
                <c:pt idx="3">
                  <c:v>0.65862377122430749</c:v>
                </c:pt>
                <c:pt idx="4">
                  <c:v>0.59242325277596342</c:v>
                </c:pt>
                <c:pt idx="5">
                  <c:v>-1.3132295719844311E-2</c:v>
                </c:pt>
                <c:pt idx="6">
                  <c:v>0.39326424870466314</c:v>
                </c:pt>
                <c:pt idx="7">
                  <c:v>0.11186440677966103</c:v>
                </c:pt>
                <c:pt idx="12">
                  <c:v>0.25701962855382443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B5C-402B-9386-643D66CF0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79-4E73-8762-69D29CE7517A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4073</c:v>
                </c:pt>
                <c:pt idx="1">
                  <c:v>9048</c:v>
                </c:pt>
                <c:pt idx="2">
                  <c:v>9135</c:v>
                </c:pt>
                <c:pt idx="3">
                  <c:v>9264</c:v>
                </c:pt>
                <c:pt idx="4">
                  <c:v>6665</c:v>
                </c:pt>
                <c:pt idx="5">
                  <c:v>6352</c:v>
                </c:pt>
                <c:pt idx="6">
                  <c:v>5284</c:v>
                </c:pt>
                <c:pt idx="7">
                  <c:v>8768</c:v>
                </c:pt>
                <c:pt idx="8">
                  <c:v>5100</c:v>
                </c:pt>
                <c:pt idx="9">
                  <c:v>4406</c:v>
                </c:pt>
                <c:pt idx="10">
                  <c:v>4070</c:v>
                </c:pt>
                <c:pt idx="11">
                  <c:v>4128</c:v>
                </c:pt>
                <c:pt idx="12">
                  <c:v>76293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79-4E73-8762-69D29CE7517A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179-4E73-8762-69D29CE7517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4322</c:v>
                </c:pt>
                <c:pt idx="1">
                  <c:v>6182</c:v>
                </c:pt>
                <c:pt idx="2">
                  <c:v>4939</c:v>
                </c:pt>
                <c:pt idx="3">
                  <c:v>7525</c:v>
                </c:pt>
                <c:pt idx="4">
                  <c:v>6516</c:v>
                </c:pt>
                <c:pt idx="5">
                  <c:v>6666</c:v>
                </c:pt>
                <c:pt idx="6">
                  <c:v>6802</c:v>
                </c:pt>
                <c:pt idx="7">
                  <c:v>9306</c:v>
                </c:pt>
                <c:pt idx="8">
                  <c:v>7942</c:v>
                </c:pt>
                <c:pt idx="9">
                  <c:v>10904</c:v>
                </c:pt>
                <c:pt idx="10">
                  <c:v>7615</c:v>
                </c:pt>
                <c:pt idx="11">
                  <c:v>6510</c:v>
                </c:pt>
                <c:pt idx="12">
                  <c:v>85229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79-4E73-8762-69D29CE7517A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79-4E73-8762-69D29CE7517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179-4E73-8762-69D29CE7517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6767</c:v>
                </c:pt>
                <c:pt idx="1">
                  <c:v>8224</c:v>
                </c:pt>
                <c:pt idx="2">
                  <c:v>7064</c:v>
                </c:pt>
                <c:pt idx="3">
                  <c:v>11050</c:v>
                </c:pt>
                <c:pt idx="4">
                  <c:v>12848</c:v>
                </c:pt>
                <c:pt idx="5">
                  <c:v>9715</c:v>
                </c:pt>
                <c:pt idx="6">
                  <c:v>7633</c:v>
                </c:pt>
                <c:pt idx="7">
                  <c:v>9120</c:v>
                </c:pt>
                <c:pt idx="12">
                  <c:v>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179-4E73-8762-69D29CE75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179-4E73-8762-69D29CE7517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3070</c:v>
                      </c:pt>
                      <c:pt idx="1">
                        <c:v>2897</c:v>
                      </c:pt>
                      <c:pt idx="2">
                        <c:v>1443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1664</c:v>
                      </c:pt>
                      <c:pt idx="8">
                        <c:v>1599</c:v>
                      </c:pt>
                      <c:pt idx="9">
                        <c:v>2076</c:v>
                      </c:pt>
                      <c:pt idx="10">
                        <c:v>274</c:v>
                      </c:pt>
                      <c:pt idx="11">
                        <c:v>803</c:v>
                      </c:pt>
                      <c:pt idx="12">
                        <c:v>13883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179-4E73-8762-69D29CE7517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179-4E73-8762-69D29CE7517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179-4E73-8762-69D29CE7517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179-4E73-8762-69D29CE7517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179-4E73-8762-69D29CE7517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179-4E73-8762-69D29CE7517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179-4E73-8762-69D29CE7517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179-4E73-8762-69D29CE7517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179-4E73-8762-69D29CE7517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179-4E73-8762-69D29CE7517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179-4E73-8762-69D29CE7517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179-4E73-8762-69D29CE7517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179-4E73-8762-69D29CE7517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179-4E73-8762-69D29CE7517A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0.56571031929662197</c:v>
                </c:pt>
                <c:pt idx="1">
                  <c:v>0.3303138142995794</c:v>
                </c:pt>
                <c:pt idx="2">
                  <c:v>0.43024903826685557</c:v>
                </c:pt>
                <c:pt idx="3">
                  <c:v>0.46843853820598014</c:v>
                </c:pt>
                <c:pt idx="4">
                  <c:v>0.97176181706568454</c:v>
                </c:pt>
                <c:pt idx="5">
                  <c:v>0.4573957395739574</c:v>
                </c:pt>
                <c:pt idx="6">
                  <c:v>0.12216995001470154</c:v>
                </c:pt>
                <c:pt idx="7">
                  <c:v>-1.9987105093488111E-2</c:v>
                </c:pt>
                <c:pt idx="12">
                  <c:v>0.38583566152550808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179-4E73-8762-69D29CE75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6F-4A84-8088-B4FA3783CD92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3304</c:v>
                </c:pt>
                <c:pt idx="1">
                  <c:v>4270</c:v>
                </c:pt>
                <c:pt idx="2">
                  <c:v>3083</c:v>
                </c:pt>
                <c:pt idx="3">
                  <c:v>2209</c:v>
                </c:pt>
                <c:pt idx="4">
                  <c:v>2062</c:v>
                </c:pt>
                <c:pt idx="5">
                  <c:v>1595</c:v>
                </c:pt>
                <c:pt idx="6">
                  <c:v>11773</c:v>
                </c:pt>
                <c:pt idx="7">
                  <c:v>1969</c:v>
                </c:pt>
                <c:pt idx="8">
                  <c:v>2896</c:v>
                </c:pt>
                <c:pt idx="9">
                  <c:v>2228</c:v>
                </c:pt>
                <c:pt idx="10">
                  <c:v>3491</c:v>
                </c:pt>
                <c:pt idx="11">
                  <c:v>3386</c:v>
                </c:pt>
                <c:pt idx="12">
                  <c:v>42266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6F-4A84-8088-B4FA3783CD92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6F-4A84-8088-B4FA3783CD9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3117</c:v>
                </c:pt>
                <c:pt idx="1">
                  <c:v>3826</c:v>
                </c:pt>
                <c:pt idx="2">
                  <c:v>2968</c:v>
                </c:pt>
                <c:pt idx="3">
                  <c:v>2779</c:v>
                </c:pt>
                <c:pt idx="4">
                  <c:v>1796</c:v>
                </c:pt>
                <c:pt idx="5">
                  <c:v>1704</c:v>
                </c:pt>
                <c:pt idx="6">
                  <c:v>2649</c:v>
                </c:pt>
                <c:pt idx="7">
                  <c:v>2079</c:v>
                </c:pt>
                <c:pt idx="8">
                  <c:v>2306</c:v>
                </c:pt>
                <c:pt idx="9">
                  <c:v>3906</c:v>
                </c:pt>
                <c:pt idx="10">
                  <c:v>3622</c:v>
                </c:pt>
                <c:pt idx="11">
                  <c:v>2445</c:v>
                </c:pt>
                <c:pt idx="12">
                  <c:v>33197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6F-4A84-8088-B4FA3783CD92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6F-4A84-8088-B4FA3783CD9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B6F-4A84-8088-B4FA3783CD9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2934</c:v>
                </c:pt>
                <c:pt idx="1">
                  <c:v>2981</c:v>
                </c:pt>
                <c:pt idx="2">
                  <c:v>4117</c:v>
                </c:pt>
                <c:pt idx="3">
                  <c:v>2919</c:v>
                </c:pt>
                <c:pt idx="4">
                  <c:v>2585</c:v>
                </c:pt>
                <c:pt idx="5">
                  <c:v>1764</c:v>
                </c:pt>
                <c:pt idx="6">
                  <c:v>4169</c:v>
                </c:pt>
                <c:pt idx="7">
                  <c:v>3007</c:v>
                </c:pt>
                <c:pt idx="12">
                  <c:v>24476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B6F-4A84-8088-B4FA3783C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B6F-4A84-8088-B4FA3783CD9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2047</c:v>
                      </c:pt>
                      <c:pt idx="1">
                        <c:v>2775</c:v>
                      </c:pt>
                      <c:pt idx="2">
                        <c:v>1005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3277</c:v>
                      </c:pt>
                      <c:pt idx="8">
                        <c:v>8307</c:v>
                      </c:pt>
                      <c:pt idx="9">
                        <c:v>1415</c:v>
                      </c:pt>
                      <c:pt idx="10">
                        <c:v>419</c:v>
                      </c:pt>
                      <c:pt idx="11">
                        <c:v>447</c:v>
                      </c:pt>
                      <c:pt idx="12">
                        <c:v>19818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B6F-4A84-8088-B4FA3783CD9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B6F-4A84-8088-B4FA3783CD9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B6F-4A84-8088-B4FA3783CD9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B6F-4A84-8088-B4FA3783CD9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B6F-4A84-8088-B4FA3783CD9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B6F-4A84-8088-B4FA3783CD9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B6F-4A84-8088-B4FA3783CD9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B6F-4A84-8088-B4FA3783CD9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B6F-4A84-8088-B4FA3783CD9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B6F-4A84-8088-B4FA3783CD9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B6F-4A84-8088-B4FA3783CD9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B6F-4A84-8088-B4FA3783CD9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B6F-4A84-8088-B4FA3783CD9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B6F-4A84-8088-B4FA3783CD92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-5.8710298363811364E-2</c:v>
                </c:pt>
                <c:pt idx="1">
                  <c:v>-0.22085729221118666</c:v>
                </c:pt>
                <c:pt idx="2">
                  <c:v>0.3871293800539084</c:v>
                </c:pt>
                <c:pt idx="3">
                  <c:v>5.0377833753148638E-2</c:v>
                </c:pt>
                <c:pt idx="4">
                  <c:v>0.43930957683741645</c:v>
                </c:pt>
                <c:pt idx="5">
                  <c:v>3.5211267605633756E-2</c:v>
                </c:pt>
                <c:pt idx="6">
                  <c:v>0.57380143450358623</c:v>
                </c:pt>
                <c:pt idx="7">
                  <c:v>0.4463684463684463</c:v>
                </c:pt>
                <c:pt idx="12">
                  <c:v>0.17009274309207378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B6F-4A84-8088-B4FA3783C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FD-4E18-9200-6BB1549808D9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2835</c:v>
                </c:pt>
                <c:pt idx="1">
                  <c:v>2109</c:v>
                </c:pt>
                <c:pt idx="2">
                  <c:v>4068</c:v>
                </c:pt>
                <c:pt idx="3">
                  <c:v>4140</c:v>
                </c:pt>
                <c:pt idx="4">
                  <c:v>3512</c:v>
                </c:pt>
                <c:pt idx="5">
                  <c:v>2054</c:v>
                </c:pt>
                <c:pt idx="6">
                  <c:v>3330</c:v>
                </c:pt>
                <c:pt idx="7">
                  <c:v>3575</c:v>
                </c:pt>
                <c:pt idx="8">
                  <c:v>3026</c:v>
                </c:pt>
                <c:pt idx="9">
                  <c:v>6655</c:v>
                </c:pt>
                <c:pt idx="10">
                  <c:v>3172</c:v>
                </c:pt>
                <c:pt idx="11">
                  <c:v>3659</c:v>
                </c:pt>
                <c:pt idx="12">
                  <c:v>42135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FD-4E18-9200-6BB1549808D9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BFD-4E18-9200-6BB1549808D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3216</c:v>
                </c:pt>
                <c:pt idx="1">
                  <c:v>4610</c:v>
                </c:pt>
                <c:pt idx="2">
                  <c:v>2983</c:v>
                </c:pt>
                <c:pt idx="3">
                  <c:v>4037</c:v>
                </c:pt>
                <c:pt idx="4">
                  <c:v>5058</c:v>
                </c:pt>
                <c:pt idx="5">
                  <c:v>2200</c:v>
                </c:pt>
                <c:pt idx="6">
                  <c:v>2447</c:v>
                </c:pt>
                <c:pt idx="7">
                  <c:v>2598</c:v>
                </c:pt>
                <c:pt idx="8">
                  <c:v>2654</c:v>
                </c:pt>
                <c:pt idx="9">
                  <c:v>4208</c:v>
                </c:pt>
                <c:pt idx="10">
                  <c:v>4236</c:v>
                </c:pt>
                <c:pt idx="11">
                  <c:v>3130</c:v>
                </c:pt>
                <c:pt idx="12">
                  <c:v>41377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FD-4E18-9200-6BB1549808D9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FD-4E18-9200-6BB1549808D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FD-4E18-9200-6BB1549808D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3126</c:v>
                </c:pt>
                <c:pt idx="1">
                  <c:v>4274</c:v>
                </c:pt>
                <c:pt idx="2">
                  <c:v>3784</c:v>
                </c:pt>
                <c:pt idx="3">
                  <c:v>4857</c:v>
                </c:pt>
                <c:pt idx="4">
                  <c:v>3016</c:v>
                </c:pt>
                <c:pt idx="5">
                  <c:v>2339</c:v>
                </c:pt>
                <c:pt idx="6">
                  <c:v>4271</c:v>
                </c:pt>
                <c:pt idx="7">
                  <c:v>3671</c:v>
                </c:pt>
                <c:pt idx="12">
                  <c:v>29338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BFD-4E18-9200-6BB154980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BFD-4E18-9200-6BB1549808D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2150</c:v>
                      </c:pt>
                      <c:pt idx="1">
                        <c:v>1375</c:v>
                      </c:pt>
                      <c:pt idx="2">
                        <c:v>654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3058</c:v>
                      </c:pt>
                      <c:pt idx="8">
                        <c:v>184</c:v>
                      </c:pt>
                      <c:pt idx="9">
                        <c:v>230</c:v>
                      </c:pt>
                      <c:pt idx="10">
                        <c:v>711</c:v>
                      </c:pt>
                      <c:pt idx="11">
                        <c:v>466</c:v>
                      </c:pt>
                      <c:pt idx="12">
                        <c:v>9005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BFD-4E18-9200-6BB1549808D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BFD-4E18-9200-6BB1549808D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BFD-4E18-9200-6BB1549808D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BFD-4E18-9200-6BB1549808D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BFD-4E18-9200-6BB1549808D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BFD-4E18-9200-6BB1549808D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BFD-4E18-9200-6BB1549808D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BFD-4E18-9200-6BB1549808D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BFD-4E18-9200-6BB1549808D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BFD-4E18-9200-6BB1549808D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BFD-4E18-9200-6BB1549808D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BFD-4E18-9200-6BB1549808D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BFD-4E18-9200-6BB1549808D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BFD-4E18-9200-6BB1549808D9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-2.7985074626865725E-2</c:v>
                </c:pt>
                <c:pt idx="1">
                  <c:v>-7.288503253796097E-2</c:v>
                </c:pt>
                <c:pt idx="2">
                  <c:v>0.26852162252765677</c:v>
                </c:pt>
                <c:pt idx="3">
                  <c:v>0.20312112955164729</c:v>
                </c:pt>
                <c:pt idx="4">
                  <c:v>-0.40371688414393037</c:v>
                </c:pt>
                <c:pt idx="5">
                  <c:v>6.3181818181818228E-2</c:v>
                </c:pt>
                <c:pt idx="6">
                  <c:v>0.74540253371475274</c:v>
                </c:pt>
                <c:pt idx="7">
                  <c:v>0.41301000769822949</c:v>
                </c:pt>
                <c:pt idx="12">
                  <c:v>8.0629120777929275E-2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BFD-4E18-9200-6BB154980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50-4060-B0CC-72B399B3A708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1171</c:v>
                </c:pt>
                <c:pt idx="1">
                  <c:v>1915</c:v>
                </c:pt>
                <c:pt idx="2">
                  <c:v>1528</c:v>
                </c:pt>
                <c:pt idx="3">
                  <c:v>404</c:v>
                </c:pt>
                <c:pt idx="4">
                  <c:v>112</c:v>
                </c:pt>
                <c:pt idx="5">
                  <c:v>63</c:v>
                </c:pt>
                <c:pt idx="6">
                  <c:v>1581</c:v>
                </c:pt>
                <c:pt idx="7">
                  <c:v>124</c:v>
                </c:pt>
                <c:pt idx="8">
                  <c:v>219</c:v>
                </c:pt>
                <c:pt idx="9">
                  <c:v>682</c:v>
                </c:pt>
                <c:pt idx="10">
                  <c:v>1847</c:v>
                </c:pt>
                <c:pt idx="11">
                  <c:v>2134</c:v>
                </c:pt>
                <c:pt idx="12">
                  <c:v>11780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50-4060-B0CC-72B399B3A708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650-4060-B0CC-72B399B3A70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2119</c:v>
                </c:pt>
                <c:pt idx="1">
                  <c:v>3693</c:v>
                </c:pt>
                <c:pt idx="2">
                  <c:v>2780</c:v>
                </c:pt>
                <c:pt idx="3">
                  <c:v>629</c:v>
                </c:pt>
                <c:pt idx="4">
                  <c:v>309</c:v>
                </c:pt>
                <c:pt idx="5">
                  <c:v>224</c:v>
                </c:pt>
                <c:pt idx="6">
                  <c:v>207</c:v>
                </c:pt>
                <c:pt idx="7">
                  <c:v>7</c:v>
                </c:pt>
                <c:pt idx="8">
                  <c:v>25</c:v>
                </c:pt>
                <c:pt idx="9">
                  <c:v>352</c:v>
                </c:pt>
                <c:pt idx="10">
                  <c:v>405</c:v>
                </c:pt>
                <c:pt idx="11">
                  <c:v>883</c:v>
                </c:pt>
                <c:pt idx="12">
                  <c:v>11633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50-4060-B0CC-72B399B3A708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650-4060-B0CC-72B399B3A70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650-4060-B0CC-72B399B3A70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1241</c:v>
                </c:pt>
                <c:pt idx="1">
                  <c:v>1753</c:v>
                </c:pt>
                <c:pt idx="2">
                  <c:v>1536</c:v>
                </c:pt>
                <c:pt idx="3">
                  <c:v>896</c:v>
                </c:pt>
                <c:pt idx="4">
                  <c:v>182</c:v>
                </c:pt>
                <c:pt idx="5">
                  <c:v>235</c:v>
                </c:pt>
                <c:pt idx="6">
                  <c:v>326</c:v>
                </c:pt>
                <c:pt idx="7">
                  <c:v>62</c:v>
                </c:pt>
                <c:pt idx="12">
                  <c:v>6231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650-4060-B0CC-72B399B3A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650-4060-B0CC-72B399B3A70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854</c:v>
                      </c:pt>
                      <c:pt idx="1">
                        <c:v>936</c:v>
                      </c:pt>
                      <c:pt idx="2">
                        <c:v>487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</c:v>
                      </c:pt>
                      <c:pt idx="8">
                        <c:v>49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14</c:v>
                      </c:pt>
                      <c:pt idx="12">
                        <c:v>2343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650-4060-B0CC-72B399B3A70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650-4060-B0CC-72B399B3A70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650-4060-B0CC-72B399B3A70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650-4060-B0CC-72B399B3A70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650-4060-B0CC-72B399B3A70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650-4060-B0CC-72B399B3A70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650-4060-B0CC-72B399B3A70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650-4060-B0CC-72B399B3A70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650-4060-B0CC-72B399B3A70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650-4060-B0CC-72B399B3A70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650-4060-B0CC-72B399B3A70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650-4060-B0CC-72B399B3A70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650-4060-B0CC-72B399B3A70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650-4060-B0CC-72B399B3A708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-0.41434638980651251</c:v>
                </c:pt>
                <c:pt idx="1">
                  <c:v>-0.52531816950988364</c:v>
                </c:pt>
                <c:pt idx="2">
                  <c:v>-0.44748201438848922</c:v>
                </c:pt>
                <c:pt idx="3">
                  <c:v>0.42448330683624791</c:v>
                </c:pt>
                <c:pt idx="4">
                  <c:v>-0.4110032362459547</c:v>
                </c:pt>
                <c:pt idx="5">
                  <c:v>4.9107142857142794E-2</c:v>
                </c:pt>
                <c:pt idx="6">
                  <c:v>0.57487922705314021</c:v>
                </c:pt>
                <c:pt idx="7">
                  <c:v>7.8571428571428577</c:v>
                </c:pt>
                <c:pt idx="12">
                  <c:v>-0.3748996789727127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650-4060-B0CC-72B399B3A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80-4A7B-B708-C542219A785E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1883</c:v>
                </c:pt>
                <c:pt idx="1">
                  <c:v>1218</c:v>
                </c:pt>
                <c:pt idx="2">
                  <c:v>882</c:v>
                </c:pt>
                <c:pt idx="3">
                  <c:v>140</c:v>
                </c:pt>
                <c:pt idx="4">
                  <c:v>5</c:v>
                </c:pt>
                <c:pt idx="5">
                  <c:v>45</c:v>
                </c:pt>
                <c:pt idx="6">
                  <c:v>81</c:v>
                </c:pt>
                <c:pt idx="7">
                  <c:v>106</c:v>
                </c:pt>
                <c:pt idx="8">
                  <c:v>111</c:v>
                </c:pt>
                <c:pt idx="9">
                  <c:v>251</c:v>
                </c:pt>
                <c:pt idx="10">
                  <c:v>1434</c:v>
                </c:pt>
                <c:pt idx="11">
                  <c:v>1500</c:v>
                </c:pt>
                <c:pt idx="12">
                  <c:v>7656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80-4A7B-B708-C542219A785E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680-4A7B-B708-C542219A785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1931</c:v>
                </c:pt>
                <c:pt idx="1">
                  <c:v>2980</c:v>
                </c:pt>
                <c:pt idx="2">
                  <c:v>2778</c:v>
                </c:pt>
                <c:pt idx="3">
                  <c:v>613</c:v>
                </c:pt>
                <c:pt idx="4">
                  <c:v>117</c:v>
                </c:pt>
                <c:pt idx="5">
                  <c:v>67</c:v>
                </c:pt>
                <c:pt idx="6">
                  <c:v>384</c:v>
                </c:pt>
                <c:pt idx="7">
                  <c:v>22</c:v>
                </c:pt>
                <c:pt idx="8">
                  <c:v>22</c:v>
                </c:pt>
                <c:pt idx="9">
                  <c:v>185</c:v>
                </c:pt>
                <c:pt idx="10">
                  <c:v>662</c:v>
                </c:pt>
                <c:pt idx="11">
                  <c:v>1223</c:v>
                </c:pt>
                <c:pt idx="12">
                  <c:v>10984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80-4A7B-B708-C542219A785E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680-4A7B-B708-C542219A785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680-4A7B-B708-C542219A785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1221</c:v>
                </c:pt>
                <c:pt idx="1">
                  <c:v>1547</c:v>
                </c:pt>
                <c:pt idx="2">
                  <c:v>1386</c:v>
                </c:pt>
                <c:pt idx="3">
                  <c:v>526</c:v>
                </c:pt>
                <c:pt idx="4">
                  <c:v>143</c:v>
                </c:pt>
                <c:pt idx="5">
                  <c:v>93</c:v>
                </c:pt>
                <c:pt idx="6">
                  <c:v>102</c:v>
                </c:pt>
                <c:pt idx="7">
                  <c:v>4</c:v>
                </c:pt>
                <c:pt idx="12">
                  <c:v>5022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680-4A7B-B708-C542219A7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680-4A7B-B708-C542219A785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3077</c:v>
                      </c:pt>
                      <c:pt idx="1">
                        <c:v>3038</c:v>
                      </c:pt>
                      <c:pt idx="2">
                        <c:v>1095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32</c:v>
                      </c:pt>
                      <c:pt idx="9">
                        <c:v>12</c:v>
                      </c:pt>
                      <c:pt idx="10">
                        <c:v>0</c:v>
                      </c:pt>
                      <c:pt idx="11">
                        <c:v>32</c:v>
                      </c:pt>
                      <c:pt idx="12">
                        <c:v>7286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680-4A7B-B708-C542219A785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680-4A7B-B708-C542219A785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680-4A7B-B708-C542219A785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680-4A7B-B708-C542219A785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680-4A7B-B708-C542219A785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680-4A7B-B708-C542219A785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680-4A7B-B708-C542219A785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680-4A7B-B708-C542219A785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680-4A7B-B708-C542219A785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680-4A7B-B708-C542219A785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680-4A7B-B708-C542219A785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680-4A7B-B708-C542219A785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680-4A7B-B708-C542219A785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680-4A7B-B708-C542219A785E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-0.36768513723459351</c:v>
                </c:pt>
                <c:pt idx="1">
                  <c:v>-0.48087248322147647</c:v>
                </c:pt>
                <c:pt idx="2">
                  <c:v>-0.50107991360691151</c:v>
                </c:pt>
                <c:pt idx="3">
                  <c:v>-0.1419249592169658</c:v>
                </c:pt>
                <c:pt idx="4">
                  <c:v>0.22222222222222232</c:v>
                </c:pt>
                <c:pt idx="5">
                  <c:v>0.38805970149253732</c:v>
                </c:pt>
                <c:pt idx="6">
                  <c:v>-0.734375</c:v>
                </c:pt>
                <c:pt idx="7">
                  <c:v>-0.81818181818181812</c:v>
                </c:pt>
                <c:pt idx="12">
                  <c:v>-0.43522267206477738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680-4A7B-B708-C542219A7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0F-4F07-B8B7-FC89A6D740E8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98876</c:v>
                </c:pt>
                <c:pt idx="1">
                  <c:v>108040</c:v>
                </c:pt>
                <c:pt idx="2">
                  <c:v>108534</c:v>
                </c:pt>
                <c:pt idx="3">
                  <c:v>122279</c:v>
                </c:pt>
                <c:pt idx="4">
                  <c:v>111302</c:v>
                </c:pt>
                <c:pt idx="5">
                  <c:v>128219</c:v>
                </c:pt>
                <c:pt idx="6">
                  <c:v>125973</c:v>
                </c:pt>
                <c:pt idx="7">
                  <c:v>135765</c:v>
                </c:pt>
                <c:pt idx="8">
                  <c:v>125237</c:v>
                </c:pt>
                <c:pt idx="9">
                  <c:v>146405</c:v>
                </c:pt>
                <c:pt idx="10">
                  <c:v>116842</c:v>
                </c:pt>
                <c:pt idx="11">
                  <c:v>119696</c:v>
                </c:pt>
                <c:pt idx="12">
                  <c:v>1447168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0F-4F07-B8B7-FC89A6D740E8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10F-4F07-B8B7-FC89A6D740E8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114993</c:v>
                </c:pt>
                <c:pt idx="1">
                  <c:v>113195</c:v>
                </c:pt>
                <c:pt idx="2">
                  <c:v>122553</c:v>
                </c:pt>
                <c:pt idx="3">
                  <c:v>113033</c:v>
                </c:pt>
                <c:pt idx="4">
                  <c:v>117998</c:v>
                </c:pt>
                <c:pt idx="5">
                  <c:v>124929</c:v>
                </c:pt>
                <c:pt idx="6">
                  <c:v>138511</c:v>
                </c:pt>
                <c:pt idx="7">
                  <c:v>150260</c:v>
                </c:pt>
                <c:pt idx="8">
                  <c:v>124231</c:v>
                </c:pt>
                <c:pt idx="9">
                  <c:v>126079</c:v>
                </c:pt>
                <c:pt idx="10">
                  <c:v>109675</c:v>
                </c:pt>
                <c:pt idx="11">
                  <c:v>97837</c:v>
                </c:pt>
                <c:pt idx="12">
                  <c:v>1453294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0F-4F07-B8B7-FC89A6D740E8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10F-4F07-B8B7-FC89A6D740E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10F-4F07-B8B7-FC89A6D740E8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115159</c:v>
                </c:pt>
                <c:pt idx="1">
                  <c:v>115422</c:v>
                </c:pt>
                <c:pt idx="2">
                  <c:v>112742</c:v>
                </c:pt>
                <c:pt idx="3">
                  <c:v>129153</c:v>
                </c:pt>
                <c:pt idx="4">
                  <c:v>115884</c:v>
                </c:pt>
                <c:pt idx="5">
                  <c:v>121111</c:v>
                </c:pt>
                <c:pt idx="6">
                  <c:v>133553</c:v>
                </c:pt>
                <c:pt idx="7">
                  <c:v>139313</c:v>
                </c:pt>
                <c:pt idx="12">
                  <c:v>982337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10F-4F07-B8B7-FC89A6D74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10F-4F07-B8B7-FC89A6D740E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103867</c:v>
                      </c:pt>
                      <c:pt idx="1">
                        <c:v>99005</c:v>
                      </c:pt>
                      <c:pt idx="2">
                        <c:v>45771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51125</c:v>
                      </c:pt>
                      <c:pt idx="8">
                        <c:v>50300</c:v>
                      </c:pt>
                      <c:pt idx="9">
                        <c:v>20597</c:v>
                      </c:pt>
                      <c:pt idx="10">
                        <c:v>22189</c:v>
                      </c:pt>
                      <c:pt idx="11">
                        <c:v>41809</c:v>
                      </c:pt>
                      <c:pt idx="12">
                        <c:v>442013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10F-4F07-B8B7-FC89A6D740E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10F-4F07-B8B7-FC89A6D740E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10F-4F07-B8B7-FC89A6D740E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10F-4F07-B8B7-FC89A6D740E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10F-4F07-B8B7-FC89A6D740E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10F-4F07-B8B7-FC89A6D740E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10F-4F07-B8B7-FC89A6D740E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10F-4F07-B8B7-FC89A6D740E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10F-4F07-B8B7-FC89A6D740E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10F-4F07-B8B7-FC89A6D740E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10F-4F07-B8B7-FC89A6D740E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10F-4F07-B8B7-FC89A6D740E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10F-4F07-B8B7-FC89A6D740E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10F-4F07-B8B7-FC89A6D740E8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1.443566130112206E-3</c:v>
                </c:pt>
                <c:pt idx="1">
                  <c:v>1.9674013869870555E-2</c:v>
                </c:pt>
                <c:pt idx="2">
                  <c:v>-8.0055159808409382E-2</c:v>
                </c:pt>
                <c:pt idx="3">
                  <c:v>0.1426132191483902</c:v>
                </c:pt>
                <c:pt idx="4">
                  <c:v>-1.7915557890811673E-2</c:v>
                </c:pt>
                <c:pt idx="5">
                  <c:v>-3.0561358851827869E-2</c:v>
                </c:pt>
                <c:pt idx="6">
                  <c:v>-3.5794991011544264E-2</c:v>
                </c:pt>
                <c:pt idx="7">
                  <c:v>-7.2853720218288287E-2</c:v>
                </c:pt>
                <c:pt idx="12">
                  <c:v>-1.3194745809023245E-2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10F-4F07-B8B7-FC89A6D74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A3-4794-9187-C2B3B8881F4B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81033</c:v>
                </c:pt>
                <c:pt idx="1">
                  <c:v>91933</c:v>
                </c:pt>
                <c:pt idx="2">
                  <c:v>91721</c:v>
                </c:pt>
                <c:pt idx="3">
                  <c:v>105403</c:v>
                </c:pt>
                <c:pt idx="4">
                  <c:v>95608</c:v>
                </c:pt>
                <c:pt idx="5">
                  <c:v>111389</c:v>
                </c:pt>
                <c:pt idx="6">
                  <c:v>104344</c:v>
                </c:pt>
                <c:pt idx="7">
                  <c:v>111788</c:v>
                </c:pt>
                <c:pt idx="8">
                  <c:v>106633</c:v>
                </c:pt>
                <c:pt idx="9">
                  <c:v>127971</c:v>
                </c:pt>
                <c:pt idx="10">
                  <c:v>99767</c:v>
                </c:pt>
                <c:pt idx="11">
                  <c:v>98445</c:v>
                </c:pt>
                <c:pt idx="12">
                  <c:v>1226035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A3-4794-9187-C2B3B8881F4B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2A3-4794-9187-C2B3B8881F4B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94186</c:v>
                </c:pt>
                <c:pt idx="1">
                  <c:v>93044</c:v>
                </c:pt>
                <c:pt idx="2">
                  <c:v>101928</c:v>
                </c:pt>
                <c:pt idx="3">
                  <c:v>90674</c:v>
                </c:pt>
                <c:pt idx="4">
                  <c:v>97635</c:v>
                </c:pt>
                <c:pt idx="5">
                  <c:v>106420</c:v>
                </c:pt>
                <c:pt idx="6">
                  <c:v>112902</c:v>
                </c:pt>
                <c:pt idx="7">
                  <c:v>123329</c:v>
                </c:pt>
                <c:pt idx="8">
                  <c:v>103394</c:v>
                </c:pt>
                <c:pt idx="9">
                  <c:v>101754</c:v>
                </c:pt>
                <c:pt idx="10">
                  <c:v>88737</c:v>
                </c:pt>
                <c:pt idx="11">
                  <c:v>74638</c:v>
                </c:pt>
                <c:pt idx="12">
                  <c:v>1188641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A3-4794-9187-C2B3B8881F4B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A3-4794-9187-C2B3B8881F4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2A3-4794-9187-C2B3B8881F4B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93832</c:v>
                </c:pt>
                <c:pt idx="1">
                  <c:v>96064</c:v>
                </c:pt>
                <c:pt idx="2">
                  <c:v>91772</c:v>
                </c:pt>
                <c:pt idx="3">
                  <c:v>103393</c:v>
                </c:pt>
                <c:pt idx="4">
                  <c:v>92523</c:v>
                </c:pt>
                <c:pt idx="5">
                  <c:v>97898</c:v>
                </c:pt>
                <c:pt idx="6">
                  <c:v>106513</c:v>
                </c:pt>
                <c:pt idx="7">
                  <c:v>110602</c:v>
                </c:pt>
                <c:pt idx="12">
                  <c:v>792597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2A3-4794-9187-C2B3B8881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2A3-4794-9187-C2B3B8881F4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60333</c:v>
                      </c:pt>
                      <c:pt idx="1">
                        <c:v>58894</c:v>
                      </c:pt>
                      <c:pt idx="2">
                        <c:v>26023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49605</c:v>
                      </c:pt>
                      <c:pt idx="8">
                        <c:v>50276</c:v>
                      </c:pt>
                      <c:pt idx="9">
                        <c:v>20597</c:v>
                      </c:pt>
                      <c:pt idx="10">
                        <c:v>22105</c:v>
                      </c:pt>
                      <c:pt idx="11">
                        <c:v>41689</c:v>
                      </c:pt>
                      <c:pt idx="12">
                        <c:v>336567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2A3-4794-9187-C2B3B8881F4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2A3-4794-9187-C2B3B8881F4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2A3-4794-9187-C2B3B8881F4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2A3-4794-9187-C2B3B8881F4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2A3-4794-9187-C2B3B8881F4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2A3-4794-9187-C2B3B8881F4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2A3-4794-9187-C2B3B8881F4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2A3-4794-9187-C2B3B8881F4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2A3-4794-9187-C2B3B8881F4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2A3-4794-9187-C2B3B8881F4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2A3-4794-9187-C2B3B8881F4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2A3-4794-9187-C2B3B8881F4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2A3-4794-9187-C2B3B8881F4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2A3-4794-9187-C2B3B8881F4B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-3.7585203745779117E-3</c:v>
                </c:pt>
                <c:pt idx="1">
                  <c:v>3.2457761919091999E-2</c:v>
                </c:pt>
                <c:pt idx="2">
                  <c:v>-9.9638960835099266E-2</c:v>
                </c:pt>
                <c:pt idx="3">
                  <c:v>0.1402717427266913</c:v>
                </c:pt>
                <c:pt idx="4">
                  <c:v>-5.2358273160239666E-2</c:v>
                </c:pt>
                <c:pt idx="5">
                  <c:v>-8.0078932531479019E-2</c:v>
                </c:pt>
                <c:pt idx="6">
                  <c:v>-5.6588900108058282E-2</c:v>
                </c:pt>
                <c:pt idx="7">
                  <c:v>-0.10319551768035096</c:v>
                </c:pt>
                <c:pt idx="12">
                  <c:v>-3.3557366135117173E-2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2A3-4794-9187-C2B3B8881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6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0F-4820-A0D7-5FA9A1EF7069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0F-4820-A0D7-5FA9A1EF7069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E0F-4820-A0D7-5FA9A1EF7069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0F-4820-A0D7-5FA9A1EF7069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E0F-4820-A0D7-5FA9A1EF706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E0F-4820-A0D7-5FA9A1EF7069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E0F-4820-A0D7-5FA9A1EF7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E0F-4820-A0D7-5FA9A1EF706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60333</c:v>
                      </c:pt>
                      <c:pt idx="1">
                        <c:v>58894</c:v>
                      </c:pt>
                      <c:pt idx="2">
                        <c:v>26023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E0F-4820-A0D7-5FA9A1EF706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E0F-4820-A0D7-5FA9A1EF706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E0F-4820-A0D7-5FA9A1EF706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E0F-4820-A0D7-5FA9A1EF706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E0F-4820-A0D7-5FA9A1EF706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E0F-4820-A0D7-5FA9A1EF706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E0F-4820-A0D7-5FA9A1EF706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E0F-4820-A0D7-5FA9A1EF706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E0F-4820-A0D7-5FA9A1EF706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E0F-4820-A0D7-5FA9A1EF706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E0F-4820-A0D7-5FA9A1EF706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E0F-4820-A0D7-5FA9A1EF706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E0F-4820-A0D7-5FA9A1EF706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E0F-4820-A0D7-5FA9A1EF7069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E0F-4820-A0D7-5FA9A1EF7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CD-483B-9145-0B8DB712248B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CD-483B-9145-0B8DB712248B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CD-483B-9145-0B8DB712248B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CD-483B-9145-0B8DB712248B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CD-483B-9145-0B8DB712248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8CD-483B-9145-0B8DB712248B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CD-483B-9145-0B8DB712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8CD-483B-9145-0B8DB712248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8CD-483B-9145-0B8DB712248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8CD-483B-9145-0B8DB712248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8CD-483B-9145-0B8DB712248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8CD-483B-9145-0B8DB712248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8CD-483B-9145-0B8DB712248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8CD-483B-9145-0B8DB712248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8CD-483B-9145-0B8DB712248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8CD-483B-9145-0B8DB712248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8CD-483B-9145-0B8DB712248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8CD-483B-9145-0B8DB712248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8CD-483B-9145-0B8DB712248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8CD-483B-9145-0B8DB712248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8CD-483B-9145-0B8DB712248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8CD-483B-9145-0B8DB712248B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8CD-483B-9145-0B8DB712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A4-4C17-8860-720AFD332458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17843</c:v>
                </c:pt>
                <c:pt idx="1">
                  <c:v>16107</c:v>
                </c:pt>
                <c:pt idx="2">
                  <c:v>16813</c:v>
                </c:pt>
                <c:pt idx="3">
                  <c:v>16876</c:v>
                </c:pt>
                <c:pt idx="4">
                  <c:v>15694</c:v>
                </c:pt>
                <c:pt idx="5">
                  <c:v>16830</c:v>
                </c:pt>
                <c:pt idx="6">
                  <c:v>21629</c:v>
                </c:pt>
                <c:pt idx="7">
                  <c:v>23977</c:v>
                </c:pt>
                <c:pt idx="8">
                  <c:v>18604</c:v>
                </c:pt>
                <c:pt idx="9">
                  <c:v>18434</c:v>
                </c:pt>
                <c:pt idx="10">
                  <c:v>17075</c:v>
                </c:pt>
                <c:pt idx="11">
                  <c:v>21251</c:v>
                </c:pt>
                <c:pt idx="12">
                  <c:v>221133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A4-4C17-8860-720AFD332458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3A4-4C17-8860-720AFD332458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20807</c:v>
                </c:pt>
                <c:pt idx="1">
                  <c:v>20151</c:v>
                </c:pt>
                <c:pt idx="2">
                  <c:v>20625</c:v>
                </c:pt>
                <c:pt idx="3">
                  <c:v>22359</c:v>
                </c:pt>
                <c:pt idx="4">
                  <c:v>20363</c:v>
                </c:pt>
                <c:pt idx="5">
                  <c:v>18509</c:v>
                </c:pt>
                <c:pt idx="6">
                  <c:v>25609</c:v>
                </c:pt>
                <c:pt idx="7">
                  <c:v>26931</c:v>
                </c:pt>
                <c:pt idx="8">
                  <c:v>20837</c:v>
                </c:pt>
                <c:pt idx="9">
                  <c:v>24325</c:v>
                </c:pt>
                <c:pt idx="10">
                  <c:v>20938</c:v>
                </c:pt>
                <c:pt idx="11">
                  <c:v>23199</c:v>
                </c:pt>
                <c:pt idx="12">
                  <c:v>264653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A4-4C17-8860-720AFD332458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3A4-4C17-8860-720AFD33245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3A4-4C17-8860-720AFD332458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21327</c:v>
                </c:pt>
                <c:pt idx="1">
                  <c:v>19358</c:v>
                </c:pt>
                <c:pt idx="2">
                  <c:v>20970</c:v>
                </c:pt>
                <c:pt idx="3">
                  <c:v>25760</c:v>
                </c:pt>
                <c:pt idx="4">
                  <c:v>23361</c:v>
                </c:pt>
                <c:pt idx="5">
                  <c:v>23213</c:v>
                </c:pt>
                <c:pt idx="6">
                  <c:v>27040</c:v>
                </c:pt>
                <c:pt idx="7">
                  <c:v>28711</c:v>
                </c:pt>
                <c:pt idx="12">
                  <c:v>189740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3A4-4C17-8860-720AFD332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3A4-4C17-8860-720AFD33245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43534</c:v>
                      </c:pt>
                      <c:pt idx="1">
                        <c:v>40111</c:v>
                      </c:pt>
                      <c:pt idx="2">
                        <c:v>19748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1520</c:v>
                      </c:pt>
                      <c:pt idx="8">
                        <c:v>24</c:v>
                      </c:pt>
                      <c:pt idx="9">
                        <c:v>0</c:v>
                      </c:pt>
                      <c:pt idx="10">
                        <c:v>84</c:v>
                      </c:pt>
                      <c:pt idx="11">
                        <c:v>120</c:v>
                      </c:pt>
                      <c:pt idx="12">
                        <c:v>105446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3A4-4C17-8860-720AFD33245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3A4-4C17-8860-720AFD33245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3A4-4C17-8860-720AFD33245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3A4-4C17-8860-720AFD33245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3A4-4C17-8860-720AFD33245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3A4-4C17-8860-720AFD33245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3A4-4C17-8860-720AFD33245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3A4-4C17-8860-720AFD33245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3A4-4C17-8860-720AFD33245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3A4-4C17-8860-720AFD33245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3A4-4C17-8860-720AFD33245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3A4-4C17-8860-720AFD33245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3A4-4C17-8860-720AFD33245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3A4-4C17-8860-720AFD332458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2.4991589368962286E-2</c:v>
                </c:pt>
                <c:pt idx="1">
                  <c:v>-3.935288571286788E-2</c:v>
                </c:pt>
                <c:pt idx="2">
                  <c:v>1.6727272727272702E-2</c:v>
                </c:pt>
                <c:pt idx="3">
                  <c:v>0.15210877051746508</c:v>
                </c:pt>
                <c:pt idx="4">
                  <c:v>0.14722781515493777</c:v>
                </c:pt>
                <c:pt idx="5">
                  <c:v>0.25414663136852345</c:v>
                </c:pt>
                <c:pt idx="6">
                  <c:v>5.5878792611972372E-2</c:v>
                </c:pt>
                <c:pt idx="7">
                  <c:v>6.6094834948572379E-2</c:v>
                </c:pt>
                <c:pt idx="12">
                  <c:v>8.2039759572065662E-2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3A4-4C17-8860-720AFD332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BD-4885-A2BD-71EFDE89B21B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13056</c:v>
                </c:pt>
                <c:pt idx="1">
                  <c:v>18051</c:v>
                </c:pt>
                <c:pt idx="2">
                  <c:v>17851</c:v>
                </c:pt>
                <c:pt idx="3">
                  <c:v>19701</c:v>
                </c:pt>
                <c:pt idx="4">
                  <c:v>16780</c:v>
                </c:pt>
                <c:pt idx="5">
                  <c:v>16725</c:v>
                </c:pt>
                <c:pt idx="6">
                  <c:v>14840</c:v>
                </c:pt>
                <c:pt idx="7">
                  <c:v>13592</c:v>
                </c:pt>
                <c:pt idx="8">
                  <c:v>13749</c:v>
                </c:pt>
                <c:pt idx="9">
                  <c:v>20188</c:v>
                </c:pt>
                <c:pt idx="10">
                  <c:v>15751</c:v>
                </c:pt>
                <c:pt idx="11">
                  <c:v>16620</c:v>
                </c:pt>
                <c:pt idx="12">
                  <c:v>196904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BD-4885-A2BD-71EFDE89B21B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ABD-4885-A2BD-71EFDE89B21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14947</c:v>
                </c:pt>
                <c:pt idx="1">
                  <c:v>15947</c:v>
                </c:pt>
                <c:pt idx="2">
                  <c:v>17806</c:v>
                </c:pt>
                <c:pt idx="3">
                  <c:v>16557</c:v>
                </c:pt>
                <c:pt idx="4">
                  <c:v>15781</c:v>
                </c:pt>
                <c:pt idx="5">
                  <c:v>14399</c:v>
                </c:pt>
                <c:pt idx="6">
                  <c:v>15232</c:v>
                </c:pt>
                <c:pt idx="7">
                  <c:v>15250</c:v>
                </c:pt>
                <c:pt idx="8">
                  <c:v>14944</c:v>
                </c:pt>
                <c:pt idx="9">
                  <c:v>17449</c:v>
                </c:pt>
                <c:pt idx="10">
                  <c:v>15681</c:v>
                </c:pt>
                <c:pt idx="11">
                  <c:v>15346</c:v>
                </c:pt>
                <c:pt idx="12">
                  <c:v>189339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BD-4885-A2BD-71EFDE89B21B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BD-4885-A2BD-71EFDE89B21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ABD-4885-A2BD-71EFDE89B21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17821</c:v>
                </c:pt>
                <c:pt idx="1">
                  <c:v>16985</c:v>
                </c:pt>
                <c:pt idx="2">
                  <c:v>17403</c:v>
                </c:pt>
                <c:pt idx="3">
                  <c:v>19384</c:v>
                </c:pt>
                <c:pt idx="4">
                  <c:v>16853</c:v>
                </c:pt>
                <c:pt idx="5">
                  <c:v>14938</c:v>
                </c:pt>
                <c:pt idx="6">
                  <c:v>16025</c:v>
                </c:pt>
                <c:pt idx="7">
                  <c:v>15982</c:v>
                </c:pt>
                <c:pt idx="12">
                  <c:v>135391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ABD-4885-A2BD-71EFDE89B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ABD-4885-A2BD-71EFDE89B21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11502</c:v>
                      </c:pt>
                      <c:pt idx="1">
                        <c:v>12365</c:v>
                      </c:pt>
                      <c:pt idx="2">
                        <c:v>4934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3375</c:v>
                      </c:pt>
                      <c:pt idx="8">
                        <c:v>3172</c:v>
                      </c:pt>
                      <c:pt idx="9">
                        <c:v>2194</c:v>
                      </c:pt>
                      <c:pt idx="10">
                        <c:v>4096</c:v>
                      </c:pt>
                      <c:pt idx="11">
                        <c:v>4101</c:v>
                      </c:pt>
                      <c:pt idx="12">
                        <c:v>46883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ABD-4885-A2BD-71EFDE89B21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ABD-4885-A2BD-71EFDE89B21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ABD-4885-A2BD-71EFDE89B21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ABD-4885-A2BD-71EFDE89B21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ABD-4885-A2BD-71EFDE89B21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ABD-4885-A2BD-71EFDE89B21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ABD-4885-A2BD-71EFDE89B21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ABD-4885-A2BD-71EFDE89B21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ABD-4885-A2BD-71EFDE89B21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ABD-4885-A2BD-71EFDE89B21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ABD-4885-A2BD-71EFDE89B21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ABD-4885-A2BD-71EFDE89B21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ABD-4885-A2BD-71EFDE89B21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ABD-4885-A2BD-71EFDE89B21B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0.19227938716799353</c:v>
                </c:pt>
                <c:pt idx="1">
                  <c:v>6.5090612654417734E-2</c:v>
                </c:pt>
                <c:pt idx="2">
                  <c:v>-2.2632820397618825E-2</c:v>
                </c:pt>
                <c:pt idx="3">
                  <c:v>0.17074349217853468</c:v>
                </c:pt>
                <c:pt idx="4">
                  <c:v>6.7929788986756279E-2</c:v>
                </c:pt>
                <c:pt idx="5">
                  <c:v>3.7433155080213831E-2</c:v>
                </c:pt>
                <c:pt idx="6">
                  <c:v>5.2061449579831942E-2</c:v>
                </c:pt>
                <c:pt idx="7">
                  <c:v>4.8000000000000043E-2</c:v>
                </c:pt>
                <c:pt idx="12">
                  <c:v>7.5222960792255433E-2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ABD-4885-A2BD-71EFDE89B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DA-4F8E-8BAB-73F92D697A4B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6.3244211334271458</c:v>
                </c:pt>
                <c:pt idx="1">
                  <c:v>5.2671606864274567</c:v>
                </c:pt>
                <c:pt idx="2">
                  <c:v>5.0417615088028986</c:v>
                </c:pt>
                <c:pt idx="3">
                  <c:v>4.6508063289213446</c:v>
                </c:pt>
                <c:pt idx="4">
                  <c:v>5.3784671885570701</c:v>
                </c:pt>
                <c:pt idx="5">
                  <c:v>5.8025523826763816</c:v>
                </c:pt>
                <c:pt idx="6">
                  <c:v>5.7923947029611922</c:v>
                </c:pt>
                <c:pt idx="7">
                  <c:v>6.6659301811754306</c:v>
                </c:pt>
                <c:pt idx="8">
                  <c:v>6.6392938556963363</c:v>
                </c:pt>
                <c:pt idx="9">
                  <c:v>5.6104617742862617</c:v>
                </c:pt>
                <c:pt idx="10">
                  <c:v>6.3411483772929556</c:v>
                </c:pt>
                <c:pt idx="11">
                  <c:v>5.886785029262775</c:v>
                </c:pt>
                <c:pt idx="12">
                  <c:v>5.729361648217651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DA-4F8E-8BAB-73F92D697A4B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5DA-4F8E-8BAB-73F92D697A4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6.6747736243324818</c:v>
                </c:pt>
                <c:pt idx="1">
                  <c:v>6.3012135381874863</c:v>
                </c:pt>
                <c:pt idx="2">
                  <c:v>5.7840758920143474</c:v>
                </c:pt>
                <c:pt idx="3">
                  <c:v>5.5245845552297164</c:v>
                </c:pt>
                <c:pt idx="4">
                  <c:v>5.433939673037071</c:v>
                </c:pt>
                <c:pt idx="5">
                  <c:v>6.334820749454896</c:v>
                </c:pt>
                <c:pt idx="6">
                  <c:v>6.7274272669872266</c:v>
                </c:pt>
                <c:pt idx="7">
                  <c:v>6.823486671813269</c:v>
                </c:pt>
                <c:pt idx="8">
                  <c:v>6.0692266353998727</c:v>
                </c:pt>
                <c:pt idx="9">
                  <c:v>5.9437582500471429</c:v>
                </c:pt>
                <c:pt idx="10">
                  <c:v>6.0049824791940427</c:v>
                </c:pt>
                <c:pt idx="11">
                  <c:v>5.3419055419055423</c:v>
                </c:pt>
                <c:pt idx="12">
                  <c:v>6.0770157142498729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DA-4F8E-8BAB-73F92D697A4B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5DA-4F8E-8BAB-73F92D697A4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DA-4F8E-8BAB-73F92D697A4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5.639520078354554</c:v>
                </c:pt>
                <c:pt idx="1">
                  <c:v>5.9382620774810926</c:v>
                </c:pt>
                <c:pt idx="2">
                  <c:v>5.4982687149475735</c:v>
                </c:pt>
                <c:pt idx="3">
                  <c:v>5.218935628561038</c:v>
                </c:pt>
                <c:pt idx="4">
                  <c:v>5.0135848403564935</c:v>
                </c:pt>
                <c:pt idx="5">
                  <c:v>5.9502309128426845</c:v>
                </c:pt>
                <c:pt idx="6">
                  <c:v>5.9141351518908865</c:v>
                </c:pt>
                <c:pt idx="7">
                  <c:v>6.1420068777003793</c:v>
                </c:pt>
                <c:pt idx="12">
                  <c:v>5.6507785850288483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5DA-4F8E-8BAB-73F92D697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5DA-4F8E-8BAB-73F92D697A4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7.1146653880402768</c:v>
                      </c:pt>
                      <c:pt idx="1">
                        <c:v>6.3956718346253227</c:v>
                      </c:pt>
                      <c:pt idx="2">
                        <c:v>7.718549747048904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4.2597067155474084</c:v>
                      </c:pt>
                      <c:pt idx="8">
                        <c:v>4.2954739538855682</c:v>
                      </c:pt>
                      <c:pt idx="9">
                        <c:v>4.5568584070796456</c:v>
                      </c:pt>
                      <c:pt idx="10">
                        <c:v>4.0001802776275461</c:v>
                      </c:pt>
                      <c:pt idx="11">
                        <c:v>6.6437311298267918</c:v>
                      </c:pt>
                      <c:pt idx="12">
                        <c:v>5.7058231246853497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5DA-4F8E-8BAB-73F92D697A4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5DA-4F8E-8BAB-73F92D697A4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5DA-4F8E-8BAB-73F92D697A4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5DA-4F8E-8BAB-73F92D697A4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5DA-4F8E-8BAB-73F92D697A4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5DA-4F8E-8BAB-73F92D697A4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5DA-4F8E-8BAB-73F92D697A4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5DA-4F8E-8BAB-73F92D697A4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5DA-4F8E-8BAB-73F92D697A4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5DA-4F8E-8BAB-73F92D697A4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5DA-4F8E-8BAB-73F92D697A4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5DA-4F8E-8BAB-73F92D697A4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5DA-4F8E-8BAB-73F92D697A4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5DA-4F8E-8BAB-73F92D697A4B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-1.0352535459779277</c:v>
                </c:pt>
                <c:pt idx="1">
                  <c:v>-0.36295146070639372</c:v>
                </c:pt>
                <c:pt idx="2">
                  <c:v>-0.28580717706677383</c:v>
                </c:pt>
                <c:pt idx="3">
                  <c:v>-0.30564892666867838</c:v>
                </c:pt>
                <c:pt idx="4">
                  <c:v>-0.42035483268057749</c:v>
                </c:pt>
                <c:pt idx="5">
                  <c:v>-0.38458983661221158</c:v>
                </c:pt>
                <c:pt idx="6">
                  <c:v>-0.81329211509634014</c:v>
                </c:pt>
                <c:pt idx="7">
                  <c:v>-0.68147979411288961</c:v>
                </c:pt>
                <c:pt idx="12">
                  <c:v>-0.53665848221130918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5DA-4F8E-8BAB-73F92D697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F7-4992-966F-FE9812C156A5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5.2637703646237393</c:v>
                </c:pt>
                <c:pt idx="1">
                  <c:v>4.4189353921170254</c:v>
                </c:pt>
                <c:pt idx="2">
                  <c:v>4.1052774755168659</c:v>
                </c:pt>
                <c:pt idx="3">
                  <c:v>3.2875132756789562</c:v>
                </c:pt>
                <c:pt idx="4">
                  <c:v>3.4105774144098109</c:v>
                </c:pt>
                <c:pt idx="5">
                  <c:v>3.4106478034251677</c:v>
                </c:pt>
                <c:pt idx="6">
                  <c:v>3.9499131441806603</c:v>
                </c:pt>
                <c:pt idx="7">
                  <c:v>3.967970479704797</c:v>
                </c:pt>
                <c:pt idx="8">
                  <c:v>4.7043410246382482</c:v>
                </c:pt>
                <c:pt idx="9">
                  <c:v>3.5737260876925681</c:v>
                </c:pt>
                <c:pt idx="10">
                  <c:v>4.2942056074766359</c:v>
                </c:pt>
                <c:pt idx="11">
                  <c:v>4.1467815782386213</c:v>
                </c:pt>
                <c:pt idx="12">
                  <c:v>3.9346311328209183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F7-4992-966F-FE9812C156A5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F7-4992-966F-FE9812C156A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5.8763700131521261</c:v>
                </c:pt>
                <c:pt idx="1">
                  <c:v>4.4685176003966287</c:v>
                </c:pt>
                <c:pt idx="2">
                  <c:v>3.9461856889414548</c:v>
                </c:pt>
                <c:pt idx="3">
                  <c:v>3.9336407891365615</c:v>
                </c:pt>
                <c:pt idx="4">
                  <c:v>3.541118975396023</c:v>
                </c:pt>
                <c:pt idx="5">
                  <c:v>3.7602405110860579</c:v>
                </c:pt>
                <c:pt idx="6">
                  <c:v>4.7870076535374277</c:v>
                </c:pt>
                <c:pt idx="7">
                  <c:v>4.5175011076650424</c:v>
                </c:pt>
                <c:pt idx="8">
                  <c:v>3.9471493212669682</c:v>
                </c:pt>
                <c:pt idx="9">
                  <c:v>3.8102577730534146</c:v>
                </c:pt>
                <c:pt idx="10">
                  <c:v>3.8013937282229966</c:v>
                </c:pt>
                <c:pt idx="11">
                  <c:v>4.5405860559110813</c:v>
                </c:pt>
                <c:pt idx="12">
                  <c:v>4.1724857951693535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F7-4992-966F-FE9812C156A5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F7-4992-966F-FE9812C156A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F7-4992-966F-FE9812C156A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5.2023855328972681</c:v>
                </c:pt>
                <c:pt idx="1">
                  <c:v>4.9221044045677003</c:v>
                </c:pt>
                <c:pt idx="2">
                  <c:v>4.094777562862669</c:v>
                </c:pt>
                <c:pt idx="3">
                  <c:v>3.4381875815774752</c:v>
                </c:pt>
                <c:pt idx="4">
                  <c:v>2.8805302667305543</c:v>
                </c:pt>
                <c:pt idx="5">
                  <c:v>4.3386262924667651</c:v>
                </c:pt>
                <c:pt idx="6">
                  <c:v>4.099283208784505</c:v>
                </c:pt>
                <c:pt idx="7">
                  <c:v>4.3943283582089556</c:v>
                </c:pt>
                <c:pt idx="12">
                  <c:v>4.0204161248374515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9F7-4992-966F-FE9812C15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9F7-4992-966F-FE9812C156A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6.7361963190184051</c:v>
                      </c:pt>
                      <c:pt idx="1">
                        <c:v>5.3280898876404494</c:v>
                      </c:pt>
                      <c:pt idx="2">
                        <c:v>5.3383534136546187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3.5408600904138172</c:v>
                      </c:pt>
                      <c:pt idx="8">
                        <c:v>3.5137034434293746</c:v>
                      </c:pt>
                      <c:pt idx="9">
                        <c:v>3.9724849527085127</c:v>
                      </c:pt>
                      <c:pt idx="10">
                        <c:v>2.9117849758787044</c:v>
                      </c:pt>
                      <c:pt idx="11">
                        <c:v>3.5903284671532845</c:v>
                      </c:pt>
                      <c:pt idx="12">
                        <c:v>4.0957363327229928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9F7-4992-966F-FE9812C156A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9F7-4992-966F-FE9812C156A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9F7-4992-966F-FE9812C156A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9F7-4992-966F-FE9812C156A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9F7-4992-966F-FE9812C156A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9F7-4992-966F-FE9812C156A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9F7-4992-966F-FE9812C156A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9F7-4992-966F-FE9812C156A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9F7-4992-966F-FE9812C156A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9F7-4992-966F-FE9812C156A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9F7-4992-966F-FE9812C156A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9F7-4992-966F-FE9812C156A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9F7-4992-966F-FE9812C156A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9F7-4992-966F-FE9812C156A5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-0.67398448025485802</c:v>
                </c:pt>
                <c:pt idx="1">
                  <c:v>0.45358680417107156</c:v>
                </c:pt>
                <c:pt idx="2">
                  <c:v>0.1485918739212142</c:v>
                </c:pt>
                <c:pt idx="3">
                  <c:v>-0.49545320755908628</c:v>
                </c:pt>
                <c:pt idx="4">
                  <c:v>-0.6605887086654687</c:v>
                </c:pt>
                <c:pt idx="5">
                  <c:v>0.57838578138070718</c:v>
                </c:pt>
                <c:pt idx="6">
                  <c:v>-0.68772444475292271</c:v>
                </c:pt>
                <c:pt idx="7">
                  <c:v>-0.12317274945608681</c:v>
                </c:pt>
                <c:pt idx="12">
                  <c:v>-0.22281320567417406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9F7-4992-966F-FE9812C15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FA-4CD0-9057-B642F47DB83A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4.9227144203581528</c:v>
                </c:pt>
                <c:pt idx="1">
                  <c:v>4.8845897264843225</c:v>
                </c:pt>
                <c:pt idx="2">
                  <c:v>5.5826369545032497</c:v>
                </c:pt>
                <c:pt idx="3">
                  <c:v>4.1606083086053411</c:v>
                </c:pt>
                <c:pt idx="4">
                  <c:v>3.7866996816413159</c:v>
                </c:pt>
                <c:pt idx="5">
                  <c:v>4.0425724637681162</c:v>
                </c:pt>
                <c:pt idx="6">
                  <c:v>4.9391634980988597</c:v>
                </c:pt>
                <c:pt idx="7">
                  <c:v>4.4822949350067232</c:v>
                </c:pt>
                <c:pt idx="8">
                  <c:v>4.8293562708102105</c:v>
                </c:pt>
                <c:pt idx="9">
                  <c:v>3.8658951667801227</c:v>
                </c:pt>
                <c:pt idx="10">
                  <c:v>4.5069344811095169</c:v>
                </c:pt>
                <c:pt idx="11">
                  <c:v>4.342200328407225</c:v>
                </c:pt>
                <c:pt idx="12">
                  <c:v>4.4706614312576045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FA-4CD0-9057-B642F47DB83A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4FA-4CD0-9057-B642F47DB83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6.3604584527220629</c:v>
                </c:pt>
                <c:pt idx="1">
                  <c:v>4.6428038777032068</c:v>
                </c:pt>
                <c:pt idx="2">
                  <c:v>4.1687797147385099</c:v>
                </c:pt>
                <c:pt idx="3">
                  <c:v>4.3753591954022992</c:v>
                </c:pt>
                <c:pt idx="4">
                  <c:v>3.8603225073813308</c:v>
                </c:pt>
                <c:pt idx="5">
                  <c:v>4.5333741579914264</c:v>
                </c:pt>
                <c:pt idx="6">
                  <c:v>4.9378465129851179</c:v>
                </c:pt>
                <c:pt idx="7">
                  <c:v>4.490038872691934</c:v>
                </c:pt>
                <c:pt idx="8">
                  <c:v>4.1515237020316027</c:v>
                </c:pt>
                <c:pt idx="9">
                  <c:v>4.0380479735318442</c:v>
                </c:pt>
                <c:pt idx="10">
                  <c:v>3.7836822329575952</c:v>
                </c:pt>
                <c:pt idx="11">
                  <c:v>4.3829600351339479</c:v>
                </c:pt>
                <c:pt idx="12">
                  <c:v>4.4126023495906015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FA-4CD0-9057-B642F47DB83A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FA-4CD0-9057-B642F47DB83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FA-4CD0-9057-B642F47DB83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4.8804071246819341</c:v>
                </c:pt>
                <c:pt idx="1">
                  <c:v>4.6215621562156217</c:v>
                </c:pt>
                <c:pt idx="2">
                  <c:v>4.1008280565026789</c:v>
                </c:pt>
                <c:pt idx="3">
                  <c:v>3.5511833475905332</c:v>
                </c:pt>
                <c:pt idx="4">
                  <c:v>2.9176039759351293</c:v>
                </c:pt>
                <c:pt idx="5">
                  <c:v>4.2093297903749631</c:v>
                </c:pt>
                <c:pt idx="6">
                  <c:v>4.4232161323681485</c:v>
                </c:pt>
                <c:pt idx="7">
                  <c:v>5.0544290288153686</c:v>
                </c:pt>
                <c:pt idx="12">
                  <c:v>4.1511440274732099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4FA-4CD0-9057-B642F47DB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4FA-4CD0-9057-B642F47DB83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7.3134218289085542</c:v>
                      </c:pt>
                      <c:pt idx="1">
                        <c:v>6.2183424484644512</c:v>
                      </c:pt>
                      <c:pt idx="2">
                        <c:v>6.7754491017964069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3.5583072854051454</c:v>
                      </c:pt>
                      <c:pt idx="8">
                        <c:v>3.5566747572815536</c:v>
                      </c:pt>
                      <c:pt idx="9">
                        <c:v>3.4369747899159662</c:v>
                      </c:pt>
                      <c:pt idx="10">
                        <c:v>2.5751879699248121</c:v>
                      </c:pt>
                      <c:pt idx="11">
                        <c:v>2.9646924829157175</c:v>
                      </c:pt>
                      <c:pt idx="12">
                        <c:v>4.2372272745013859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4FA-4CD0-9057-B642F47DB83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4FA-4CD0-9057-B642F47DB83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4FA-4CD0-9057-B642F47DB83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4FA-4CD0-9057-B642F47DB83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4FA-4CD0-9057-B642F47DB83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4FA-4CD0-9057-B642F47DB83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4FA-4CD0-9057-B642F47DB83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4FA-4CD0-9057-B642F47DB83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4FA-4CD0-9057-B642F47DB83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4FA-4CD0-9057-B642F47DB83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4FA-4CD0-9057-B642F47DB83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4FA-4CD0-9057-B642F47DB83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4FA-4CD0-9057-B642F47DB83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4FA-4CD0-9057-B642F47DB83A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-1.4800513280401288</c:v>
                </c:pt>
                <c:pt idx="1">
                  <c:v>-2.1241721487585075E-2</c:v>
                </c:pt>
                <c:pt idx="2">
                  <c:v>-6.7951658235831047E-2</c:v>
                </c:pt>
                <c:pt idx="3">
                  <c:v>-0.824175847811766</c:v>
                </c:pt>
                <c:pt idx="4">
                  <c:v>-0.94271853144620144</c:v>
                </c:pt>
                <c:pt idx="5">
                  <c:v>-0.32404436761646327</c:v>
                </c:pt>
                <c:pt idx="6">
                  <c:v>-0.51463038061696942</c:v>
                </c:pt>
                <c:pt idx="7">
                  <c:v>0.56439015612343457</c:v>
                </c:pt>
                <c:pt idx="12">
                  <c:v>-0.39151461863371217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4FA-4CD0-9057-B642F47DB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00-497A-A001-16FF71E7A433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6.8508771929824563</c:v>
                </c:pt>
                <c:pt idx="1">
                  <c:v>3.6933471933471935</c:v>
                </c:pt>
                <c:pt idx="2">
                  <c:v>2.0144546649145862</c:v>
                </c:pt>
                <c:pt idx="3">
                  <c:v>2.6831835686777921</c:v>
                </c:pt>
                <c:pt idx="4">
                  <c:v>2.4323827046918125</c:v>
                </c:pt>
                <c:pt idx="5">
                  <c:v>2.3946601941747572</c:v>
                </c:pt>
                <c:pt idx="6">
                  <c:v>2.6328045899426256</c:v>
                </c:pt>
                <c:pt idx="7">
                  <c:v>2.9757890185905751</c:v>
                </c:pt>
                <c:pt idx="8">
                  <c:v>4.4059602649006626</c:v>
                </c:pt>
                <c:pt idx="9">
                  <c:v>2.7153333333333332</c:v>
                </c:pt>
                <c:pt idx="10">
                  <c:v>3.5325342465753424</c:v>
                </c:pt>
                <c:pt idx="11">
                  <c:v>3.2559880239520957</c:v>
                </c:pt>
                <c:pt idx="12">
                  <c:v>2.9415471311475412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00-497A-A001-16FF71E7A433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200-497A-A001-16FF71E7A43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4.3003731343283578</c:v>
                </c:pt>
                <c:pt idx="1">
                  <c:v>4.1227810650887573</c:v>
                </c:pt>
                <c:pt idx="2">
                  <c:v>3.2913752913752914</c:v>
                </c:pt>
                <c:pt idx="3">
                  <c:v>2.8346738159070597</c:v>
                </c:pt>
                <c:pt idx="4">
                  <c:v>2.6231221423905944</c:v>
                </c:pt>
                <c:pt idx="5">
                  <c:v>2.532101167315175</c:v>
                </c:pt>
                <c:pt idx="6">
                  <c:v>4.5191709844559584</c:v>
                </c:pt>
                <c:pt idx="7">
                  <c:v>4.560075329566855</c:v>
                </c:pt>
                <c:pt idx="8">
                  <c:v>3.5815244825845531</c:v>
                </c:pt>
                <c:pt idx="9">
                  <c:v>3.400743494423792</c:v>
                </c:pt>
                <c:pt idx="10">
                  <c:v>3.8472222222222223</c:v>
                </c:pt>
                <c:pt idx="11">
                  <c:v>5.0592485549132951</c:v>
                </c:pt>
                <c:pt idx="12">
                  <c:v>3.6697310391949811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00-497A-A001-16FF71E7A433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00-497A-A001-16FF71E7A43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00-497A-A001-16FF71E7A43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6.2003154574132493</c:v>
                </c:pt>
                <c:pt idx="1">
                  <c:v>5.7839116719242902</c:v>
                </c:pt>
                <c:pt idx="2">
                  <c:v>4.0829361296472833</c:v>
                </c:pt>
                <c:pt idx="3">
                  <c:v>3.224676724137931</c:v>
                </c:pt>
                <c:pt idx="4">
                  <c:v>2.8223954060705498</c:v>
                </c:pt>
                <c:pt idx="5">
                  <c:v>4.5544603252833911</c:v>
                </c:pt>
                <c:pt idx="6">
                  <c:v>3.6333209371513573</c:v>
                </c:pt>
                <c:pt idx="7">
                  <c:v>3.5562330623306231</c:v>
                </c:pt>
                <c:pt idx="12">
                  <c:v>3.799173727330019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200-497A-A001-16FF71E7A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200-497A-A001-16FF71E7A43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2.6701298701298701</c:v>
                      </c:pt>
                      <c:pt idx="1">
                        <c:v>2.4607046070460705</c:v>
                      </c:pt>
                      <c:pt idx="2">
                        <c:v>2.4115853658536586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3.0711974110032361</c:v>
                      </c:pt>
                      <c:pt idx="8">
                        <c:v>2.325503355704698</c:v>
                      </c:pt>
                      <c:pt idx="9">
                        <c:v>5.739371534195933</c:v>
                      </c:pt>
                      <c:pt idx="10">
                        <c:v>3.1066376496191515</c:v>
                      </c:pt>
                      <c:pt idx="11">
                        <c:v>4.0083713850837137</c:v>
                      </c:pt>
                      <c:pt idx="12">
                        <c:v>3.3653032440056418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200-497A-A001-16FF71E7A43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200-497A-A001-16FF71E7A43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200-497A-A001-16FF71E7A43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200-497A-A001-16FF71E7A43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200-497A-A001-16FF71E7A43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200-497A-A001-16FF71E7A43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200-497A-A001-16FF71E7A43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200-497A-A001-16FF71E7A43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200-497A-A001-16FF71E7A43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200-497A-A001-16FF71E7A43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200-497A-A001-16FF71E7A43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200-497A-A001-16FF71E7A43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200-497A-A001-16FF71E7A43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200-497A-A001-16FF71E7A433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1.8999423230848915</c:v>
                </c:pt>
                <c:pt idx="1">
                  <c:v>1.6611306068355329</c:v>
                </c:pt>
                <c:pt idx="2">
                  <c:v>0.79156083827199186</c:v>
                </c:pt>
                <c:pt idx="3">
                  <c:v>0.39000290823087136</c:v>
                </c:pt>
                <c:pt idx="4">
                  <c:v>0.19927326367995546</c:v>
                </c:pt>
                <c:pt idx="5">
                  <c:v>2.0223591579682161</c:v>
                </c:pt>
                <c:pt idx="6">
                  <c:v>-0.88585004730460115</c:v>
                </c:pt>
                <c:pt idx="7">
                  <c:v>-1.0038422672362319</c:v>
                </c:pt>
                <c:pt idx="12">
                  <c:v>0.17810163860543504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200-497A-A001-16FF71E7A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7D-48A3-ACFB-80AA01AE03C1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6.533854166666667</c:v>
                </c:pt>
                <c:pt idx="1">
                  <c:v>5.3828042767713704</c:v>
                </c:pt>
                <c:pt idx="2">
                  <c:v>5.2346087053946562</c:v>
                </c:pt>
                <c:pt idx="3">
                  <c:v>5.1068981269986296</c:v>
                </c:pt>
                <c:pt idx="4">
                  <c:v>5.8374851013110849</c:v>
                </c:pt>
                <c:pt idx="5">
                  <c:v>6.5708221225710011</c:v>
                </c:pt>
                <c:pt idx="6">
                  <c:v>6.6500673854447436</c:v>
                </c:pt>
                <c:pt idx="7">
                  <c:v>8.0107416127133604</c:v>
                </c:pt>
                <c:pt idx="8">
                  <c:v>7.3590079278492979</c:v>
                </c:pt>
                <c:pt idx="9">
                  <c:v>6.206409748365366</c:v>
                </c:pt>
                <c:pt idx="10">
                  <c:v>6.6887816646562124</c:v>
                </c:pt>
                <c:pt idx="11">
                  <c:v>6.275511432009627</c:v>
                </c:pt>
                <c:pt idx="12">
                  <c:v>6.2369073253971479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7D-48A3-ACFB-80AA01AE03C1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37D-48A3-ACFB-80AA01AE03C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6.7966147052920318</c:v>
                </c:pt>
                <c:pt idx="1">
                  <c:v>6.5330156142221103</c:v>
                </c:pt>
                <c:pt idx="2">
                  <c:v>6.1331573626867346</c:v>
                </c:pt>
                <c:pt idx="3">
                  <c:v>5.8996194962855588</c:v>
                </c:pt>
                <c:pt idx="4">
                  <c:v>6.1456815157467837</c:v>
                </c:pt>
                <c:pt idx="5">
                  <c:v>7.2864087783873881</c:v>
                </c:pt>
                <c:pt idx="6">
                  <c:v>7.4098608193277311</c:v>
                </c:pt>
                <c:pt idx="7">
                  <c:v>7.8473442622950822</c:v>
                </c:pt>
                <c:pt idx="8">
                  <c:v>6.853787473233405</c:v>
                </c:pt>
                <c:pt idx="9">
                  <c:v>6.4038626855407186</c:v>
                </c:pt>
                <c:pt idx="10">
                  <c:v>6.3679612269625663</c:v>
                </c:pt>
                <c:pt idx="11">
                  <c:v>5.4969373126547634</c:v>
                </c:pt>
                <c:pt idx="12">
                  <c:v>6.5780161509250608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7D-48A3-ACFB-80AA01AE03C1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7D-48A3-ACFB-80AA01AE03C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37D-48A3-ACFB-80AA01AE03C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5.7032714213568259</c:v>
                </c:pt>
                <c:pt idx="1">
                  <c:v>6.0849573152781868</c:v>
                </c:pt>
                <c:pt idx="2">
                  <c:v>5.7484341780152848</c:v>
                </c:pt>
                <c:pt idx="3">
                  <c:v>5.7116178291374329</c:v>
                </c:pt>
                <c:pt idx="4">
                  <c:v>5.8060286002492134</c:v>
                </c:pt>
                <c:pt idx="5">
                  <c:v>6.5345427768108184</c:v>
                </c:pt>
                <c:pt idx="6">
                  <c:v>6.6567238689547583</c:v>
                </c:pt>
                <c:pt idx="7">
                  <c:v>6.874671505443624</c:v>
                </c:pt>
                <c:pt idx="12">
                  <c:v>6.1137889519982869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37D-48A3-ACFB-80AA01AE0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37D-48A3-ACFB-80AA01AE03C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7.2165710311250217</c:v>
                      </c:pt>
                      <c:pt idx="1">
                        <c:v>6.6646178730287104</c:v>
                      </c:pt>
                      <c:pt idx="2">
                        <c:v>8.1990271584920951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6.097185185185185</c:v>
                      </c:pt>
                      <c:pt idx="8">
                        <c:v>6.3997477931904161</c:v>
                      </c:pt>
                      <c:pt idx="9">
                        <c:v>5.1763901549680948</c:v>
                      </c:pt>
                      <c:pt idx="10">
                        <c:v>4.3857421875</c:v>
                      </c:pt>
                      <c:pt idx="11">
                        <c:v>8.2757863935625462</c:v>
                      </c:pt>
                      <c:pt idx="12">
                        <c:v>6.7561589488727254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37D-48A3-ACFB-80AA01AE03C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37D-48A3-ACFB-80AA01AE03C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37D-48A3-ACFB-80AA01AE03C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37D-48A3-ACFB-80AA01AE03C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37D-48A3-ACFB-80AA01AE03C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37D-48A3-ACFB-80AA01AE03C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37D-48A3-ACFB-80AA01AE03C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37D-48A3-ACFB-80AA01AE03C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37D-48A3-ACFB-80AA01AE03C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37D-48A3-ACFB-80AA01AE03C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37D-48A3-ACFB-80AA01AE03C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37D-48A3-ACFB-80AA01AE03C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37D-48A3-ACFB-80AA01AE03C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37D-48A3-ACFB-80AA01AE03C1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-1.093343283935206</c:v>
                </c:pt>
                <c:pt idx="1">
                  <c:v>-0.44805829894392346</c:v>
                </c:pt>
                <c:pt idx="2">
                  <c:v>-0.38472318467144984</c:v>
                </c:pt>
                <c:pt idx="3">
                  <c:v>-0.18800166714812594</c:v>
                </c:pt>
                <c:pt idx="4">
                  <c:v>-0.33965291549757026</c:v>
                </c:pt>
                <c:pt idx="5">
                  <c:v>-0.75186600157656969</c:v>
                </c:pt>
                <c:pt idx="6">
                  <c:v>-0.75313695037297279</c:v>
                </c:pt>
                <c:pt idx="7">
                  <c:v>-0.97267275685145815</c:v>
                </c:pt>
                <c:pt idx="12">
                  <c:v>-0.61354369835630607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37D-48A3-ACFB-80AA01AE0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54-4087-89F3-DF99A005EF92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6.5380669546436287</c:v>
                </c:pt>
                <c:pt idx="1">
                  <c:v>5.1562280701754384</c:v>
                </c:pt>
                <c:pt idx="2">
                  <c:v>4.7230411864558208</c:v>
                </c:pt>
                <c:pt idx="3">
                  <c:v>4.8056677018633538</c:v>
                </c:pt>
                <c:pt idx="4">
                  <c:v>5.3315962007228714</c:v>
                </c:pt>
                <c:pt idx="5">
                  <c:v>6.3493812663716014</c:v>
                </c:pt>
                <c:pt idx="6">
                  <c:v>5.7398599958822318</c:v>
                </c:pt>
                <c:pt idx="7">
                  <c:v>8.2577308362369344</c:v>
                </c:pt>
                <c:pt idx="8">
                  <c:v>7.502688172043011</c:v>
                </c:pt>
                <c:pt idx="9">
                  <c:v>6.1844487109160724</c:v>
                </c:pt>
                <c:pt idx="10">
                  <c:v>6.8399476668120363</c:v>
                </c:pt>
                <c:pt idx="11">
                  <c:v>6.3220577871740664</c:v>
                </c:pt>
                <c:pt idx="12">
                  <c:v>6.0541886533237577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54-4087-89F3-DF99A005EF92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B54-4087-89F3-DF99A005EF9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7.0759036144578316</c:v>
                </c:pt>
                <c:pt idx="1">
                  <c:v>6.4152956869719873</c:v>
                </c:pt>
                <c:pt idx="2">
                  <c:v>5.6702086553323028</c:v>
                </c:pt>
                <c:pt idx="3">
                  <c:v>5.6477987421383649</c:v>
                </c:pt>
                <c:pt idx="4">
                  <c:v>5.6281161403851794</c:v>
                </c:pt>
                <c:pt idx="5">
                  <c:v>7.3081058726220016</c:v>
                </c:pt>
                <c:pt idx="6">
                  <c:v>7.6511909568025835</c:v>
                </c:pt>
                <c:pt idx="7">
                  <c:v>8.3209278870398382</c:v>
                </c:pt>
                <c:pt idx="8">
                  <c:v>7.0556511180815544</c:v>
                </c:pt>
                <c:pt idx="9">
                  <c:v>6.4350112697220139</c:v>
                </c:pt>
                <c:pt idx="10">
                  <c:v>6.2889388104407358</c:v>
                </c:pt>
                <c:pt idx="11">
                  <c:v>4.8761477918670746</c:v>
                </c:pt>
                <c:pt idx="12">
                  <c:v>6.5252711292339853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54-4087-89F3-DF99A005EF92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B54-4087-89F3-DF99A005EF9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B54-4087-89F3-DF99A005EF9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5.3075824063679971</c:v>
                </c:pt>
                <c:pt idx="1">
                  <c:v>6.0825576241134751</c:v>
                </c:pt>
                <c:pt idx="2">
                  <c:v>6.0071238702817649</c:v>
                </c:pt>
                <c:pt idx="3">
                  <c:v>5.5141093474426812</c:v>
                </c:pt>
                <c:pt idx="4">
                  <c:v>5.1931303244516949</c:v>
                </c:pt>
                <c:pt idx="5">
                  <c:v>6.1108343711083437</c:v>
                </c:pt>
                <c:pt idx="6">
                  <c:v>6.5658185309649548</c:v>
                </c:pt>
                <c:pt idx="7">
                  <c:v>6.6951910112359547</c:v>
                </c:pt>
                <c:pt idx="12">
                  <c:v>5.9304091564968573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B54-4087-89F3-DF99A005E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B54-4087-89F3-DF99A005EF9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6.9637502059647387</c:v>
                      </c:pt>
                      <c:pt idx="1">
                        <c:v>6.9527415509746175</c:v>
                      </c:pt>
                      <c:pt idx="2">
                        <c:v>10.226860968885388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5.1117370892018776</c:v>
                      </c:pt>
                      <c:pt idx="8">
                        <c:v>5.2950423216444982</c:v>
                      </c:pt>
                      <c:pt idx="9">
                        <c:v>4.2314881380301941</c:v>
                      </c:pt>
                      <c:pt idx="10">
                        <c:v>4.2414738124238731</c:v>
                      </c:pt>
                      <c:pt idx="11">
                        <c:v>8.8838289962825279</c:v>
                      </c:pt>
                      <c:pt idx="12">
                        <c:v>6.8703282541126525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B54-4087-89F3-DF99A005EF9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B54-4087-89F3-DF99A005EF9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B54-4087-89F3-DF99A005EF9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B54-4087-89F3-DF99A005EF9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B54-4087-89F3-DF99A005EF9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B54-4087-89F3-DF99A005EF9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B54-4087-89F3-DF99A005EF9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B54-4087-89F3-DF99A005EF9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B54-4087-89F3-DF99A005EF9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B54-4087-89F3-DF99A005EF9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B54-4087-89F3-DF99A005EF9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B54-4087-89F3-DF99A005EF9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B54-4087-89F3-DF99A005EF9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B54-4087-89F3-DF99A005EF92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-1.7683212080898345</c:v>
                </c:pt>
                <c:pt idx="1">
                  <c:v>-0.33273806285851215</c:v>
                </c:pt>
                <c:pt idx="2">
                  <c:v>0.33691521494946208</c:v>
                </c:pt>
                <c:pt idx="3">
                  <c:v>-0.13368939469568364</c:v>
                </c:pt>
                <c:pt idx="4">
                  <c:v>-0.43498581593348451</c:v>
                </c:pt>
                <c:pt idx="5">
                  <c:v>-1.1972715015136579</c:v>
                </c:pt>
                <c:pt idx="6">
                  <c:v>-1.0853724258376287</c:v>
                </c:pt>
                <c:pt idx="7">
                  <c:v>-1.6257368758038835</c:v>
                </c:pt>
                <c:pt idx="12">
                  <c:v>-0.76234696586020156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B54-4087-89F3-DF99A005E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49-49FB-9FE6-E5D250061747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6.2490613266583228</c:v>
                </c:pt>
                <c:pt idx="1">
                  <c:v>5.5432989690721648</c:v>
                </c:pt>
                <c:pt idx="2">
                  <c:v>6.3925327951564075</c:v>
                </c:pt>
                <c:pt idx="3">
                  <c:v>6.2307692307692308</c:v>
                </c:pt>
                <c:pt idx="4">
                  <c:v>13.061185468451242</c:v>
                </c:pt>
                <c:pt idx="5">
                  <c:v>6.6303317535545023</c:v>
                </c:pt>
                <c:pt idx="6">
                  <c:v>7.0081521739130439</c:v>
                </c:pt>
                <c:pt idx="7">
                  <c:v>8.0383480825958706</c:v>
                </c:pt>
                <c:pt idx="8">
                  <c:v>6.5543859649122806</c:v>
                </c:pt>
                <c:pt idx="9">
                  <c:v>7.5462478184991273</c:v>
                </c:pt>
                <c:pt idx="10">
                  <c:v>6.2333333333333334</c:v>
                </c:pt>
                <c:pt idx="11">
                  <c:v>6.0465116279069768</c:v>
                </c:pt>
                <c:pt idx="12">
                  <c:v>6.7909909909909913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49-49FB-9FE6-E5D250061747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E49-49FB-9FE6-E5D25006174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5.2128966223132034</c:v>
                </c:pt>
                <c:pt idx="1">
                  <c:v>6.93213296398892</c:v>
                </c:pt>
                <c:pt idx="2">
                  <c:v>6.4939759036144578</c:v>
                </c:pt>
                <c:pt idx="3">
                  <c:v>7.5632377740303545</c:v>
                </c:pt>
                <c:pt idx="4">
                  <c:v>7.9407540394973068</c:v>
                </c:pt>
                <c:pt idx="5">
                  <c:v>6.8303393213572852</c:v>
                </c:pt>
                <c:pt idx="6">
                  <c:v>6.9790476190476189</c:v>
                </c:pt>
                <c:pt idx="7">
                  <c:v>7.5965217391304352</c:v>
                </c:pt>
                <c:pt idx="8">
                  <c:v>7.6707818930041149</c:v>
                </c:pt>
                <c:pt idx="9">
                  <c:v>7.9536152796725785</c:v>
                </c:pt>
                <c:pt idx="10">
                  <c:v>7.3637274549098199</c:v>
                </c:pt>
                <c:pt idx="11">
                  <c:v>8.2883116883116887</c:v>
                </c:pt>
                <c:pt idx="12">
                  <c:v>7.134335368717708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E49-49FB-9FE6-E5D250061747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49-49FB-9FE6-E5D25006174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49-49FB-9FE6-E5D25006174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8.7137850467289724</c:v>
                </c:pt>
                <c:pt idx="1">
                  <c:v>7.9866488651535379</c:v>
                </c:pt>
                <c:pt idx="2">
                  <c:v>4.7348798674399335</c:v>
                </c:pt>
                <c:pt idx="3">
                  <c:v>6.1542699724517904</c:v>
                </c:pt>
                <c:pt idx="4">
                  <c:v>7.2033639143730888</c:v>
                </c:pt>
                <c:pt idx="5">
                  <c:v>7.620056497175141</c:v>
                </c:pt>
                <c:pt idx="6">
                  <c:v>6.3723776223776225</c:v>
                </c:pt>
                <c:pt idx="7">
                  <c:v>7.2854077253218881</c:v>
                </c:pt>
                <c:pt idx="12">
                  <c:v>6.8249484208855735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E49-49FB-9FE6-E5D250061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E49-49FB-9FE6-E5D25006174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10.206690561529271</c:v>
                      </c:pt>
                      <c:pt idx="1">
                        <c:v>7.9724409448818898</c:v>
                      </c:pt>
                      <c:pt idx="2">
                        <c:v>4.5850622406639001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6.7066326530612246</c:v>
                      </c:pt>
                      <c:pt idx="8">
                        <c:v>9.6896551724137936</c:v>
                      </c:pt>
                      <c:pt idx="9">
                        <c:v>5.1395348837209305</c:v>
                      </c:pt>
                      <c:pt idx="10">
                        <c:v>3.862222222222222</c:v>
                      </c:pt>
                      <c:pt idx="11">
                        <c:v>5.5427631578947372</c:v>
                      </c:pt>
                      <c:pt idx="12">
                        <c:v>7.0547388176415389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E49-49FB-9FE6-E5D250061747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BE49-49FB-9FE6-E5D250061747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7.3069016152716593</c:v>
                      </c:pt>
                      <c:pt idx="1">
                        <c:v>7.6997971602434081</c:v>
                      </c:pt>
                      <c:pt idx="2">
                        <c:v>4.5830090791180282</c:v>
                      </c:pt>
                      <c:pt idx="3">
                        <c:v>8.2644444444444449</c:v>
                      </c:pt>
                      <c:pt idx="4">
                        <c:v>9.8229166666666661</c:v>
                      </c:pt>
                      <c:pt idx="5">
                        <c:v>12.960893854748603</c:v>
                      </c:pt>
                      <c:pt idx="6">
                        <c:v>13.676595744680851</c:v>
                      </c:pt>
                      <c:pt idx="7">
                        <c:v>8.1945205479452063</c:v>
                      </c:pt>
                      <c:pt idx="8">
                        <c:v>4.7848410757946214</c:v>
                      </c:pt>
                      <c:pt idx="9">
                        <c:v>6.2121212121212119</c:v>
                      </c:pt>
                      <c:pt idx="10">
                        <c:v>5.2242798353909468</c:v>
                      </c:pt>
                      <c:pt idx="11">
                        <c:v>5.8742514970059876</c:v>
                      </c:pt>
                      <c:pt idx="12">
                        <c:v>6.613911290322581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BE49-49FB-9FE6-E5D25006174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E49-49FB-9FE6-E5D25006174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E49-49FB-9FE6-E5D25006174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E49-49FB-9FE6-E5D25006174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E49-49FB-9FE6-E5D25006174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E49-49FB-9FE6-E5D25006174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E49-49FB-9FE6-E5D25006174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E49-49FB-9FE6-E5D25006174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E49-49FB-9FE6-E5D25006174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E49-49FB-9FE6-E5D25006174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E49-49FB-9FE6-E5D25006174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E49-49FB-9FE6-E5D25006174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E49-49FB-9FE6-E5D25006174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E49-49FB-9FE6-E5D250061747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3.500888424415769</c:v>
                </c:pt>
                <c:pt idx="1">
                  <c:v>1.0545159011646179</c:v>
                </c:pt>
                <c:pt idx="2">
                  <c:v>-1.7590960361745243</c:v>
                </c:pt>
                <c:pt idx="3">
                  <c:v>-1.408967801578564</c:v>
                </c:pt>
                <c:pt idx="4">
                  <c:v>-0.73739012512421809</c:v>
                </c:pt>
                <c:pt idx="5">
                  <c:v>0.78971717581785583</c:v>
                </c:pt>
                <c:pt idx="6">
                  <c:v>-0.60666999666999644</c:v>
                </c:pt>
                <c:pt idx="7">
                  <c:v>-0.31111401380854709</c:v>
                </c:pt>
                <c:pt idx="12">
                  <c:v>4.8496983012540795E-2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E49-49FB-9FE6-E5D250061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2F-4B9B-9935-2B6541D57C37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5.1819338422391859</c:v>
                </c:pt>
                <c:pt idx="1">
                  <c:v>4.8488745980707399</c:v>
                </c:pt>
                <c:pt idx="2">
                  <c:v>5.5905752753977964</c:v>
                </c:pt>
                <c:pt idx="3">
                  <c:v>4.7073170731707314</c:v>
                </c:pt>
                <c:pt idx="4">
                  <c:v>5.8108108108108105</c:v>
                </c:pt>
                <c:pt idx="5">
                  <c:v>6.2152641878669277</c:v>
                </c:pt>
                <c:pt idx="6">
                  <c:v>6.7743589743589743</c:v>
                </c:pt>
                <c:pt idx="7">
                  <c:v>7.71830985915493</c:v>
                </c:pt>
                <c:pt idx="8">
                  <c:v>8.5570469798657722</c:v>
                </c:pt>
                <c:pt idx="9">
                  <c:v>5.2829736211031175</c:v>
                </c:pt>
                <c:pt idx="10">
                  <c:v>5.211267605633803</c:v>
                </c:pt>
                <c:pt idx="11">
                  <c:v>4.7777777777777777</c:v>
                </c:pt>
                <c:pt idx="12">
                  <c:v>5.687565230356344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2F-4B9B-9935-2B6541D57C37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C2F-4B9B-9935-2B6541D57C3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5.5057324840764332</c:v>
                </c:pt>
                <c:pt idx="1">
                  <c:v>5.2434266327396095</c:v>
                </c:pt>
                <c:pt idx="2">
                  <c:v>6.1583541147132168</c:v>
                </c:pt>
                <c:pt idx="3">
                  <c:v>5.5823442136498516</c:v>
                </c:pt>
                <c:pt idx="4">
                  <c:v>5.4254787676935887</c:v>
                </c:pt>
                <c:pt idx="5">
                  <c:v>7.024236037934668</c:v>
                </c:pt>
                <c:pt idx="6">
                  <c:v>5.4546912590216516</c:v>
                </c:pt>
                <c:pt idx="7">
                  <c:v>5.6917431192660555</c:v>
                </c:pt>
                <c:pt idx="8">
                  <c:v>6.1805447470817123</c:v>
                </c:pt>
                <c:pt idx="9">
                  <c:v>6.4866151100535392</c:v>
                </c:pt>
                <c:pt idx="10">
                  <c:v>6.8727436823104693</c:v>
                </c:pt>
                <c:pt idx="11">
                  <c:v>6.3512195121951223</c:v>
                </c:pt>
                <c:pt idx="12">
                  <c:v>5.9830817830817828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2F-4B9B-9935-2B6541D57C37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2F-4B9B-9935-2B6541D57C3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2F-4B9B-9935-2B6541D57C3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5.8741319444444446</c:v>
                </c:pt>
                <c:pt idx="1">
                  <c:v>5.3264248704663215</c:v>
                </c:pt>
                <c:pt idx="2">
                  <c:v>5.303303303303303</c:v>
                </c:pt>
                <c:pt idx="3">
                  <c:v>7.2269457161543489</c:v>
                </c:pt>
                <c:pt idx="4">
                  <c:v>9.0991501416430598</c:v>
                </c:pt>
                <c:pt idx="5">
                  <c:v>9.6474677259185704</c:v>
                </c:pt>
                <c:pt idx="6">
                  <c:v>5.4677650429799423</c:v>
                </c:pt>
                <c:pt idx="7">
                  <c:v>6.6182873730043541</c:v>
                </c:pt>
                <c:pt idx="12">
                  <c:v>6.7368372093023252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C2F-4B9B-9935-2B6541D57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C2F-4B9B-9935-2B6541D57C3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5.938104448742747</c:v>
                      </c:pt>
                      <c:pt idx="1">
                        <c:v>4.3893939393939396</c:v>
                      </c:pt>
                      <c:pt idx="2">
                        <c:v>4.2316715542521992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7.812206572769953</c:v>
                      </c:pt>
                      <c:pt idx="8">
                        <c:v>6.5802469135802468</c:v>
                      </c:pt>
                      <c:pt idx="9">
                        <c:v>6.8289473684210522</c:v>
                      </c:pt>
                      <c:pt idx="10">
                        <c:v>3.7534246575342465</c:v>
                      </c:pt>
                      <c:pt idx="11">
                        <c:v>6.1297709923664119</c:v>
                      </c:pt>
                      <c:pt idx="12">
                        <c:v>5.5576461168935145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C2F-4B9B-9935-2B6541D57C3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C2F-4B9B-9935-2B6541D57C3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C2F-4B9B-9935-2B6541D57C3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C2F-4B9B-9935-2B6541D57C3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C2F-4B9B-9935-2B6541D57C3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C2F-4B9B-9935-2B6541D57C3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C2F-4B9B-9935-2B6541D57C3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C2F-4B9B-9935-2B6541D57C3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C2F-4B9B-9935-2B6541D57C3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C2F-4B9B-9935-2B6541D57C3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C2F-4B9B-9935-2B6541D57C3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C2F-4B9B-9935-2B6541D57C3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C2F-4B9B-9935-2B6541D57C3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C2F-4B9B-9935-2B6541D57C37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0.36839946036801141</c:v>
                </c:pt>
                <c:pt idx="1">
                  <c:v>8.2998237726711999E-2</c:v>
                </c:pt>
                <c:pt idx="2">
                  <c:v>-0.85505081140991379</c:v>
                </c:pt>
                <c:pt idx="3">
                  <c:v>1.6446015025044973</c:v>
                </c:pt>
                <c:pt idx="4">
                  <c:v>3.6736713739494711</c:v>
                </c:pt>
                <c:pt idx="5">
                  <c:v>2.6232316879839024</c:v>
                </c:pt>
                <c:pt idx="6">
                  <c:v>1.3073783958290619E-2</c:v>
                </c:pt>
                <c:pt idx="7">
                  <c:v>0.92654425373829863</c:v>
                </c:pt>
                <c:pt idx="12">
                  <c:v>1.0230825624621769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C2F-4B9B-9935-2B6541D57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0F-4FC9-A1DB-D099D89EDD1B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6.9557894736842103</c:v>
                </c:pt>
                <c:pt idx="1">
                  <c:v>7.1404682274247495</c:v>
                </c:pt>
                <c:pt idx="2">
                  <c:v>8.2876344086021501</c:v>
                </c:pt>
                <c:pt idx="3">
                  <c:v>8.3674242424242422</c:v>
                </c:pt>
                <c:pt idx="4">
                  <c:v>5.6338797814207648</c:v>
                </c:pt>
                <c:pt idx="5">
                  <c:v>6.134615384615385</c:v>
                </c:pt>
                <c:pt idx="6">
                  <c:v>11.201712654614653</c:v>
                </c:pt>
                <c:pt idx="7">
                  <c:v>7.939516129032258</c:v>
                </c:pt>
                <c:pt idx="8">
                  <c:v>7.827027027027027</c:v>
                </c:pt>
                <c:pt idx="9">
                  <c:v>5.9731903485254696</c:v>
                </c:pt>
                <c:pt idx="10">
                  <c:v>6.9265873015873014</c:v>
                </c:pt>
                <c:pt idx="11">
                  <c:v>7.3769063180827885</c:v>
                </c:pt>
                <c:pt idx="12">
                  <c:v>7.9149812734082401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0F-4FC9-A1DB-D099D89EDD1B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30F-4FC9-A1DB-D099D89EDD1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6.4937500000000004</c:v>
                </c:pt>
                <c:pt idx="1">
                  <c:v>5.6514032496307234</c:v>
                </c:pt>
                <c:pt idx="2">
                  <c:v>5.971830985915493</c:v>
                </c:pt>
                <c:pt idx="3">
                  <c:v>6.8112745098039218</c:v>
                </c:pt>
                <c:pt idx="4">
                  <c:v>6.777358490566038</c:v>
                </c:pt>
                <c:pt idx="5">
                  <c:v>5.4095238095238098</c:v>
                </c:pt>
                <c:pt idx="6">
                  <c:v>8.1009174311926611</c:v>
                </c:pt>
                <c:pt idx="7">
                  <c:v>7.3985765124555156</c:v>
                </c:pt>
                <c:pt idx="8">
                  <c:v>6.4055555555555559</c:v>
                </c:pt>
                <c:pt idx="9">
                  <c:v>6.4243421052631575</c:v>
                </c:pt>
                <c:pt idx="10">
                  <c:v>6.6215722120658134</c:v>
                </c:pt>
                <c:pt idx="11">
                  <c:v>6.4173228346456694</c:v>
                </c:pt>
                <c:pt idx="12">
                  <c:v>6.451029926156238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0F-4FC9-A1DB-D099D89EDD1B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0F-4FC9-A1DB-D099D89EDD1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0F-4FC9-A1DB-D099D89EDD1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7.4090909090909092</c:v>
                </c:pt>
                <c:pt idx="1">
                  <c:v>6.2104166666666663</c:v>
                </c:pt>
                <c:pt idx="2">
                  <c:v>7.0860585197934594</c:v>
                </c:pt>
                <c:pt idx="3">
                  <c:v>6.3045356371490282</c:v>
                </c:pt>
                <c:pt idx="4">
                  <c:v>7.9783950617283947</c:v>
                </c:pt>
                <c:pt idx="5">
                  <c:v>7.506382978723404</c:v>
                </c:pt>
                <c:pt idx="6">
                  <c:v>7.7779850746268657</c:v>
                </c:pt>
                <c:pt idx="7">
                  <c:v>8.2158469945355197</c:v>
                </c:pt>
                <c:pt idx="12">
                  <c:v>7.2392783200236615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30F-4FC9-A1DB-D099D89ED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30F-4FC9-A1DB-D099D89EDD1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6.3968749999999996</c:v>
                      </c:pt>
                      <c:pt idx="1">
                        <c:v>7.1520618556701034</c:v>
                      </c:pt>
                      <c:pt idx="2">
                        <c:v>6.0179640718562872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7.1864035087719298</c:v>
                      </c:pt>
                      <c:pt idx="8">
                        <c:v>6.9109816971713807</c:v>
                      </c:pt>
                      <c:pt idx="9">
                        <c:v>8.6809815950920246</c:v>
                      </c:pt>
                      <c:pt idx="10">
                        <c:v>9.1086956521739122</c:v>
                      </c:pt>
                      <c:pt idx="11">
                        <c:v>6.295774647887324</c:v>
                      </c:pt>
                      <c:pt idx="12">
                        <c:v>6.9830866807610992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30F-4FC9-A1DB-D099D89EDD1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30F-4FC9-A1DB-D099D89EDD1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30F-4FC9-A1DB-D099D89EDD1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30F-4FC9-A1DB-D099D89EDD1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30F-4FC9-A1DB-D099D89EDD1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30F-4FC9-A1DB-D099D89EDD1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30F-4FC9-A1DB-D099D89EDD1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30F-4FC9-A1DB-D099D89EDD1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30F-4FC9-A1DB-D099D89EDD1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30F-4FC9-A1DB-D099D89EDD1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30F-4FC9-A1DB-D099D89EDD1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30F-4FC9-A1DB-D099D89EDD1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30F-4FC9-A1DB-D099D89EDD1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30F-4FC9-A1DB-D099D89EDD1B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0.91534090909090882</c:v>
                </c:pt>
                <c:pt idx="1">
                  <c:v>0.55901341703594287</c:v>
                </c:pt>
                <c:pt idx="2">
                  <c:v>1.1142275338779664</c:v>
                </c:pt>
                <c:pt idx="3">
                  <c:v>-0.50673887265489359</c:v>
                </c:pt>
                <c:pt idx="4">
                  <c:v>1.2010365711623567</c:v>
                </c:pt>
                <c:pt idx="5">
                  <c:v>2.0968591691995941</c:v>
                </c:pt>
                <c:pt idx="6">
                  <c:v>-0.32293235656579533</c:v>
                </c:pt>
                <c:pt idx="7">
                  <c:v>0.81727048208000408</c:v>
                </c:pt>
                <c:pt idx="12">
                  <c:v>0.80297062771596917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30F-4FC9-A1DB-D099D89ED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6BC-46F8-93CB-3F135A44E1F5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5.2597402597402594</c:v>
                </c:pt>
                <c:pt idx="1">
                  <c:v>4.1845238095238093</c:v>
                </c:pt>
                <c:pt idx="2">
                  <c:v>5.8786127167630058</c:v>
                </c:pt>
                <c:pt idx="3">
                  <c:v>5.3626943005181351</c:v>
                </c:pt>
                <c:pt idx="4">
                  <c:v>10.48358208955224</c:v>
                </c:pt>
                <c:pt idx="5">
                  <c:v>7.9305019305019302</c:v>
                </c:pt>
                <c:pt idx="6">
                  <c:v>8.4517766497461935</c:v>
                </c:pt>
                <c:pt idx="7">
                  <c:v>7.9621380846325165</c:v>
                </c:pt>
                <c:pt idx="8">
                  <c:v>7.6802030456852792</c:v>
                </c:pt>
                <c:pt idx="9">
                  <c:v>7.8018757327080888</c:v>
                </c:pt>
                <c:pt idx="10">
                  <c:v>4.8501529051987768</c:v>
                </c:pt>
                <c:pt idx="11">
                  <c:v>5.4693572496263076</c:v>
                </c:pt>
                <c:pt idx="12">
                  <c:v>6.4683758059564012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C-46F8-93CB-3F135A44E1F5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6BC-46F8-93CB-3F135A44E1F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4.6744186046511631</c:v>
                </c:pt>
                <c:pt idx="1">
                  <c:v>5.1681614349775788</c:v>
                </c:pt>
                <c:pt idx="2">
                  <c:v>5.6603415559772294</c:v>
                </c:pt>
                <c:pt idx="3">
                  <c:v>5.6619915848527347</c:v>
                </c:pt>
                <c:pt idx="4">
                  <c:v>9.7833655705996136</c:v>
                </c:pt>
                <c:pt idx="5">
                  <c:v>12.087912087912088</c:v>
                </c:pt>
                <c:pt idx="6">
                  <c:v>8.3801369863013697</c:v>
                </c:pt>
                <c:pt idx="7">
                  <c:v>10.188235294117646</c:v>
                </c:pt>
                <c:pt idx="8">
                  <c:v>6.8756476683937819</c:v>
                </c:pt>
                <c:pt idx="9">
                  <c:v>5.7251700680272108</c:v>
                </c:pt>
                <c:pt idx="10">
                  <c:v>5.6180371352785148</c:v>
                </c:pt>
                <c:pt idx="11">
                  <c:v>5.7855822550831792</c:v>
                </c:pt>
                <c:pt idx="12">
                  <c:v>6.3833693304535641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BC-46F8-93CB-3F135A44E1F5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6BC-46F8-93CB-3F135A44E1F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6BC-46F8-93CB-3F135A44E1F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4.5970588235294114</c:v>
                </c:pt>
                <c:pt idx="1">
                  <c:v>5.0941597139451726</c:v>
                </c:pt>
                <c:pt idx="2">
                  <c:v>5.5976331360946743</c:v>
                </c:pt>
                <c:pt idx="3">
                  <c:v>6.6625514403292181</c:v>
                </c:pt>
                <c:pt idx="4">
                  <c:v>9.2515337423312882</c:v>
                </c:pt>
                <c:pt idx="5">
                  <c:v>7.6940789473684212</c:v>
                </c:pt>
                <c:pt idx="6">
                  <c:v>7.6267857142857141</c:v>
                </c:pt>
                <c:pt idx="7">
                  <c:v>8.3812785388127846</c:v>
                </c:pt>
                <c:pt idx="12">
                  <c:v>6.4450790861159932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6BC-46F8-93CB-3F135A44E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6BC-46F8-93CB-3F135A44E1F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7.1428571428571432</c:v>
                      </c:pt>
                      <c:pt idx="1">
                        <c:v>7.9022988505747129</c:v>
                      </c:pt>
                      <c:pt idx="2">
                        <c:v>5.8918918918918921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6.7955555555555556</c:v>
                      </c:pt>
                      <c:pt idx="8">
                        <c:v>8.3636363636363633</c:v>
                      </c:pt>
                      <c:pt idx="9">
                        <c:v>4.791666666666667</c:v>
                      </c:pt>
                      <c:pt idx="10">
                        <c:v>6.1826086956521742</c:v>
                      </c:pt>
                      <c:pt idx="11">
                        <c:v>11.365853658536585</c:v>
                      </c:pt>
                      <c:pt idx="12">
                        <c:v>6.9269230769230772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6BC-46F8-93CB-3F135A44E1F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6BC-46F8-93CB-3F135A44E1F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6BC-46F8-93CB-3F135A44E1F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6BC-46F8-93CB-3F135A44E1F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6BC-46F8-93CB-3F135A44E1F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6BC-46F8-93CB-3F135A44E1F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6BC-46F8-93CB-3F135A44E1F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6BC-46F8-93CB-3F135A44E1F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6BC-46F8-93CB-3F135A44E1F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6BC-46F8-93CB-3F135A44E1F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6BC-46F8-93CB-3F135A44E1F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6BC-46F8-93CB-3F135A44E1F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6BC-46F8-93CB-3F135A44E1F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6BC-46F8-93CB-3F135A44E1F5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-7.7359781121751681E-2</c:v>
                </c:pt>
                <c:pt idx="1">
                  <c:v>-7.4001721032406209E-2</c:v>
                </c:pt>
                <c:pt idx="2">
                  <c:v>-6.2708419882555155E-2</c:v>
                </c:pt>
                <c:pt idx="3">
                  <c:v>1.0005598554764834</c:v>
                </c:pt>
                <c:pt idx="4">
                  <c:v>-0.53183182826832542</c:v>
                </c:pt>
                <c:pt idx="5">
                  <c:v>-4.3938331405436664</c:v>
                </c:pt>
                <c:pt idx="6">
                  <c:v>-0.75335127201565566</c:v>
                </c:pt>
                <c:pt idx="7">
                  <c:v>-1.8069567553048618</c:v>
                </c:pt>
                <c:pt idx="12">
                  <c:v>-0.23199912342655438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6BC-46F8-93CB-3F135A44E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75-4CE1-B46C-B6D5D37DD3AF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7408</c:v>
                </c:pt>
                <c:pt idx="1">
                  <c:v>11400</c:v>
                </c:pt>
                <c:pt idx="2">
                  <c:v>11193</c:v>
                </c:pt>
                <c:pt idx="3">
                  <c:v>12880</c:v>
                </c:pt>
                <c:pt idx="4">
                  <c:v>11897</c:v>
                </c:pt>
                <c:pt idx="5">
                  <c:v>11071</c:v>
                </c:pt>
                <c:pt idx="6">
                  <c:v>9714</c:v>
                </c:pt>
                <c:pt idx="7">
                  <c:v>9184</c:v>
                </c:pt>
                <c:pt idx="8">
                  <c:v>9672</c:v>
                </c:pt>
                <c:pt idx="9">
                  <c:v>14584</c:v>
                </c:pt>
                <c:pt idx="10">
                  <c:v>9172</c:v>
                </c:pt>
                <c:pt idx="11">
                  <c:v>9933</c:v>
                </c:pt>
                <c:pt idx="12">
                  <c:v>128108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75-4CE1-B46C-B6D5D37DD3AF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375-4CE1-B46C-B6D5D37DD3A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8300</c:v>
                </c:pt>
                <c:pt idx="1">
                  <c:v>8996</c:v>
                </c:pt>
                <c:pt idx="2">
                  <c:v>10352</c:v>
                </c:pt>
                <c:pt idx="3">
                  <c:v>10335</c:v>
                </c:pt>
                <c:pt idx="4">
                  <c:v>10229</c:v>
                </c:pt>
                <c:pt idx="5">
                  <c:v>9672</c:v>
                </c:pt>
                <c:pt idx="6">
                  <c:v>9908</c:v>
                </c:pt>
                <c:pt idx="7">
                  <c:v>9915</c:v>
                </c:pt>
                <c:pt idx="8">
                  <c:v>9883</c:v>
                </c:pt>
                <c:pt idx="9">
                  <c:v>10648</c:v>
                </c:pt>
                <c:pt idx="10">
                  <c:v>9348</c:v>
                </c:pt>
                <c:pt idx="11">
                  <c:v>9148</c:v>
                </c:pt>
                <c:pt idx="12">
                  <c:v>116734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75-4CE1-B46C-B6D5D37DD3AF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75-4CE1-B46C-B6D5D37DD3A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75-4CE1-B46C-B6D5D37DD3A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9799</c:v>
                </c:pt>
                <c:pt idx="1">
                  <c:v>9024</c:v>
                </c:pt>
                <c:pt idx="2">
                  <c:v>9405</c:v>
                </c:pt>
                <c:pt idx="3">
                  <c:v>11340</c:v>
                </c:pt>
                <c:pt idx="4">
                  <c:v>11034</c:v>
                </c:pt>
                <c:pt idx="5">
                  <c:v>9636</c:v>
                </c:pt>
                <c:pt idx="6">
                  <c:v>10415</c:v>
                </c:pt>
                <c:pt idx="7">
                  <c:v>11125</c:v>
                </c:pt>
                <c:pt idx="12">
                  <c:v>81778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375-4CE1-B46C-B6D5D37DD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375-4CE1-B46C-B6D5D37DD3A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6069</c:v>
                      </c:pt>
                      <c:pt idx="1">
                        <c:v>7131</c:v>
                      </c:pt>
                      <c:pt idx="2">
                        <c:v>2539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1065</c:v>
                      </c:pt>
                      <c:pt idx="8">
                        <c:v>827</c:v>
                      </c:pt>
                      <c:pt idx="9">
                        <c:v>1391</c:v>
                      </c:pt>
                      <c:pt idx="10">
                        <c:v>3284</c:v>
                      </c:pt>
                      <c:pt idx="11">
                        <c:v>3228</c:v>
                      </c:pt>
                      <c:pt idx="12">
                        <c:v>26382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375-4CE1-B46C-B6D5D37DD3A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375-4CE1-B46C-B6D5D37DD3A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375-4CE1-B46C-B6D5D37DD3A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375-4CE1-B46C-B6D5D37DD3A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375-4CE1-B46C-B6D5D37DD3A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375-4CE1-B46C-B6D5D37DD3A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375-4CE1-B46C-B6D5D37DD3A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375-4CE1-B46C-B6D5D37DD3A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375-4CE1-B46C-B6D5D37DD3A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375-4CE1-B46C-B6D5D37DD3A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375-4CE1-B46C-B6D5D37DD3A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375-4CE1-B46C-B6D5D37DD3A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375-4CE1-B46C-B6D5D37DD3A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375-4CE1-B46C-B6D5D37DD3AF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0.18060240963855412</c:v>
                </c:pt>
                <c:pt idx="1">
                  <c:v>3.1124944419742562E-3</c:v>
                </c:pt>
                <c:pt idx="2">
                  <c:v>-9.1479907264296778E-2</c:v>
                </c:pt>
                <c:pt idx="3">
                  <c:v>9.7242380261248096E-2</c:v>
                </c:pt>
                <c:pt idx="4">
                  <c:v>7.8697819923746248E-2</c:v>
                </c:pt>
                <c:pt idx="5">
                  <c:v>-3.7220843672456372E-3</c:v>
                </c:pt>
                <c:pt idx="6">
                  <c:v>5.1170771094065426E-2</c:v>
                </c:pt>
                <c:pt idx="7">
                  <c:v>0.12203731719616751</c:v>
                </c:pt>
                <c:pt idx="12">
                  <c:v>5.2389102654844422E-2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375-4CE1-B46C-B6D5D37DD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FB-4509-B3CB-15D4542CC405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6.9557894736842103</c:v>
                </c:pt>
                <c:pt idx="1">
                  <c:v>7.1404682274247495</c:v>
                </c:pt>
                <c:pt idx="2">
                  <c:v>8.2876344086021501</c:v>
                </c:pt>
                <c:pt idx="3">
                  <c:v>8.3674242424242422</c:v>
                </c:pt>
                <c:pt idx="4">
                  <c:v>5.6338797814207648</c:v>
                </c:pt>
                <c:pt idx="5">
                  <c:v>6.134615384615385</c:v>
                </c:pt>
                <c:pt idx="6">
                  <c:v>11.201712654614653</c:v>
                </c:pt>
                <c:pt idx="7">
                  <c:v>7.939516129032258</c:v>
                </c:pt>
                <c:pt idx="8">
                  <c:v>7.827027027027027</c:v>
                </c:pt>
                <c:pt idx="9">
                  <c:v>5.9731903485254696</c:v>
                </c:pt>
                <c:pt idx="10">
                  <c:v>6.9265873015873014</c:v>
                </c:pt>
                <c:pt idx="11">
                  <c:v>7.3769063180827885</c:v>
                </c:pt>
                <c:pt idx="12">
                  <c:v>7.9149812734082401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FB-4509-B3CB-15D4542CC405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5FB-4509-B3CB-15D4542CC40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6.4937500000000004</c:v>
                </c:pt>
                <c:pt idx="1">
                  <c:v>5.6514032496307234</c:v>
                </c:pt>
                <c:pt idx="2">
                  <c:v>5.971830985915493</c:v>
                </c:pt>
                <c:pt idx="3">
                  <c:v>6.8112745098039218</c:v>
                </c:pt>
                <c:pt idx="4">
                  <c:v>6.777358490566038</c:v>
                </c:pt>
                <c:pt idx="5">
                  <c:v>5.4095238095238098</c:v>
                </c:pt>
                <c:pt idx="6">
                  <c:v>8.1009174311926611</c:v>
                </c:pt>
                <c:pt idx="7">
                  <c:v>7.3985765124555156</c:v>
                </c:pt>
                <c:pt idx="8">
                  <c:v>6.4055555555555559</c:v>
                </c:pt>
                <c:pt idx="9">
                  <c:v>6.4243421052631575</c:v>
                </c:pt>
                <c:pt idx="10">
                  <c:v>6.6215722120658134</c:v>
                </c:pt>
                <c:pt idx="11">
                  <c:v>6.4173228346456694</c:v>
                </c:pt>
                <c:pt idx="12">
                  <c:v>6.451029926156238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FB-4509-B3CB-15D4542CC405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FB-4509-B3CB-15D4542CC40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5FB-4509-B3CB-15D4542CC40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7.4090909090909092</c:v>
                </c:pt>
                <c:pt idx="1">
                  <c:v>6.2104166666666663</c:v>
                </c:pt>
                <c:pt idx="2">
                  <c:v>7.0860585197934594</c:v>
                </c:pt>
                <c:pt idx="3">
                  <c:v>6.3045356371490282</c:v>
                </c:pt>
                <c:pt idx="4">
                  <c:v>7.9783950617283947</c:v>
                </c:pt>
                <c:pt idx="5">
                  <c:v>7.506382978723404</c:v>
                </c:pt>
                <c:pt idx="6">
                  <c:v>7.7779850746268657</c:v>
                </c:pt>
                <c:pt idx="7">
                  <c:v>8.2158469945355197</c:v>
                </c:pt>
                <c:pt idx="12">
                  <c:v>7.2392783200236615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FB-4509-B3CB-15D4542CC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5FB-4509-B3CB-15D4542CC40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6.3968749999999996</c:v>
                      </c:pt>
                      <c:pt idx="1">
                        <c:v>7.1520618556701034</c:v>
                      </c:pt>
                      <c:pt idx="2">
                        <c:v>6.0179640718562872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7.1864035087719298</c:v>
                      </c:pt>
                      <c:pt idx="8">
                        <c:v>6.9109816971713807</c:v>
                      </c:pt>
                      <c:pt idx="9">
                        <c:v>8.6809815950920246</c:v>
                      </c:pt>
                      <c:pt idx="10">
                        <c:v>9.1086956521739122</c:v>
                      </c:pt>
                      <c:pt idx="11">
                        <c:v>6.295774647887324</c:v>
                      </c:pt>
                      <c:pt idx="12">
                        <c:v>6.9830866807610992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5FB-4509-B3CB-15D4542CC40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5FB-4509-B3CB-15D4542CC40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5FB-4509-B3CB-15D4542CC40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5FB-4509-B3CB-15D4542CC40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5FB-4509-B3CB-15D4542CC40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5FB-4509-B3CB-15D4542CC40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5FB-4509-B3CB-15D4542CC40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5FB-4509-B3CB-15D4542CC40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5FB-4509-B3CB-15D4542CC40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5FB-4509-B3CB-15D4542CC40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5FB-4509-B3CB-15D4542CC40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5FB-4509-B3CB-15D4542CC40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5FB-4509-B3CB-15D4542CC40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5FB-4509-B3CB-15D4542CC405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0.91534090909090882</c:v>
                </c:pt>
                <c:pt idx="1">
                  <c:v>0.55901341703594287</c:v>
                </c:pt>
                <c:pt idx="2">
                  <c:v>1.1142275338779664</c:v>
                </c:pt>
                <c:pt idx="3">
                  <c:v>-0.50673887265489359</c:v>
                </c:pt>
                <c:pt idx="4">
                  <c:v>1.2010365711623567</c:v>
                </c:pt>
                <c:pt idx="5">
                  <c:v>2.0968591691995941</c:v>
                </c:pt>
                <c:pt idx="6">
                  <c:v>-0.32293235656579533</c:v>
                </c:pt>
                <c:pt idx="7">
                  <c:v>0.81727048208000408</c:v>
                </c:pt>
                <c:pt idx="12">
                  <c:v>0.80297062771596917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5FB-4509-B3CB-15D4542CC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5A-4AC3-9FD6-E95E4D057EE2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6.8882352941176475</c:v>
                </c:pt>
                <c:pt idx="1">
                  <c:v>7.979166666666667</c:v>
                </c:pt>
                <c:pt idx="2">
                  <c:v>7.4901960784313726</c:v>
                </c:pt>
                <c:pt idx="3">
                  <c:v>7.6226415094339623</c:v>
                </c:pt>
                <c:pt idx="4">
                  <c:v>5.8947368421052628</c:v>
                </c:pt>
                <c:pt idx="5">
                  <c:v>4.5</c:v>
                </c:pt>
                <c:pt idx="6">
                  <c:v>10.333333333333334</c:v>
                </c:pt>
                <c:pt idx="7">
                  <c:v>7.2941176470588234</c:v>
                </c:pt>
                <c:pt idx="8">
                  <c:v>5.0930232558139537</c:v>
                </c:pt>
                <c:pt idx="9">
                  <c:v>7.4945054945054945</c:v>
                </c:pt>
                <c:pt idx="10">
                  <c:v>6.6678700361010828</c:v>
                </c:pt>
                <c:pt idx="11">
                  <c:v>12.125</c:v>
                </c:pt>
                <c:pt idx="12">
                  <c:v>8.085106382978724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A-4AC3-9FD6-E95E4D057EE2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25A-4AC3-9FD6-E95E4D057EE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11.904494382022472</c:v>
                </c:pt>
                <c:pt idx="1">
                  <c:v>9.9008042895442365</c:v>
                </c:pt>
                <c:pt idx="2">
                  <c:v>10.94488188976378</c:v>
                </c:pt>
                <c:pt idx="3">
                  <c:v>11.035087719298245</c:v>
                </c:pt>
                <c:pt idx="4">
                  <c:v>34.333333333333336</c:v>
                </c:pt>
                <c:pt idx="5">
                  <c:v>32</c:v>
                </c:pt>
                <c:pt idx="6">
                  <c:v>12.9375</c:v>
                </c:pt>
                <c:pt idx="7">
                  <c:v>1.75</c:v>
                </c:pt>
                <c:pt idx="8">
                  <c:v>1.9230769230769231</c:v>
                </c:pt>
                <c:pt idx="9">
                  <c:v>6.6415094339622645</c:v>
                </c:pt>
                <c:pt idx="10">
                  <c:v>6.639344262295082</c:v>
                </c:pt>
                <c:pt idx="11">
                  <c:v>5.8092105263157894</c:v>
                </c:pt>
                <c:pt idx="12">
                  <c:v>9.8836023789294813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5A-4AC3-9FD6-E95E4D057EE2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5A-4AC3-9FD6-E95E4D057EE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5A-4AC3-9FD6-E95E4D057EE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6.4300518134715023</c:v>
                </c:pt>
                <c:pt idx="1">
                  <c:v>5.8628762541806019</c:v>
                </c:pt>
                <c:pt idx="2">
                  <c:v>6.6206896551724137</c:v>
                </c:pt>
                <c:pt idx="3">
                  <c:v>9.9555555555555557</c:v>
                </c:pt>
                <c:pt idx="4">
                  <c:v>22.75</c:v>
                </c:pt>
                <c:pt idx="5">
                  <c:v>14.6875</c:v>
                </c:pt>
                <c:pt idx="6">
                  <c:v>8.3589743589743595</c:v>
                </c:pt>
                <c:pt idx="7">
                  <c:v>12.4</c:v>
                </c:pt>
                <c:pt idx="12">
                  <c:v>7.0646258503401365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5A-4AC3-9FD6-E95E4D05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25A-4AC3-9FD6-E95E4D057EE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7.0578512396694215</c:v>
                      </c:pt>
                      <c:pt idx="1">
                        <c:v>5.3485714285714288</c:v>
                      </c:pt>
                      <c:pt idx="2">
                        <c:v>5.4111111111111114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</c:v>
                      </c:pt>
                      <c:pt idx="8">
                        <c:v>3.5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4.666666666666667</c:v>
                      </c:pt>
                      <c:pt idx="12">
                        <c:v>5.7709359605911326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25A-4AC3-9FD6-E95E4D057EE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25A-4AC3-9FD6-E95E4D057EE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25A-4AC3-9FD6-E95E4D057EE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25A-4AC3-9FD6-E95E4D057EE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25A-4AC3-9FD6-E95E4D057EE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25A-4AC3-9FD6-E95E4D057EE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25A-4AC3-9FD6-E95E4D057EE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25A-4AC3-9FD6-E95E4D057EE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25A-4AC3-9FD6-E95E4D057EE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25A-4AC3-9FD6-E95E4D057EE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25A-4AC3-9FD6-E95E4D057EE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25A-4AC3-9FD6-E95E4D057EE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25A-4AC3-9FD6-E95E4D057EE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25A-4AC3-9FD6-E95E4D057EE2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-5.4744425685509697</c:v>
                </c:pt>
                <c:pt idx="1">
                  <c:v>-4.0379280353636346</c:v>
                </c:pt>
                <c:pt idx="2">
                  <c:v>-4.3241922345913659</c:v>
                </c:pt>
                <c:pt idx="3">
                  <c:v>-1.0795321637426891</c:v>
                </c:pt>
                <c:pt idx="4">
                  <c:v>-11.583333333333336</c:v>
                </c:pt>
                <c:pt idx="5">
                  <c:v>-17.3125</c:v>
                </c:pt>
                <c:pt idx="6">
                  <c:v>-4.5785256410256405</c:v>
                </c:pt>
                <c:pt idx="7">
                  <c:v>10.65</c:v>
                </c:pt>
                <c:pt idx="12">
                  <c:v>-4.035596866809084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25A-4AC3-9FD6-E95E4D05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B1-470C-A270-D743E48CAE1E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9.9629629629629637</c:v>
                </c:pt>
                <c:pt idx="1">
                  <c:v>9.82258064516129</c:v>
                </c:pt>
                <c:pt idx="2">
                  <c:v>11.025</c:v>
                </c:pt>
                <c:pt idx="3">
                  <c:v>5.384615384615385</c:v>
                </c:pt>
                <c:pt idx="4">
                  <c:v>1.6666666666666667</c:v>
                </c:pt>
                <c:pt idx="5">
                  <c:v>3</c:v>
                </c:pt>
                <c:pt idx="6">
                  <c:v>4.5</c:v>
                </c:pt>
                <c:pt idx="7">
                  <c:v>6.2352941176470589</c:v>
                </c:pt>
                <c:pt idx="8">
                  <c:v>6.166666666666667</c:v>
                </c:pt>
                <c:pt idx="9">
                  <c:v>7.382352941176471</c:v>
                </c:pt>
                <c:pt idx="10">
                  <c:v>7.1343283582089549</c:v>
                </c:pt>
                <c:pt idx="11">
                  <c:v>6.8493150684931505</c:v>
                </c:pt>
                <c:pt idx="12">
                  <c:v>8.1101694915254239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B1-470C-A270-D743E48CAE1E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BB1-470C-A270-D743E48CAE1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7.0474452554744529</c:v>
                </c:pt>
                <c:pt idx="1">
                  <c:v>7.1980676328502415</c:v>
                </c:pt>
                <c:pt idx="2">
                  <c:v>8.8753993610223638</c:v>
                </c:pt>
                <c:pt idx="3">
                  <c:v>11.145454545454545</c:v>
                </c:pt>
                <c:pt idx="4">
                  <c:v>10.636363636363637</c:v>
                </c:pt>
                <c:pt idx="5">
                  <c:v>6.0909090909090908</c:v>
                </c:pt>
                <c:pt idx="6">
                  <c:v>7.2452830188679247</c:v>
                </c:pt>
                <c:pt idx="7">
                  <c:v>22</c:v>
                </c:pt>
                <c:pt idx="8">
                  <c:v>5.5</c:v>
                </c:pt>
                <c:pt idx="9">
                  <c:v>3.9361702127659575</c:v>
                </c:pt>
                <c:pt idx="10">
                  <c:v>6.1869158878504669</c:v>
                </c:pt>
                <c:pt idx="11">
                  <c:v>5.6100917431192663</c:v>
                </c:pt>
                <c:pt idx="12">
                  <c:v>7.2838196286472146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B1-470C-A270-D743E48CAE1E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B1-470C-A270-D743E48CAE1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B1-470C-A270-D743E48CAE1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6.0746268656716422</c:v>
                </c:pt>
                <c:pt idx="1">
                  <c:v>7.0639269406392691</c:v>
                </c:pt>
                <c:pt idx="2">
                  <c:v>8.0115606936416182</c:v>
                </c:pt>
                <c:pt idx="3">
                  <c:v>7.6231884057971016</c:v>
                </c:pt>
                <c:pt idx="4">
                  <c:v>5.1071428571428568</c:v>
                </c:pt>
                <c:pt idx="5">
                  <c:v>3.2068965517241379</c:v>
                </c:pt>
                <c:pt idx="6">
                  <c:v>6.375</c:v>
                </c:pt>
                <c:pt idx="7">
                  <c:v>1.3333333333333333</c:v>
                </c:pt>
                <c:pt idx="12">
                  <c:v>6.8048780487804876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BB1-470C-A270-D743E48CA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BB1-470C-A270-D743E48CAE1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9.7373417721518987</c:v>
                      </c:pt>
                      <c:pt idx="1">
                        <c:v>6.6187363834422657</c:v>
                      </c:pt>
                      <c:pt idx="2">
                        <c:v>8.1716417910447756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4</c:v>
                      </c:pt>
                      <c:pt idx="9">
                        <c:v>1.5</c:v>
                      </c:pt>
                      <c:pt idx="10">
                        <c:v>0</c:v>
                      </c:pt>
                      <c:pt idx="11">
                        <c:v>4.5714285714285712</c:v>
                      </c:pt>
                      <c:pt idx="12">
                        <c:v>7.8175965665236049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BB1-470C-A270-D743E48CAE1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BB1-470C-A270-D743E48CAE1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BB1-470C-A270-D743E48CAE1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BB1-470C-A270-D743E48CAE1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BB1-470C-A270-D743E48CAE1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BB1-470C-A270-D743E48CAE1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BB1-470C-A270-D743E48CAE1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BB1-470C-A270-D743E48CAE1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BB1-470C-A270-D743E48CAE1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BB1-470C-A270-D743E48CAE1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BB1-470C-A270-D743E48CAE1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BB1-470C-A270-D743E48CAE1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BB1-470C-A270-D743E48CAE1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BB1-470C-A270-D743E48CAE1E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-0.97281838980281066</c:v>
                </c:pt>
                <c:pt idx="1">
                  <c:v>-0.13414069221097247</c:v>
                </c:pt>
                <c:pt idx="2">
                  <c:v>-0.86383866738074566</c:v>
                </c:pt>
                <c:pt idx="3">
                  <c:v>-3.5222661396574431</c:v>
                </c:pt>
                <c:pt idx="4">
                  <c:v>-5.5292207792207799</c:v>
                </c:pt>
                <c:pt idx="5">
                  <c:v>-2.8840125391849529</c:v>
                </c:pt>
                <c:pt idx="6">
                  <c:v>-0.8702830188679247</c:v>
                </c:pt>
                <c:pt idx="7">
                  <c:v>-20.666666666666668</c:v>
                </c:pt>
                <c:pt idx="12">
                  <c:v>-1.050245626131173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BB1-470C-A270-D743E48CA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0A-4832-B8E6-72E3356B9012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6.3244211334271458</c:v>
                </c:pt>
                <c:pt idx="1">
                  <c:v>5.2671606864274567</c:v>
                </c:pt>
                <c:pt idx="2">
                  <c:v>5.0417615088028986</c:v>
                </c:pt>
                <c:pt idx="3">
                  <c:v>4.6508063289213446</c:v>
                </c:pt>
                <c:pt idx="4">
                  <c:v>5.3784671885570701</c:v>
                </c:pt>
                <c:pt idx="5">
                  <c:v>5.8025523826763816</c:v>
                </c:pt>
                <c:pt idx="6">
                  <c:v>5.7923947029611922</c:v>
                </c:pt>
                <c:pt idx="7">
                  <c:v>6.6659301811754306</c:v>
                </c:pt>
                <c:pt idx="8">
                  <c:v>6.6392938556963363</c:v>
                </c:pt>
                <c:pt idx="9">
                  <c:v>5.6104617742862617</c:v>
                </c:pt>
                <c:pt idx="10">
                  <c:v>6.3411483772929556</c:v>
                </c:pt>
                <c:pt idx="11">
                  <c:v>5.886785029262775</c:v>
                </c:pt>
                <c:pt idx="12">
                  <c:v>5.729361648217651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0A-4832-B8E6-72E3356B9012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50A-4832-B8E6-72E3356B9012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6.6747736243324818</c:v>
                </c:pt>
                <c:pt idx="1">
                  <c:v>6.3012135381874863</c:v>
                </c:pt>
                <c:pt idx="2">
                  <c:v>5.7840758920143474</c:v>
                </c:pt>
                <c:pt idx="3">
                  <c:v>5.5245845552297164</c:v>
                </c:pt>
                <c:pt idx="4">
                  <c:v>5.433939673037071</c:v>
                </c:pt>
                <c:pt idx="5">
                  <c:v>6.334820749454896</c:v>
                </c:pt>
                <c:pt idx="6">
                  <c:v>6.7274272669872266</c:v>
                </c:pt>
                <c:pt idx="7">
                  <c:v>6.823486671813269</c:v>
                </c:pt>
                <c:pt idx="8">
                  <c:v>6.0692266353998727</c:v>
                </c:pt>
                <c:pt idx="9">
                  <c:v>5.9437582500471429</c:v>
                </c:pt>
                <c:pt idx="10">
                  <c:v>6.0049824791940427</c:v>
                </c:pt>
                <c:pt idx="11">
                  <c:v>5.3419055419055423</c:v>
                </c:pt>
                <c:pt idx="12">
                  <c:v>6.0770157142498729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0A-4832-B8E6-72E3356B9012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0A-4832-B8E6-72E3356B901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0A-4832-B8E6-72E3356B9012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5.639520078354554</c:v>
                </c:pt>
                <c:pt idx="1">
                  <c:v>5.9382620774810926</c:v>
                </c:pt>
                <c:pt idx="2">
                  <c:v>5.4982687149475735</c:v>
                </c:pt>
                <c:pt idx="3">
                  <c:v>5.218935628561038</c:v>
                </c:pt>
                <c:pt idx="4">
                  <c:v>5.0135848403564935</c:v>
                </c:pt>
                <c:pt idx="5">
                  <c:v>5.9502309128426845</c:v>
                </c:pt>
                <c:pt idx="6">
                  <c:v>5.9141351518908865</c:v>
                </c:pt>
                <c:pt idx="7">
                  <c:v>6.1420068777003793</c:v>
                </c:pt>
                <c:pt idx="12">
                  <c:v>5.6507785850288483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50A-4832-B8E6-72E3356B9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50A-4832-B8E6-72E3356B901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7.1146653880402768</c:v>
                      </c:pt>
                      <c:pt idx="1">
                        <c:v>6.3956718346253227</c:v>
                      </c:pt>
                      <c:pt idx="2">
                        <c:v>7.718549747048904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4.2597067155474084</c:v>
                      </c:pt>
                      <c:pt idx="8">
                        <c:v>4.2954739538855682</c:v>
                      </c:pt>
                      <c:pt idx="9">
                        <c:v>4.5568584070796456</c:v>
                      </c:pt>
                      <c:pt idx="10">
                        <c:v>4.0001802776275461</c:v>
                      </c:pt>
                      <c:pt idx="11">
                        <c:v>6.6437311298267918</c:v>
                      </c:pt>
                      <c:pt idx="12">
                        <c:v>5.7058231246853497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50A-4832-B8E6-72E3356B901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50A-4832-B8E6-72E3356B901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50A-4832-B8E6-72E3356B901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50A-4832-B8E6-72E3356B901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50A-4832-B8E6-72E3356B901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50A-4832-B8E6-72E3356B901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50A-4832-B8E6-72E3356B901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50A-4832-B8E6-72E3356B901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50A-4832-B8E6-72E3356B901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50A-4832-B8E6-72E3356B901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50A-4832-B8E6-72E3356B901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50A-4832-B8E6-72E3356B901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50A-4832-B8E6-72E3356B901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50A-4832-B8E6-72E3356B9012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-1.0352535459779277</c:v>
                </c:pt>
                <c:pt idx="1">
                  <c:v>-0.36295146070639372</c:v>
                </c:pt>
                <c:pt idx="2">
                  <c:v>-0.28580717706677383</c:v>
                </c:pt>
                <c:pt idx="3">
                  <c:v>-0.30564892666867838</c:v>
                </c:pt>
                <c:pt idx="4">
                  <c:v>-0.42035483268057749</c:v>
                </c:pt>
                <c:pt idx="5">
                  <c:v>-0.38458983661221158</c:v>
                </c:pt>
                <c:pt idx="6">
                  <c:v>-0.81329211509634014</c:v>
                </c:pt>
                <c:pt idx="7">
                  <c:v>-0.68147979411288961</c:v>
                </c:pt>
                <c:pt idx="12">
                  <c:v>-0.53665848221130918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50A-4832-B8E6-72E3356B9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CE-4D87-A7A8-5DF3E71AD89E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6.0238626226583412</c:v>
                </c:pt>
                <c:pt idx="1">
                  <c:v>4.9336159708060539</c:v>
                </c:pt>
                <c:pt idx="2">
                  <c:v>4.8127295623884985</c:v>
                </c:pt>
                <c:pt idx="3">
                  <c:v>4.4890545144804088</c:v>
                </c:pt>
                <c:pt idx="4">
                  <c:v>5.2810428634555899</c:v>
                </c:pt>
                <c:pt idx="5">
                  <c:v>5.8215218981917003</c:v>
                </c:pt>
                <c:pt idx="6">
                  <c:v>5.6965660315553857</c:v>
                </c:pt>
                <c:pt idx="7">
                  <c:v>6.5072472204435652</c:v>
                </c:pt>
                <c:pt idx="8">
                  <c:v>6.6351191587331222</c:v>
                </c:pt>
                <c:pt idx="9">
                  <c:v>5.4527674805061999</c:v>
                </c:pt>
                <c:pt idx="10">
                  <c:v>6.1019571865443423</c:v>
                </c:pt>
                <c:pt idx="11">
                  <c:v>5.6212527836464341</c:v>
                </c:pt>
                <c:pt idx="12">
                  <c:v>5.5536756945293781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CE-4D87-A7A8-5DF3E71AD89E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DCE-4D87-A7A8-5DF3E71AD89E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6.1842416283650685</c:v>
                </c:pt>
                <c:pt idx="1">
                  <c:v>5.8989412286819247</c:v>
                </c:pt>
                <c:pt idx="2">
                  <c:v>5.4454535740997967</c:v>
                </c:pt>
                <c:pt idx="3">
                  <c:v>5.112426702751466</c:v>
                </c:pt>
                <c:pt idx="4">
                  <c:v>5.0907242296261535</c:v>
                </c:pt>
                <c:pt idx="5">
                  <c:v>6.2273977412370529</c:v>
                </c:pt>
                <c:pt idx="6">
                  <c:v>6.5492197923313418</c:v>
                </c:pt>
                <c:pt idx="7">
                  <c:v>6.6671532057519736</c:v>
                </c:pt>
                <c:pt idx="8">
                  <c:v>5.7966025676963611</c:v>
                </c:pt>
                <c:pt idx="9">
                  <c:v>5.5749506903353057</c:v>
                </c:pt>
                <c:pt idx="10">
                  <c:v>5.4887734273520135</c:v>
                </c:pt>
                <c:pt idx="11">
                  <c:v>4.7967866323907451</c:v>
                </c:pt>
                <c:pt idx="12">
                  <c:v>5.7345256129449336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CE-4D87-A7A8-5DF3E71AD89E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CE-4D87-A7A8-5DF3E71AD89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DCE-4D87-A7A8-5DF3E71AD89E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5.1601407831060273</c:v>
                </c:pt>
                <c:pt idx="1">
                  <c:v>5.5573296309151914</c:v>
                </c:pt>
                <c:pt idx="2">
                  <c:v>5.0908082320963004</c:v>
                </c:pt>
                <c:pt idx="3">
                  <c:v>4.8100953710165157</c:v>
                </c:pt>
                <c:pt idx="4">
                  <c:v>4.5652045196625055</c:v>
                </c:pt>
                <c:pt idx="5">
                  <c:v>5.6467670300513353</c:v>
                </c:pt>
                <c:pt idx="6">
                  <c:v>5.5256796015770906</c:v>
                </c:pt>
                <c:pt idx="7">
                  <c:v>5.7587212329480373</c:v>
                </c:pt>
                <c:pt idx="12">
                  <c:v>5.2462767577013194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DCE-4D87-A7A8-5DF3E71AD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DCE-4D87-A7A8-5DF3E71AD89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6.4985997414907368</c:v>
                      </c:pt>
                      <c:pt idx="1">
                        <c:v>6.0998446400828588</c:v>
                      </c:pt>
                      <c:pt idx="2">
                        <c:v>7.0561279826464212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4.2667297436779634</c:v>
                      </c:pt>
                      <c:pt idx="8">
                        <c:v>4.2934244235695989</c:v>
                      </c:pt>
                      <c:pt idx="9">
                        <c:v>4.5568584070796456</c:v>
                      </c:pt>
                      <c:pt idx="10">
                        <c:v>3.9893521025085725</c:v>
                      </c:pt>
                      <c:pt idx="11">
                        <c:v>6.6447242588460309</c:v>
                      </c:pt>
                      <c:pt idx="12">
                        <c:v>5.3003511866328603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DCE-4D87-A7A8-5DF3E71AD89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DCE-4D87-A7A8-5DF3E71AD89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DCE-4D87-A7A8-5DF3E71AD89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DCE-4D87-A7A8-5DF3E71AD89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DCE-4D87-A7A8-5DF3E71AD89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DCE-4D87-A7A8-5DF3E71AD89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DCE-4D87-A7A8-5DF3E71AD89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DCE-4D87-A7A8-5DF3E71AD89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DCE-4D87-A7A8-5DF3E71AD89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DCE-4D87-A7A8-5DF3E71AD89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DCE-4D87-A7A8-5DF3E71AD89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DCE-4D87-A7A8-5DF3E71AD89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DCE-4D87-A7A8-5DF3E71AD89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DCE-4D87-A7A8-5DF3E71AD89E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-1.0241008452590412</c:v>
                </c:pt>
                <c:pt idx="1">
                  <c:v>-0.34161159776673333</c:v>
                </c:pt>
                <c:pt idx="2">
                  <c:v>-0.35464534200349629</c:v>
                </c:pt>
                <c:pt idx="3">
                  <c:v>-0.3023313317349503</c:v>
                </c:pt>
                <c:pt idx="4">
                  <c:v>-0.52551970996364794</c:v>
                </c:pt>
                <c:pt idx="5">
                  <c:v>-0.58063071118571763</c:v>
                </c:pt>
                <c:pt idx="6">
                  <c:v>-1.0235401907542512</c:v>
                </c:pt>
                <c:pt idx="7">
                  <c:v>-0.90843197280393628</c:v>
                </c:pt>
                <c:pt idx="12">
                  <c:v>-0.63430720065292778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DCE-4D87-A7A8-5DF3E71AD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E8-4E55-BDE8-7C98FFF0640C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E8-4E55-BDE8-7C98FFF0640C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DE8-4E55-BDE8-7C98FFF0640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E8-4E55-BDE8-7C98FFF0640C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E8-4E55-BDE8-7C98FFF0640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DE8-4E55-BDE8-7C98FFF0640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DE8-4E55-BDE8-7C98FFF06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DE8-4E55-BDE8-7C98FFF0640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6.4985997414907368</c:v>
                      </c:pt>
                      <c:pt idx="1">
                        <c:v>6.0998446400828588</c:v>
                      </c:pt>
                      <c:pt idx="2">
                        <c:v>7.0561279826464212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DE8-4E55-BDE8-7C98FFF0640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DE8-4E55-BDE8-7C98FFF0640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DE8-4E55-BDE8-7C98FFF0640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DE8-4E55-BDE8-7C98FFF0640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DE8-4E55-BDE8-7C98FFF0640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DE8-4E55-BDE8-7C98FFF0640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DE8-4E55-BDE8-7C98FFF0640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DE8-4E55-BDE8-7C98FFF0640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DE8-4E55-BDE8-7C98FFF0640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DE8-4E55-BDE8-7C98FFF0640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DE8-4E55-BDE8-7C98FFF0640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DE8-4E55-BDE8-7C98FFF0640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DE8-4E55-BDE8-7C98FFF0640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DE8-4E55-BDE8-7C98FFF0640C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DE8-4E55-BDE8-7C98FFF06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18-4383-844B-BB2A04126B1D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8-4383-844B-BB2A04126B1D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018-4383-844B-BB2A04126B1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18-4383-844B-BB2A04126B1D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18-4383-844B-BB2A04126B1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18-4383-844B-BB2A04126B1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18-4383-844B-BB2A04126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018-4383-844B-BB2A04126B1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018-4383-844B-BB2A04126B1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018-4383-844B-BB2A04126B1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018-4383-844B-BB2A04126B1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018-4383-844B-BB2A04126B1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018-4383-844B-BB2A04126B1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018-4383-844B-BB2A04126B1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018-4383-844B-BB2A04126B1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018-4383-844B-BB2A04126B1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018-4383-844B-BB2A04126B1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018-4383-844B-BB2A04126B1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018-4383-844B-BB2A04126B1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018-4383-844B-BB2A04126B1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018-4383-844B-BB2A04126B1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018-4383-844B-BB2A04126B1D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018-4383-844B-BB2A04126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03-465C-A758-E9F20FBDF6EB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8.1773602199816686</c:v>
                </c:pt>
                <c:pt idx="1">
                  <c:v>8.5766773162939298</c:v>
                </c:pt>
                <c:pt idx="2">
                  <c:v>6.8096395301741595</c:v>
                </c:pt>
                <c:pt idx="3">
                  <c:v>6.0014224751066854</c:v>
                </c:pt>
                <c:pt idx="4">
                  <c:v>6.0594594594594593</c:v>
                </c:pt>
                <c:pt idx="5">
                  <c:v>5.6800539993250085</c:v>
                </c:pt>
                <c:pt idx="6">
                  <c:v>6.3039930049548234</c:v>
                </c:pt>
                <c:pt idx="7">
                  <c:v>7.5210163111668757</c:v>
                </c:pt>
                <c:pt idx="8">
                  <c:v>6.6633237822349569</c:v>
                </c:pt>
                <c:pt idx="9">
                  <c:v>7.0198019801980198</c:v>
                </c:pt>
                <c:pt idx="10">
                  <c:v>8.2249518304431604</c:v>
                </c:pt>
                <c:pt idx="11">
                  <c:v>7.5358156028368795</c:v>
                </c:pt>
                <c:pt idx="12">
                  <c:v>6.9479687058158168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03-465C-A758-E9F20FBDF6EB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C03-465C-A758-E9F20FBDF6EB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10.413913913913914</c:v>
                </c:pt>
                <c:pt idx="1">
                  <c:v>9.1971702418986769</c:v>
                </c:pt>
                <c:pt idx="2">
                  <c:v>8.3502024291497978</c:v>
                </c:pt>
                <c:pt idx="3">
                  <c:v>8.2081497797356828</c:v>
                </c:pt>
                <c:pt idx="4">
                  <c:v>8.0295741324921135</c:v>
                </c:pt>
                <c:pt idx="5">
                  <c:v>7.0322948328267474</c:v>
                </c:pt>
                <c:pt idx="6">
                  <c:v>7.6444776119402986</c:v>
                </c:pt>
                <c:pt idx="7">
                  <c:v>7.6443372126028954</c:v>
                </c:pt>
                <c:pt idx="8">
                  <c:v>7.9167933130699089</c:v>
                </c:pt>
                <c:pt idx="9">
                  <c:v>8.2179054054054053</c:v>
                </c:pt>
                <c:pt idx="10">
                  <c:v>9.9847401049117792</c:v>
                </c:pt>
                <c:pt idx="11">
                  <c:v>8.4206896551724135</c:v>
                </c:pt>
                <c:pt idx="12">
                  <c:v>8.3046629848123512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03-465C-A758-E9F20FBDF6EB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03-465C-A758-E9F20FBDF6E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03-465C-A758-E9F20FBDF6EB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9.5380143112701248</c:v>
                </c:pt>
                <c:pt idx="1">
                  <c:v>8.9995350999535102</c:v>
                </c:pt>
                <c:pt idx="2">
                  <c:v>8.4624697336561745</c:v>
                </c:pt>
                <c:pt idx="3">
                  <c:v>7.9212792127921281</c:v>
                </c:pt>
                <c:pt idx="4">
                  <c:v>8.205479452054794</c:v>
                </c:pt>
                <c:pt idx="5">
                  <c:v>7.6940669539277424</c:v>
                </c:pt>
                <c:pt idx="6">
                  <c:v>8.1790683605565633</c:v>
                </c:pt>
                <c:pt idx="7">
                  <c:v>8.2597813578826234</c:v>
                </c:pt>
                <c:pt idx="12">
                  <c:v>8.335456662127136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C03-465C-A758-E9F20FBDF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C03-465C-A758-E9F20FBDF6E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8.190780809031045</c:v>
                      </c:pt>
                      <c:pt idx="1">
                        <c:v>6.8860085836909875</c:v>
                      </c:pt>
                      <c:pt idx="2">
                        <c:v>8.8082069580731481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4.042553191489362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14</c:v>
                      </c:pt>
                      <c:pt idx="11">
                        <c:v>6.3157894736842106</c:v>
                      </c:pt>
                      <c:pt idx="12">
                        <c:v>7.5491122565864837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C03-465C-A758-E9F20FBDF6E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C03-465C-A758-E9F20FBDF6E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C03-465C-A758-E9F20FBDF6E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C03-465C-A758-E9F20FBDF6E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C03-465C-A758-E9F20FBDF6E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C03-465C-A758-E9F20FBDF6E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C03-465C-A758-E9F20FBDF6E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C03-465C-A758-E9F20FBDF6E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C03-465C-A758-E9F20FBDF6E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C03-465C-A758-E9F20FBDF6E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C03-465C-A758-E9F20FBDF6E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C03-465C-A758-E9F20FBDF6E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C03-465C-A758-E9F20FBDF6E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C03-465C-A758-E9F20FBDF6EB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-0.87589960264378952</c:v>
                </c:pt>
                <c:pt idx="1">
                  <c:v>-0.19763514194516674</c:v>
                </c:pt>
                <c:pt idx="2">
                  <c:v>0.11226730450637668</c:v>
                </c:pt>
                <c:pt idx="3">
                  <c:v>-0.28687056694355473</c:v>
                </c:pt>
                <c:pt idx="4">
                  <c:v>0.17590531956268052</c:v>
                </c:pt>
                <c:pt idx="5">
                  <c:v>0.66177212110099504</c:v>
                </c:pt>
                <c:pt idx="6">
                  <c:v>0.53459074861626465</c:v>
                </c:pt>
                <c:pt idx="7">
                  <c:v>0.61544414527972791</c:v>
                </c:pt>
                <c:pt idx="12">
                  <c:v>0.15052387646619536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C03-465C-A758-E9F20FBDF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C6-4534-AD3F-F59A88E73262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0.66569999999999996</c:v>
                </c:pt>
                <c:pt idx="1">
                  <c:v>0.80540000000000012</c:v>
                </c:pt>
                <c:pt idx="2">
                  <c:v>0.73080000000000001</c:v>
                </c:pt>
                <c:pt idx="3">
                  <c:v>0.8508</c:v>
                </c:pt>
                <c:pt idx="4">
                  <c:v>0.74939999999999996</c:v>
                </c:pt>
                <c:pt idx="5">
                  <c:v>0.89209999999999989</c:v>
                </c:pt>
                <c:pt idx="6">
                  <c:v>0.84819999999999995</c:v>
                </c:pt>
                <c:pt idx="7">
                  <c:v>0.91409999999999991</c:v>
                </c:pt>
                <c:pt idx="8">
                  <c:v>0.87129999999999996</c:v>
                </c:pt>
                <c:pt idx="9">
                  <c:v>0.99150000000000005</c:v>
                </c:pt>
                <c:pt idx="10">
                  <c:v>0.81189999999999996</c:v>
                </c:pt>
                <c:pt idx="11">
                  <c:v>0.80489999999999995</c:v>
                </c:pt>
                <c:pt idx="12">
                  <c:v>0.82779844332469787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C6-4534-AD3F-F59A88E73262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5C6-4534-AD3F-F59A88E73262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0.77329999999999999</c:v>
                </c:pt>
                <c:pt idx="1">
                  <c:v>0.81370000000000009</c:v>
                </c:pt>
                <c:pt idx="2">
                  <c:v>0.82409999999999994</c:v>
                </c:pt>
                <c:pt idx="3">
                  <c:v>0.7854000000000001</c:v>
                </c:pt>
                <c:pt idx="4">
                  <c:v>0.79349999999999998</c:v>
                </c:pt>
                <c:pt idx="5">
                  <c:v>0.86809999999999998</c:v>
                </c:pt>
                <c:pt idx="6">
                  <c:v>0.93140000000000001</c:v>
                </c:pt>
                <c:pt idx="7">
                  <c:v>1.0104</c:v>
                </c:pt>
                <c:pt idx="8">
                  <c:v>0.86329999999999996</c:v>
                </c:pt>
                <c:pt idx="9">
                  <c:v>0.8478</c:v>
                </c:pt>
                <c:pt idx="10">
                  <c:v>0.76209999999999989</c:v>
                </c:pt>
                <c:pt idx="11">
                  <c:v>0.65790000000000004</c:v>
                </c:pt>
                <c:pt idx="12">
                  <c:v>0.82775664662909765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C6-4534-AD3F-F59A88E73262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5C6-4534-AD3F-F59A88E7326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5C6-4534-AD3F-F59A88E73262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0.76390000000000002</c:v>
                </c:pt>
                <c:pt idx="1">
                  <c:v>0.84770000000000001</c:v>
                </c:pt>
                <c:pt idx="2">
                  <c:v>0.74790000000000001</c:v>
                </c:pt>
                <c:pt idx="3">
                  <c:v>0.88529999999999998</c:v>
                </c:pt>
                <c:pt idx="4">
                  <c:v>0.76870000000000005</c:v>
                </c:pt>
                <c:pt idx="5">
                  <c:v>0.87670000000000003</c:v>
                </c:pt>
                <c:pt idx="6">
                  <c:v>0.9355</c:v>
                </c:pt>
                <c:pt idx="7">
                  <c:v>0.96959999999999991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5C6-4534-AD3F-F59A88E73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5C6-4534-AD3F-F59A88E7326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0.74590000000000001</c:v>
                      </c:pt>
                      <c:pt idx="1">
                        <c:v>0.76</c:v>
                      </c:pt>
                      <c:pt idx="2">
                        <c:v>0.32850000000000001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0.70719999999999994</c:v>
                      </c:pt>
                      <c:pt idx="8">
                        <c:v>0.81629999999999991</c:v>
                      </c:pt>
                      <c:pt idx="9">
                        <c:v>0.32350000000000001</c:v>
                      </c:pt>
                      <c:pt idx="10">
                        <c:v>0.36009999999999998</c:v>
                      </c:pt>
                      <c:pt idx="11">
                        <c:v>0.65659999999999996</c:v>
                      </c:pt>
                      <c:pt idx="12">
                        <c:v>0.60407891607923314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5C6-4534-AD3F-F59A88E7326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5C6-4534-AD3F-F59A88E7326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5C6-4534-AD3F-F59A88E7326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5C6-4534-AD3F-F59A88E7326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5C6-4534-AD3F-F59A88E7326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5C6-4534-AD3F-F59A88E7326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5C6-4534-AD3F-F59A88E7326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5C6-4534-AD3F-F59A88E7326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5C6-4534-AD3F-F59A88E7326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5C6-4534-AD3F-F59A88E7326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5C6-4534-AD3F-F59A88E7326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5C6-4534-AD3F-F59A88E7326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5C6-4534-AD3F-F59A88E7326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5C6-4534-AD3F-F59A88E73262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-1.2155696366222601E-2</c:v>
                </c:pt>
                <c:pt idx="1">
                  <c:v>4.1784441440334108E-2</c:v>
                </c:pt>
                <c:pt idx="2">
                  <c:v>-9.2464506734619478E-2</c:v>
                </c:pt>
                <c:pt idx="3">
                  <c:v>0.12719633307868583</c:v>
                </c:pt>
                <c:pt idx="4">
                  <c:v>-3.1253938248267055E-2</c:v>
                </c:pt>
                <c:pt idx="5">
                  <c:v>9.9066927773299174E-3</c:v>
                </c:pt>
                <c:pt idx="6">
                  <c:v>4.4019755207214128E-3</c:v>
                </c:pt>
                <c:pt idx="7">
                  <c:v>-4.0380047505938266E-2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5C6-4534-AD3F-F59A88E73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E7-4609-A8DC-0C4C6C73701A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0.65709999999999991</c:v>
                </c:pt>
                <c:pt idx="1">
                  <c:v>0.65670000000000006</c:v>
                </c:pt>
                <c:pt idx="2">
                  <c:v>0.61909999999999998</c:v>
                </c:pt>
                <c:pt idx="3">
                  <c:v>0.64219999999999999</c:v>
                </c:pt>
                <c:pt idx="4">
                  <c:v>0.57789999999999997</c:v>
                </c:pt>
                <c:pt idx="5">
                  <c:v>0.64040000000000008</c:v>
                </c:pt>
                <c:pt idx="6">
                  <c:v>0.7965000000000001</c:v>
                </c:pt>
                <c:pt idx="7">
                  <c:v>0.88290000000000002</c:v>
                </c:pt>
                <c:pt idx="8">
                  <c:v>0.70790000000000008</c:v>
                </c:pt>
                <c:pt idx="9">
                  <c:v>0.70120000000000005</c:v>
                </c:pt>
                <c:pt idx="10">
                  <c:v>0.64529999999999998</c:v>
                </c:pt>
                <c:pt idx="11">
                  <c:v>0.7772</c:v>
                </c:pt>
                <c:pt idx="12">
                  <c:v>0.69203333333333339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E7-4609-A8DC-0C4C6C73701A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FE7-4609-A8DC-0C4C6C73701A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0.7609999999999999</c:v>
                </c:pt>
                <c:pt idx="1">
                  <c:v>0.81599999999999995</c:v>
                </c:pt>
                <c:pt idx="2">
                  <c:v>0.75430000000000008</c:v>
                </c:pt>
                <c:pt idx="3">
                  <c:v>0.84499999999999997</c:v>
                </c:pt>
                <c:pt idx="4">
                  <c:v>0.74480000000000002</c:v>
                </c:pt>
                <c:pt idx="5">
                  <c:v>0.69950000000000001</c:v>
                </c:pt>
                <c:pt idx="6">
                  <c:v>0.93659999999999999</c:v>
                </c:pt>
                <c:pt idx="7">
                  <c:v>0.98499999999999999</c:v>
                </c:pt>
                <c:pt idx="8">
                  <c:v>0.78749999999999998</c:v>
                </c:pt>
                <c:pt idx="9">
                  <c:v>0.88969999999999994</c:v>
                </c:pt>
                <c:pt idx="10">
                  <c:v>0.7913</c:v>
                </c:pt>
                <c:pt idx="11">
                  <c:v>0.84849999999999992</c:v>
                </c:pt>
                <c:pt idx="12">
                  <c:v>0.8216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E7-4609-A8DC-0C4C6C73701A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FE7-4609-A8DC-0C4C6C73701A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0.78</c:v>
                </c:pt>
                <c:pt idx="1">
                  <c:v>0.78390000000000004</c:v>
                </c:pt>
                <c:pt idx="2">
                  <c:v>0.76700000000000002</c:v>
                </c:pt>
                <c:pt idx="3">
                  <c:v>0.97349999999999992</c:v>
                </c:pt>
                <c:pt idx="4">
                  <c:v>0.85439999999999994</c:v>
                </c:pt>
                <c:pt idx="5">
                  <c:v>0.87730000000000008</c:v>
                </c:pt>
                <c:pt idx="6">
                  <c:v>0.9890000000000001</c:v>
                </c:pt>
                <c:pt idx="7">
                  <c:v>1.0501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FE7-4609-A8DC-0C4C6C73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7FE7-4609-A8DC-0C4C6C73701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7FE7-4609-A8DC-0C4C6C73701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FE7-4609-A8DC-0C4C6C73701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FE7-4609-A8DC-0C4C6C73701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FE7-4609-A8DC-0C4C6C73701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FE7-4609-A8DC-0C4C6C73701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FE7-4609-A8DC-0C4C6C73701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FE7-4609-A8DC-0C4C6C73701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FE7-4609-A8DC-0C4C6C73701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FE7-4609-A8DC-0C4C6C73701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FE7-4609-A8DC-0C4C6C73701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FE7-4609-A8DC-0C4C6C73701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FE7-4609-A8DC-0C4C6C73701A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2.4967148488830748E-2</c:v>
                </c:pt>
                <c:pt idx="1">
                  <c:v>-3.9338235294117507E-2</c:v>
                </c:pt>
                <c:pt idx="2">
                  <c:v>1.6836802333288992E-2</c:v>
                </c:pt>
                <c:pt idx="3">
                  <c:v>0.15207100591715972</c:v>
                </c:pt>
                <c:pt idx="4">
                  <c:v>0.14715359828141761</c:v>
                </c:pt>
                <c:pt idx="5">
                  <c:v>0.25418155825589706</c:v>
                </c:pt>
                <c:pt idx="6">
                  <c:v>5.5947042494127741E-2</c:v>
                </c:pt>
                <c:pt idx="7">
                  <c:v>6.6091370558375662E-2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7FE7-4609-A8DC-0C4C6C73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AA-4886-84C2-9D8B671F8948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799</c:v>
                </c:pt>
                <c:pt idx="1">
                  <c:v>970</c:v>
                </c:pt>
                <c:pt idx="2">
                  <c:v>991</c:v>
                </c:pt>
                <c:pt idx="3">
                  <c:v>1079</c:v>
                </c:pt>
                <c:pt idx="4">
                  <c:v>523</c:v>
                </c:pt>
                <c:pt idx="5">
                  <c:v>633</c:v>
                </c:pt>
                <c:pt idx="6">
                  <c:v>368</c:v>
                </c:pt>
                <c:pt idx="7">
                  <c:v>339</c:v>
                </c:pt>
                <c:pt idx="8">
                  <c:v>570</c:v>
                </c:pt>
                <c:pt idx="9">
                  <c:v>573</c:v>
                </c:pt>
                <c:pt idx="10">
                  <c:v>960</c:v>
                </c:pt>
                <c:pt idx="11">
                  <c:v>1075</c:v>
                </c:pt>
                <c:pt idx="12">
                  <c:v>8880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AA-4886-84C2-9D8B671F8948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5AA-4886-84C2-9D8B671F894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977</c:v>
                </c:pt>
                <c:pt idx="1">
                  <c:v>722</c:v>
                </c:pt>
                <c:pt idx="2">
                  <c:v>1079</c:v>
                </c:pt>
                <c:pt idx="3">
                  <c:v>593</c:v>
                </c:pt>
                <c:pt idx="4">
                  <c:v>557</c:v>
                </c:pt>
                <c:pt idx="5">
                  <c:v>501</c:v>
                </c:pt>
                <c:pt idx="6">
                  <c:v>525</c:v>
                </c:pt>
                <c:pt idx="7">
                  <c:v>575</c:v>
                </c:pt>
                <c:pt idx="8">
                  <c:v>486</c:v>
                </c:pt>
                <c:pt idx="9">
                  <c:v>733</c:v>
                </c:pt>
                <c:pt idx="10">
                  <c:v>998</c:v>
                </c:pt>
                <c:pt idx="11">
                  <c:v>770</c:v>
                </c:pt>
                <c:pt idx="12">
                  <c:v>8516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AA-4886-84C2-9D8B671F8948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AA-4886-84C2-9D8B671F894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5AA-4886-84C2-9D8B671F894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856</c:v>
                </c:pt>
                <c:pt idx="1">
                  <c:v>749</c:v>
                </c:pt>
                <c:pt idx="2">
                  <c:v>1207</c:v>
                </c:pt>
                <c:pt idx="3">
                  <c:v>1089</c:v>
                </c:pt>
                <c:pt idx="4">
                  <c:v>654</c:v>
                </c:pt>
                <c:pt idx="5">
                  <c:v>708</c:v>
                </c:pt>
                <c:pt idx="6">
                  <c:v>572</c:v>
                </c:pt>
                <c:pt idx="7">
                  <c:v>572</c:v>
                </c:pt>
                <c:pt idx="12">
                  <c:v>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AA-4886-84C2-9D8B671F8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5AA-4886-84C2-9D8B671F894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837</c:v>
                      </c:pt>
                      <c:pt idx="1">
                        <c:v>508</c:v>
                      </c:pt>
                      <c:pt idx="2">
                        <c:v>482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392</c:v>
                      </c:pt>
                      <c:pt idx="8">
                        <c:v>116</c:v>
                      </c:pt>
                      <c:pt idx="9">
                        <c:v>86</c:v>
                      </c:pt>
                      <c:pt idx="10">
                        <c:v>450</c:v>
                      </c:pt>
                      <c:pt idx="11">
                        <c:v>304</c:v>
                      </c:pt>
                      <c:pt idx="12">
                        <c:v>3197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5AA-4886-84C2-9D8B671F8948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35AA-4886-84C2-9D8B671F8948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681</c:v>
                      </c:pt>
                      <c:pt idx="1">
                        <c:v>493</c:v>
                      </c:pt>
                      <c:pt idx="2">
                        <c:v>1542</c:v>
                      </c:pt>
                      <c:pt idx="3">
                        <c:v>450</c:v>
                      </c:pt>
                      <c:pt idx="4">
                        <c:v>288</c:v>
                      </c:pt>
                      <c:pt idx="5">
                        <c:v>179</c:v>
                      </c:pt>
                      <c:pt idx="6">
                        <c:v>235</c:v>
                      </c:pt>
                      <c:pt idx="7">
                        <c:v>365</c:v>
                      </c:pt>
                      <c:pt idx="8">
                        <c:v>409</c:v>
                      </c:pt>
                      <c:pt idx="9">
                        <c:v>495</c:v>
                      </c:pt>
                      <c:pt idx="10">
                        <c:v>972</c:v>
                      </c:pt>
                      <c:pt idx="11">
                        <c:v>835</c:v>
                      </c:pt>
                      <c:pt idx="12">
                        <c:v>6944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35AA-4886-84C2-9D8B671F894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5AA-4886-84C2-9D8B671F894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5AA-4886-84C2-9D8B671F894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5AA-4886-84C2-9D8B671F894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5AA-4886-84C2-9D8B671F894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5AA-4886-84C2-9D8B671F894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5AA-4886-84C2-9D8B671F894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5AA-4886-84C2-9D8B671F894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5AA-4886-84C2-9D8B671F894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5AA-4886-84C2-9D8B671F894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5AA-4886-84C2-9D8B671F894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5AA-4886-84C2-9D8B671F894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5AA-4886-84C2-9D8B671F894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5AA-4886-84C2-9D8B671F8948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-0.12384851586489254</c:v>
                </c:pt>
                <c:pt idx="1">
                  <c:v>3.7396121883656486E-2</c:v>
                </c:pt>
                <c:pt idx="2">
                  <c:v>0.11862835959221507</c:v>
                </c:pt>
                <c:pt idx="3">
                  <c:v>0.83642495784148396</c:v>
                </c:pt>
                <c:pt idx="4">
                  <c:v>0.17414721723518856</c:v>
                </c:pt>
                <c:pt idx="5">
                  <c:v>0.41317365269461082</c:v>
                </c:pt>
                <c:pt idx="6">
                  <c:v>8.9523809523809561E-2</c:v>
                </c:pt>
                <c:pt idx="7">
                  <c:v>-5.2173913043478404E-3</c:v>
                </c:pt>
                <c:pt idx="12">
                  <c:v>0.1396274190631217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5AA-4886-84C2-9D8B671F8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06-4E3B-94F6-B1F1FE29217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06-4E3B-94F6-B1F1FE292177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F06-4E3B-94F6-B1F1FE29217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06-4E3B-94F6-B1F1FE292177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06-4E3B-94F6-B1F1FE29217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F06-4E3B-94F6-B1F1FE29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8F06-4E3B-94F6-B1F1FE29217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8F06-4E3B-94F6-B1F1FE29217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F06-4E3B-94F6-B1F1FE29217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F06-4E3B-94F6-B1F1FE29217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F06-4E3B-94F6-B1F1FE29217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F06-4E3B-94F6-B1F1FE29217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F06-4E3B-94F6-B1F1FE29217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F06-4E3B-94F6-B1F1FE29217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F06-4E3B-94F6-B1F1FE29217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F06-4E3B-94F6-B1F1FE29217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F06-4E3B-94F6-B1F1FE29217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F06-4E3B-94F6-B1F1FE29217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F06-4E3B-94F6-B1F1FE292177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F06-4E3B-94F6-B1F1FE29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12-4527-8B2A-A14DFEE69AED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0.66769999999999996</c:v>
                </c:pt>
                <c:pt idx="1">
                  <c:v>0.8387</c:v>
                </c:pt>
                <c:pt idx="2">
                  <c:v>0.75569999999999993</c:v>
                </c:pt>
                <c:pt idx="3">
                  <c:v>0.89739999999999998</c:v>
                </c:pt>
                <c:pt idx="4">
                  <c:v>0.78780000000000006</c:v>
                </c:pt>
                <c:pt idx="5">
                  <c:v>0.94840000000000002</c:v>
                </c:pt>
                <c:pt idx="6">
                  <c:v>0.85980000000000001</c:v>
                </c:pt>
                <c:pt idx="7">
                  <c:v>0.92110000000000003</c:v>
                </c:pt>
                <c:pt idx="8">
                  <c:v>0.90790000000000004</c:v>
                </c:pt>
                <c:pt idx="9">
                  <c:v>1.0544</c:v>
                </c:pt>
                <c:pt idx="10">
                  <c:v>0.84939999999999993</c:v>
                </c:pt>
                <c:pt idx="11">
                  <c:v>0.81110000000000004</c:v>
                </c:pt>
                <c:pt idx="12">
                  <c:v>0.85798212005108543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12-4527-8B2A-A14DFEE69AED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D12-4527-8B2A-A14DFEE69AE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0.77610000000000001</c:v>
                </c:pt>
                <c:pt idx="1">
                  <c:v>0.8488</c:v>
                </c:pt>
                <c:pt idx="2">
                  <c:v>0.83979999999999999</c:v>
                </c:pt>
                <c:pt idx="3">
                  <c:v>0.77200000000000002</c:v>
                </c:pt>
                <c:pt idx="4">
                  <c:v>0.80449999999999999</c:v>
                </c:pt>
                <c:pt idx="5">
                  <c:v>0.90610000000000002</c:v>
                </c:pt>
                <c:pt idx="6">
                  <c:v>0.93030000000000002</c:v>
                </c:pt>
                <c:pt idx="7">
                  <c:v>1.0162</c:v>
                </c:pt>
                <c:pt idx="8">
                  <c:v>0.88029999999999997</c:v>
                </c:pt>
                <c:pt idx="9">
                  <c:v>0.83840000000000003</c:v>
                </c:pt>
                <c:pt idx="10">
                  <c:v>0.75549999999999995</c:v>
                </c:pt>
                <c:pt idx="11">
                  <c:v>0.61499999999999999</c:v>
                </c:pt>
                <c:pt idx="12">
                  <c:v>0.82954099756436284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12-4527-8B2A-A14DFEE69AED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12-4527-8B2A-A14DFEE69AE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12-4527-8B2A-A14DFEE69AE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0.76029999999999998</c:v>
                </c:pt>
                <c:pt idx="1">
                  <c:v>0.86180000000000012</c:v>
                </c:pt>
                <c:pt idx="2">
                  <c:v>0.74360000000000004</c:v>
                </c:pt>
                <c:pt idx="3">
                  <c:v>0.86569999999999991</c:v>
                </c:pt>
                <c:pt idx="4">
                  <c:v>0.74970000000000003</c:v>
                </c:pt>
                <c:pt idx="5">
                  <c:v>0.87650000000000006</c:v>
                </c:pt>
                <c:pt idx="6">
                  <c:v>0.92290000000000005</c:v>
                </c:pt>
                <c:pt idx="7">
                  <c:v>0.95069999999999988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D12-4527-8B2A-A14DFEE69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D12-4527-8B2A-A14DFEE69AE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0.78949999999999998</c:v>
                      </c:pt>
                      <c:pt idx="1">
                        <c:v>0.82389999999999997</c:v>
                      </c:pt>
                      <c:pt idx="2">
                        <c:v>0.34029999999999999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0.79610000000000003</c:v>
                      </c:pt>
                      <c:pt idx="8">
                        <c:v>0.83379999999999999</c:v>
                      </c:pt>
                      <c:pt idx="9">
                        <c:v>0.3306</c:v>
                      </c:pt>
                      <c:pt idx="10">
                        <c:v>0.36659999999999998</c:v>
                      </c:pt>
                      <c:pt idx="11">
                        <c:v>0.66909999999999992</c:v>
                      </c:pt>
                      <c:pt idx="12">
                        <c:v>0.63275535008939532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D12-4527-8B2A-A14DFEE69AE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D12-4527-8B2A-A14DFEE69AE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D12-4527-8B2A-A14DFEE69AE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D12-4527-8B2A-A14DFEE69AE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D12-4527-8B2A-A14DFEE69AE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D12-4527-8B2A-A14DFEE69AE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D12-4527-8B2A-A14DFEE69AE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D12-4527-8B2A-A14DFEE69AE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D12-4527-8B2A-A14DFEE69AE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D12-4527-8B2A-A14DFEE69AE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D12-4527-8B2A-A14DFEE69AE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D12-4527-8B2A-A14DFEE69AE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D12-4527-8B2A-A14DFEE69AE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D12-4527-8B2A-A14DFEE69AED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-2.0358201262723918E-2</c:v>
                </c:pt>
                <c:pt idx="1">
                  <c:v>1.5315739868049238E-2</c:v>
                </c:pt>
                <c:pt idx="2">
                  <c:v>-0.11455108359133126</c:v>
                </c:pt>
                <c:pt idx="3">
                  <c:v>0.1213730569948186</c:v>
                </c:pt>
                <c:pt idx="4">
                  <c:v>-6.8116842759477936E-2</c:v>
                </c:pt>
                <c:pt idx="5">
                  <c:v>-3.2667475996026929E-2</c:v>
                </c:pt>
                <c:pt idx="6">
                  <c:v>-7.9544233043103985E-3</c:v>
                </c:pt>
                <c:pt idx="7">
                  <c:v>-6.445581578429449E-2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D12-4527-8B2A-A14DFEE69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DF-4BF3-9E0D-3B67E6B33D73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DF-4BF3-9E0D-3B67E6B33D73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ADF-4BF3-9E0D-3B67E6B33D73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DF-4BF3-9E0D-3B67E6B33D73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ADF-4BF3-9E0D-3B67E6B33D7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ADF-4BF3-9E0D-3B67E6B33D73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ADF-4BF3-9E0D-3B67E6B33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ADF-4BF3-9E0D-3B67E6B33D7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0.78949999999999998</c:v>
                      </c:pt>
                      <c:pt idx="1">
                        <c:v>0.82389999999999997</c:v>
                      </c:pt>
                      <c:pt idx="2">
                        <c:v>0.34029999999999999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ADF-4BF3-9E0D-3B67E6B33D7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ADF-4BF3-9E0D-3B67E6B33D7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ADF-4BF3-9E0D-3B67E6B33D7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ADF-4BF3-9E0D-3B67E6B33D7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ADF-4BF3-9E0D-3B67E6B33D7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ADF-4BF3-9E0D-3B67E6B33D7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ADF-4BF3-9E0D-3B67E6B33D7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ADF-4BF3-9E0D-3B67E6B33D7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ADF-4BF3-9E0D-3B67E6B33D7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ADF-4BF3-9E0D-3B67E6B33D7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ADF-4BF3-9E0D-3B67E6B33D7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ADF-4BF3-9E0D-3B67E6B33D7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ADF-4BF3-9E0D-3B67E6B33D7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ADF-4BF3-9E0D-3B67E6B33D73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ADF-4BF3-9E0D-3B67E6B33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23606</c:v>
                </c:pt>
                <c:pt idx="1">
                  <c:v>4768</c:v>
                </c:pt>
                <c:pt idx="2">
                  <c:v>6593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8-4834-9E62-DC7A6B184C58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24169</c:v>
                </c:pt>
                <c:pt idx="1">
                  <c:v>10436</c:v>
                </c:pt>
                <c:pt idx="2">
                  <c:v>3845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78-4834-9E62-DC7A6B184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878-4834-9E62-DC7A6B184C58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878-4834-9E62-DC7A6B184C58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878-4834-9E62-DC7A6B184C58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78-4834-9E62-DC7A6B184C58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78-4834-9E62-DC7A6B184C58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78-4834-9E62-DC7A6B184C58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78-4834-9E62-DC7A6B184C58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78-4834-9E62-DC7A6B184C58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78-4834-9E62-DC7A6B184C58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0.62858257477243173</c:v>
                </c:pt>
                <c:pt idx="1">
                  <c:v>0.27141742522756829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878-4834-9E62-DC7A6B184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878-4834-9E62-DC7A6B184C58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878-4834-9E62-DC7A6B184C58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878-4834-9E62-DC7A6B184C58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878-4834-9E62-DC7A6B184C58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878-4834-9E62-DC7A6B184C58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878-4834-9E62-DC7A6B184C58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878-4834-9E62-DC7A6B184C58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78-4834-9E62-DC7A6B184C58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78-4834-9E62-DC7A6B184C58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78-4834-9E62-DC7A6B184C58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78-4834-9E62-DC7A6B184C58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878-4834-9E62-DC7A6B184C58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2.3849868677454866E-2</c:v>
                </c:pt>
                <c:pt idx="1">
                  <c:v>1.188758389261745</c:v>
                </c:pt>
                <c:pt idx="2">
                  <c:v>-0.41680570301835285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878-4834-9E62-DC7A6B184C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05-4715-A5F1-D99469998B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05-4715-A5F1-D99469998B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05-4715-A5F1-D99469998B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05-4715-A5F1-D99469998B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205-4715-A5F1-D99469998B0D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05-4715-A5F1-D99469998B0D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05-4715-A5F1-D99469998B0D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05-4715-A5F1-D99469998B0D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05-4715-A5F1-D99469998B0D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05-4715-A5F1-D99469998B0D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05-4715-A5F1-D99469998B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24169</c:v>
                </c:pt>
                <c:pt idx="1">
                  <c:v>10436</c:v>
                </c:pt>
                <c:pt idx="2">
                  <c:v>3845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205-4715-A5F1-D99469998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C7-4544-BBAF-C5AB50A0A2D4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C7-4544-BBAF-C5AB50A0A2D4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C7-4544-BBAF-C5AB50A0A2D4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C7-4544-BBAF-C5AB50A0A2D4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C7-4544-BBAF-C5AB50A0A2D4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C7-4544-BBAF-C5AB50A0A2D4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C7-4544-BBAF-C5AB50A0A2D4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7-4544-BBAF-C5AB50A0A2D4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7-4544-BBAF-C5AB50A0A2D4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C7-4544-BBAF-C5AB50A0A2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9AC7-4544-BBAF-C5AB50A0A2D4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C7-4544-BBAF-C5AB50A0A2D4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C7-4544-BBAF-C5AB50A0A2D4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C7-4544-BBAF-C5AB50A0A2D4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C7-4544-BBAF-C5AB50A0A2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9AC7-4544-BBAF-C5AB50A0A2D4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9AC7-4544-BBAF-C5AB50A0A2D4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AC7-4544-BBAF-C5AB50A0A2D4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AC7-4544-BBAF-C5AB50A0A2D4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AC7-4544-BBAF-C5AB50A0A2D4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AC7-4544-BBAF-C5AB50A0A2D4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AC7-4544-BBAF-C5AB50A0A2D4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AC7-4544-BBAF-C5AB50A0A2D4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AC7-4544-BBAF-C5AB50A0A2D4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AC7-4544-BBAF-C5AB50A0A2D4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AC7-4544-BBAF-C5AB50A0A2D4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AC7-4544-BBAF-C5AB50A0A2D4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AC7-4544-BBAF-C5AB50A0A2D4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AC7-4544-BBAF-C5AB50A0A2D4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AC7-4544-BBAF-C5AB50A0A2D4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AC7-4544-BBAF-C5AB50A0A2D4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AC7-4544-BBAF-C5AB50A0A2D4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AC7-4544-BBAF-C5AB50A0A2D4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9AC7-4544-BBAF-C5AB50A0A2D4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9AC7-4544-BBAF-C5AB50A0A2D4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9AC7-4544-BBAF-C5AB50A0A2D4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9AC7-4544-BBAF-C5AB50A0A2D4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9AC7-4544-BBAF-C5AB50A0A2D4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9AC7-4544-BBAF-C5AB50A0A2D4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9AC7-4544-BBAF-C5AB50A0A2D4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9AC7-4544-BBAF-C5AB50A0A2D4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9AC7-4544-BBAF-C5AB50A0A2D4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9AC7-4544-BBAF-C5AB50A0A2D4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9AC7-4544-BBAF-C5AB50A0A2D4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9AC7-4544-BBAF-C5AB50A0A2D4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9AC7-4544-BBAF-C5AB50A0A2D4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9AC7-4544-BBAF-C5AB50A0A2D4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9AC7-4544-BBAF-C5AB50A0A2D4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9AC7-4544-BBAF-C5AB50A0A2D4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9AC7-4544-BBAF-C5AB50A0A2D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AC7-4544-BBAF-C5AB50A0A2D4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AC7-4544-BBAF-C5AB50A0A2D4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AC7-4544-BBAF-C5AB50A0A2D4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AC7-4544-BBAF-C5AB50A0A2D4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AC7-4544-BBAF-C5AB50A0A2D4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AC7-4544-BBAF-C5AB50A0A2D4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AC7-4544-BBAF-C5AB50A0A2D4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AC7-4544-BBAF-C5AB50A0A2D4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AC7-4544-BBAF-C5AB50A0A2D4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AC7-4544-BBAF-C5AB50A0A2D4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AC7-4544-BBAF-C5AB50A0A2D4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9AC7-4544-BBAF-C5AB50A0A2D4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9AC7-4544-BBAF-C5AB50A0A2D4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9AC7-4544-BBAF-C5AB50A0A2D4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9AC7-4544-BBAF-C5AB50A0A2D4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9AC7-4544-BBAF-C5AB50A0A2D4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9AC7-4544-BBAF-C5AB50A0A2D4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9AC7-4544-BBAF-C5AB50A0A2D4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9AC7-4544-BBAF-C5AB50A0A2D4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9AC7-4544-BBAF-C5AB50A0A2D4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9AC7-4544-BBAF-C5AB50A0A2D4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9AC7-4544-BBAF-C5AB50A0A2D4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9AC7-4544-BBAF-C5AB50A0A2D4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9AC7-4544-BBAF-C5AB50A0A2D4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9AC7-4544-BBAF-C5AB50A0A2D4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9AC7-4544-BBAF-C5AB50A0A2D4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9AC7-4544-BBAF-C5AB50A0A2D4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9AC7-4544-BBAF-C5AB50A0A2D4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9AC7-4544-BBAF-C5AB50A0A2D4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9AC7-4544-BBAF-C5AB50A0A2D4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9AC7-4544-BBAF-C5AB50A0A2D4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9AC7-4544-BBAF-C5AB50A0A2D4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9AC7-4544-BBAF-C5AB50A0A2D4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9AC7-4544-BBAF-C5AB50A0A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500-452C-9084-112B067ECE11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00-452C-9084-112B067ECE11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00-452C-9084-112B067ECE11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00-452C-9084-112B067ECE11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00-452C-9084-112B067EC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San Miguel de Abona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33173</c:v>
                </c:pt>
                <c:pt idx="1">
                  <c:v>0</c:v>
                </c:pt>
                <c:pt idx="2">
                  <c:v>0</c:v>
                </c:pt>
                <c:pt idx="3">
                  <c:v>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FB-4591-8DD2-A2CBD14C1E3D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30723</c:v>
                </c:pt>
                <c:pt idx="1">
                  <c:v>0</c:v>
                </c:pt>
                <c:pt idx="2">
                  <c:v>0</c:v>
                </c:pt>
                <c:pt idx="3">
                  <c:v>4244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FB-4591-8DD2-A2CBD14C1E3D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33898</c:v>
                </c:pt>
                <c:pt idx="1">
                  <c:v>0</c:v>
                </c:pt>
                <c:pt idx="2">
                  <c:v>0</c:v>
                </c:pt>
                <c:pt idx="3">
                  <c:v>4552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FB-4591-8DD2-A2CBD14C1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0.10334277251570478</c:v>
                </c:pt>
                <c:pt idx="1">
                  <c:v>0</c:v>
                </c:pt>
                <c:pt idx="2">
                  <c:v>0</c:v>
                </c:pt>
                <c:pt idx="3">
                  <c:v>7.257304429783229E-2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FB-4591-8DD2-A2CBD14C1E3D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0.88161248374512358</c:v>
                </c:pt>
                <c:pt idx="1">
                  <c:v>0</c:v>
                </c:pt>
                <c:pt idx="2">
                  <c:v>0</c:v>
                </c:pt>
                <c:pt idx="3">
                  <c:v>0.11838751625487647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FB-4591-8DD2-A2CBD14C1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F1D-49C2-9060-0798AA7A9103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1D-49C2-9060-0798AA7A9103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1D-49C2-9060-0798AA7A9103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1D-49C2-9060-0798AA7A9103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1D-49C2-9060-0798AA7A9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San Miguel de Abona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21530</c:v>
                </c:pt>
                <c:pt idx="1">
                  <c:v>0</c:v>
                </c:pt>
                <c:pt idx="2">
                  <c:v>0</c:v>
                </c:pt>
                <c:pt idx="3">
                  <c:v>1487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3-4A45-A8D9-AB0EB6658976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21901</c:v>
                </c:pt>
                <c:pt idx="1">
                  <c:v>0</c:v>
                </c:pt>
                <c:pt idx="2">
                  <c:v>0</c:v>
                </c:pt>
                <c:pt idx="3">
                  <c:v>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53-4A45-A8D9-AB0EB6658976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22319</c:v>
                </c:pt>
                <c:pt idx="1">
                  <c:v>0</c:v>
                </c:pt>
                <c:pt idx="2">
                  <c:v>0</c:v>
                </c:pt>
                <c:pt idx="3">
                  <c:v>1850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53-4A45-A8D9-AB0EB6658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1.9085886489201398E-2</c:v>
                </c:pt>
                <c:pt idx="1">
                  <c:v>0</c:v>
                </c:pt>
                <c:pt idx="2">
                  <c:v>0</c:v>
                </c:pt>
                <c:pt idx="3">
                  <c:v>8.5043988269794646E-2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53-4A45-A8D9-AB0EB6658976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0.92345566634945586</c:v>
                </c:pt>
                <c:pt idx="1">
                  <c:v>0</c:v>
                </c:pt>
                <c:pt idx="2">
                  <c:v>0</c:v>
                </c:pt>
                <c:pt idx="3">
                  <c:v>7.6544333650544083E-2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53-4A45-A8D9-AB0EB6658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F1-4E87-97C7-D85BEF0DC553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786</c:v>
                </c:pt>
                <c:pt idx="1">
                  <c:v>1866</c:v>
                </c:pt>
                <c:pt idx="2">
                  <c:v>1634</c:v>
                </c:pt>
                <c:pt idx="3">
                  <c:v>1968</c:v>
                </c:pt>
                <c:pt idx="4">
                  <c:v>1147</c:v>
                </c:pt>
                <c:pt idx="5">
                  <c:v>1022</c:v>
                </c:pt>
                <c:pt idx="6">
                  <c:v>780</c:v>
                </c:pt>
                <c:pt idx="7">
                  <c:v>1136</c:v>
                </c:pt>
                <c:pt idx="8">
                  <c:v>596</c:v>
                </c:pt>
                <c:pt idx="9">
                  <c:v>834</c:v>
                </c:pt>
                <c:pt idx="10">
                  <c:v>781</c:v>
                </c:pt>
                <c:pt idx="11">
                  <c:v>864</c:v>
                </c:pt>
                <c:pt idx="12">
                  <c:v>13414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F1-4E87-97C7-D85BEF0DC553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4F1-4E87-97C7-D85BEF0DC55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785</c:v>
                </c:pt>
                <c:pt idx="1">
                  <c:v>1179</c:v>
                </c:pt>
                <c:pt idx="2">
                  <c:v>802</c:v>
                </c:pt>
                <c:pt idx="3">
                  <c:v>1348</c:v>
                </c:pt>
                <c:pt idx="4">
                  <c:v>1201</c:v>
                </c:pt>
                <c:pt idx="5">
                  <c:v>949</c:v>
                </c:pt>
                <c:pt idx="6">
                  <c:v>1247</c:v>
                </c:pt>
                <c:pt idx="7">
                  <c:v>1635</c:v>
                </c:pt>
                <c:pt idx="8">
                  <c:v>1285</c:v>
                </c:pt>
                <c:pt idx="9">
                  <c:v>1681</c:v>
                </c:pt>
                <c:pt idx="10">
                  <c:v>1108</c:v>
                </c:pt>
                <c:pt idx="11">
                  <c:v>1025</c:v>
                </c:pt>
                <c:pt idx="12">
                  <c:v>14245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F1-4E87-97C7-D85BEF0DC553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4F1-4E87-97C7-D85BEF0DC55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4F1-4E87-97C7-D85BEF0DC55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1152</c:v>
                </c:pt>
                <c:pt idx="1">
                  <c:v>1544</c:v>
                </c:pt>
                <c:pt idx="2">
                  <c:v>1332</c:v>
                </c:pt>
                <c:pt idx="3">
                  <c:v>1529</c:v>
                </c:pt>
                <c:pt idx="4">
                  <c:v>1412</c:v>
                </c:pt>
                <c:pt idx="5">
                  <c:v>1007</c:v>
                </c:pt>
                <c:pt idx="6">
                  <c:v>1396</c:v>
                </c:pt>
                <c:pt idx="7">
                  <c:v>1378</c:v>
                </c:pt>
                <c:pt idx="12">
                  <c:v>10750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4F1-4E87-97C7-D85BEF0DC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4F1-4E87-97C7-D85BEF0DC5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517</c:v>
                      </c:pt>
                      <c:pt idx="1">
                        <c:v>660</c:v>
                      </c:pt>
                      <c:pt idx="2">
                        <c:v>341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213</c:v>
                      </c:pt>
                      <c:pt idx="8">
                        <c:v>243</c:v>
                      </c:pt>
                      <c:pt idx="9">
                        <c:v>304</c:v>
                      </c:pt>
                      <c:pt idx="10">
                        <c:v>73</c:v>
                      </c:pt>
                      <c:pt idx="11">
                        <c:v>131</c:v>
                      </c:pt>
                      <c:pt idx="12">
                        <c:v>2498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4F1-4E87-97C7-D85BEF0DC55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4F1-4E87-97C7-D85BEF0DC55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4F1-4E87-97C7-D85BEF0DC55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4F1-4E87-97C7-D85BEF0DC55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4F1-4E87-97C7-D85BEF0DC55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4F1-4E87-97C7-D85BEF0DC55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4F1-4E87-97C7-D85BEF0DC55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4F1-4E87-97C7-D85BEF0DC55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4F1-4E87-97C7-D85BEF0DC55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4F1-4E87-97C7-D85BEF0DC55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4F1-4E87-97C7-D85BEF0DC55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4F1-4E87-97C7-D85BEF0DC55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4F1-4E87-97C7-D85BEF0DC55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4F1-4E87-97C7-D85BEF0DC553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0.46751592356687888</c:v>
                </c:pt>
                <c:pt idx="1">
                  <c:v>0.30958439355385914</c:v>
                </c:pt>
                <c:pt idx="2">
                  <c:v>0.6608478802992519</c:v>
                </c:pt>
                <c:pt idx="3">
                  <c:v>0.13427299703264084</c:v>
                </c:pt>
                <c:pt idx="4">
                  <c:v>0.1756869275603663</c:v>
                </c:pt>
                <c:pt idx="5">
                  <c:v>6.1116965226554187E-2</c:v>
                </c:pt>
                <c:pt idx="6">
                  <c:v>0.11948676824378501</c:v>
                </c:pt>
                <c:pt idx="7">
                  <c:v>-0.15718654434250767</c:v>
                </c:pt>
                <c:pt idx="12">
                  <c:v>0.17537721408265905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4F1-4E87-97C7-D85BEF0DC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47A-421E-AA7C-1DF92786FEE3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7A-421E-AA7C-1DF92786FEE3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7A-421E-AA7C-1DF92786FEE3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7A-421E-AA7C-1DF92786FEE3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7A-421E-AA7C-1DF92786F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San Miguel de Abona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11643</c:v>
                </c:pt>
                <c:pt idx="1">
                  <c:v>0</c:v>
                </c:pt>
                <c:pt idx="2">
                  <c:v>0</c:v>
                </c:pt>
                <c:pt idx="3">
                  <c:v>3615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A-4C90-98CF-59811091E27C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8822</c:v>
                </c:pt>
                <c:pt idx="1">
                  <c:v>0</c:v>
                </c:pt>
                <c:pt idx="2">
                  <c:v>0</c:v>
                </c:pt>
                <c:pt idx="3">
                  <c:v>2539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3A-4C90-98CF-59811091E27C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11579</c:v>
                </c:pt>
                <c:pt idx="1">
                  <c:v>0</c:v>
                </c:pt>
                <c:pt idx="2">
                  <c:v>0</c:v>
                </c:pt>
                <c:pt idx="3">
                  <c:v>2702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3A-4C90-98CF-59811091E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0.31251416912264784</c:v>
                </c:pt>
                <c:pt idx="1">
                  <c:v>0</c:v>
                </c:pt>
                <c:pt idx="2">
                  <c:v>0</c:v>
                </c:pt>
                <c:pt idx="3">
                  <c:v>6.4198503347774771E-2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3A-4C90-98CF-59811091E27C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0.81079756319585461</c:v>
                </c:pt>
                <c:pt idx="1">
                  <c:v>0</c:v>
                </c:pt>
                <c:pt idx="2">
                  <c:v>0</c:v>
                </c:pt>
                <c:pt idx="3">
                  <c:v>0.18920243680414536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3A-4C90-98CF-59811091E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C3-4237-898C-C71A59CA12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C3-4237-898C-C71A59CA12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3C3-4237-898C-C71A59CA12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3C3-4237-898C-C71A59CA12B1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3C3-4237-898C-C71A59CA12B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3C3-4237-898C-C71A59CA12B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3C3-4237-898C-C71A59CA12B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3C3-4237-898C-C71A59CA12B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3C3-4237-898C-C71A59CA12B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3C3-4237-898C-C71A59CA12B1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C3-4237-898C-C71A59CA12B1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C3-4237-898C-C71A59CA12B1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C3-4237-898C-C71A59CA12B1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C3-4237-898C-C71A59CA12B1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C3-4237-898C-C71A59CA12B1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C3-4237-898C-C71A59CA12B1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3C3-4237-898C-C71A59CA12B1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3C3-4237-898C-C71A59CA12B1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3C3-4237-898C-C71A59CA12B1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C3C3-4237-898C-C71A59CA12B1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105730</c:v>
                </c:pt>
                <c:pt idx="1">
                  <c:v>81062</c:v>
                </c:pt>
                <c:pt idx="2">
                  <c:v>5738</c:v>
                </c:pt>
                <c:pt idx="3">
                  <c:v>283233</c:v>
                </c:pt>
                <c:pt idx="4">
                  <c:v>38450</c:v>
                </c:pt>
                <c:pt idx="5">
                  <c:v>116513</c:v>
                </c:pt>
                <c:pt idx="6">
                  <c:v>22038</c:v>
                </c:pt>
                <c:pt idx="7">
                  <c:v>21078</c:v>
                </c:pt>
                <c:pt idx="8">
                  <c:v>30368</c:v>
                </c:pt>
                <c:pt idx="9">
                  <c:v>36630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3C3-4237-898C-C71A59CA1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65-4B0B-9C69-03F6F0082844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65-4B0B-9C69-03F6F0082844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65-4B0B-9C69-03F6F0082844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65-4B0B-9C69-03F6F0082844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65-4B0B-9C69-03F6F0082844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65-4B0B-9C69-03F6F0082844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65-4B0B-9C69-03F6F0082844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65-4B0B-9C69-03F6F0082844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65-4B0B-9C69-03F6F0082844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65-4B0B-9C69-03F6F00828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3165-4B0B-9C69-03F6F0082844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65-4B0B-9C69-03F6F0082844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165-4B0B-9C69-03F6F0082844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65-4B0B-9C69-03F6F0082844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165-4B0B-9C69-03F6F00828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3165-4B0B-9C69-03F6F0082844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3165-4B0B-9C69-03F6F0082844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165-4B0B-9C69-03F6F0082844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165-4B0B-9C69-03F6F0082844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165-4B0B-9C69-03F6F0082844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165-4B0B-9C69-03F6F0082844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165-4B0B-9C69-03F6F0082844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165-4B0B-9C69-03F6F0082844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165-4B0B-9C69-03F6F0082844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165-4B0B-9C69-03F6F0082844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165-4B0B-9C69-03F6F0082844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165-4B0B-9C69-03F6F0082844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165-4B0B-9C69-03F6F0082844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165-4B0B-9C69-03F6F0082844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165-4B0B-9C69-03F6F0082844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165-4B0B-9C69-03F6F0082844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165-4B0B-9C69-03F6F0082844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165-4B0B-9C69-03F6F0082844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3165-4B0B-9C69-03F6F0082844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3165-4B0B-9C69-03F6F0082844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3165-4B0B-9C69-03F6F0082844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3165-4B0B-9C69-03F6F0082844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3165-4B0B-9C69-03F6F0082844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165-4B0B-9C69-03F6F0082844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165-4B0B-9C69-03F6F0082844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165-4B0B-9C69-03F6F0082844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165-4B0B-9C69-03F6F0082844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165-4B0B-9C69-03F6F0082844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165-4B0B-9C69-03F6F0082844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165-4B0B-9C69-03F6F0082844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165-4B0B-9C69-03F6F0082844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165-4B0B-9C69-03F6F0082844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165-4B0B-9C69-03F6F0082844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165-4B0B-9C69-03F6F0082844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165-4B0B-9C69-03F6F008284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165-4B0B-9C69-03F6F0082844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165-4B0B-9C69-03F6F0082844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165-4B0B-9C69-03F6F0082844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165-4B0B-9C69-03F6F0082844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165-4B0B-9C69-03F6F0082844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165-4B0B-9C69-03F6F0082844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165-4B0B-9C69-03F6F0082844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165-4B0B-9C69-03F6F0082844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165-4B0B-9C69-03F6F0082844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165-4B0B-9C69-03F6F0082844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165-4B0B-9C69-03F6F0082844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165-4B0B-9C69-03F6F0082844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165-4B0B-9C69-03F6F0082844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165-4B0B-9C69-03F6F0082844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165-4B0B-9C69-03F6F0082844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165-4B0B-9C69-03F6F0082844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3165-4B0B-9C69-03F6F0082844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165-4B0B-9C69-03F6F0082844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3165-4B0B-9C69-03F6F0082844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165-4B0B-9C69-03F6F0082844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3165-4B0B-9C69-03F6F0082844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165-4B0B-9C69-03F6F0082844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3165-4B0B-9C69-03F6F0082844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165-4B0B-9C69-03F6F0082844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3165-4B0B-9C69-03F6F0082844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165-4B0B-9C69-03F6F0082844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3165-4B0B-9C69-03F6F0082844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165-4B0B-9C69-03F6F0082844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3165-4B0B-9C69-03F6F0082844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165-4B0B-9C69-03F6F0082844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3165-4B0B-9C69-03F6F0082844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165-4B0B-9C69-03F6F0082844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3165-4B0B-9C69-03F6F0082844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3165-4B0B-9C69-03F6F0082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130902</c:v>
                </c:pt>
                <c:pt idx="1">
                  <c:v>83652</c:v>
                </c:pt>
                <c:pt idx="2">
                  <c:v>14682</c:v>
                </c:pt>
                <c:pt idx="3">
                  <c:v>242862</c:v>
                </c:pt>
                <c:pt idx="4">
                  <c:v>38275</c:v>
                </c:pt>
                <c:pt idx="5">
                  <c:v>97014</c:v>
                </c:pt>
                <c:pt idx="6">
                  <c:v>26478</c:v>
                </c:pt>
                <c:pt idx="7">
                  <c:v>23092</c:v>
                </c:pt>
                <c:pt idx="8">
                  <c:v>30315</c:v>
                </c:pt>
                <c:pt idx="9">
                  <c:v>41245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4-4AFC-A62F-9F2885000A23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116116</c:v>
                </c:pt>
                <c:pt idx="1">
                  <c:v>80352</c:v>
                </c:pt>
                <c:pt idx="2">
                  <c:v>7864</c:v>
                </c:pt>
                <c:pt idx="3">
                  <c:v>271228</c:v>
                </c:pt>
                <c:pt idx="4">
                  <c:v>34967</c:v>
                </c:pt>
                <c:pt idx="5">
                  <c:v>101537</c:v>
                </c:pt>
                <c:pt idx="6">
                  <c:v>22061</c:v>
                </c:pt>
                <c:pt idx="7">
                  <c:v>20158</c:v>
                </c:pt>
                <c:pt idx="8">
                  <c:v>41744</c:v>
                </c:pt>
                <c:pt idx="9">
                  <c:v>37487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4-4AFC-A62F-9F2885000A23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105730</c:v>
                </c:pt>
                <c:pt idx="1">
                  <c:v>81062</c:v>
                </c:pt>
                <c:pt idx="2">
                  <c:v>5738</c:v>
                </c:pt>
                <c:pt idx="3">
                  <c:v>283233</c:v>
                </c:pt>
                <c:pt idx="4">
                  <c:v>38450</c:v>
                </c:pt>
                <c:pt idx="5">
                  <c:v>116513</c:v>
                </c:pt>
                <c:pt idx="6">
                  <c:v>22038</c:v>
                </c:pt>
                <c:pt idx="7">
                  <c:v>21078</c:v>
                </c:pt>
                <c:pt idx="8">
                  <c:v>30368</c:v>
                </c:pt>
                <c:pt idx="9">
                  <c:v>36630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24-4AFC-A62F-9F2885000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-8.9445037720899845E-2</c:v>
                </c:pt>
                <c:pt idx="1">
                  <c:v>8.8361210673038038E-3</c:v>
                </c:pt>
                <c:pt idx="2">
                  <c:v>-0.27034587995930826</c:v>
                </c:pt>
                <c:pt idx="3">
                  <c:v>4.4261654401462902E-2</c:v>
                </c:pt>
                <c:pt idx="4">
                  <c:v>9.9608202019046521E-2</c:v>
                </c:pt>
                <c:pt idx="5">
                  <c:v>0.14749303209667408</c:v>
                </c:pt>
                <c:pt idx="6">
                  <c:v>-1.0425638003717097E-3</c:v>
                </c:pt>
                <c:pt idx="7">
                  <c:v>4.5639448357972068E-2</c:v>
                </c:pt>
                <c:pt idx="8">
                  <c:v>-0.27251820620927558</c:v>
                </c:pt>
                <c:pt idx="9">
                  <c:v>-2.2861258569637499E-2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24-4AFC-A62F-9F2885000A23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0.14271637600561524</c:v>
                </c:pt>
                <c:pt idx="1">
                  <c:v>0.10941903784892824</c:v>
                </c:pt>
                <c:pt idx="2">
                  <c:v>7.7452621348739273E-3</c:v>
                </c:pt>
                <c:pt idx="3">
                  <c:v>0.38231332001511797</c:v>
                </c:pt>
                <c:pt idx="4">
                  <c:v>5.1900545326926194E-2</c:v>
                </c:pt>
                <c:pt idx="5">
                  <c:v>0.15727147562226662</c:v>
                </c:pt>
                <c:pt idx="6">
                  <c:v>2.9747313859942767E-2</c:v>
                </c:pt>
                <c:pt idx="7">
                  <c:v>2.8451487500674909E-2</c:v>
                </c:pt>
                <c:pt idx="8">
                  <c:v>4.099130716483991E-2</c:v>
                </c:pt>
                <c:pt idx="9">
                  <c:v>4.944387452081421E-2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24-4AFC-A62F-9F2885000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94-4265-A3E2-F000690108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94-4265-A3E2-F000690108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94-4265-A3E2-F000690108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494-4265-A3E2-F000690108A1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494-4265-A3E2-F000690108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494-4265-A3E2-F000690108A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494-4265-A3E2-F000690108A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494-4265-A3E2-F000690108A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494-4265-A3E2-F000690108A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494-4265-A3E2-F000690108A1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265-A3E2-F000690108A1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265-A3E2-F000690108A1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265-A3E2-F000690108A1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94-4265-A3E2-F000690108A1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94-4265-A3E2-F000690108A1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94-4265-A3E2-F000690108A1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94-4265-A3E2-F000690108A1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94-4265-A3E2-F000690108A1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94-4265-A3E2-F000690108A1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7494-4265-A3E2-F000690108A1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56847</c:v>
                </c:pt>
                <c:pt idx="1">
                  <c:v>45768</c:v>
                </c:pt>
                <c:pt idx="2">
                  <c:v>2425</c:v>
                </c:pt>
                <c:pt idx="3">
                  <c:v>212659</c:v>
                </c:pt>
                <c:pt idx="4">
                  <c:v>24169</c:v>
                </c:pt>
                <c:pt idx="5">
                  <c:v>54552</c:v>
                </c:pt>
                <c:pt idx="6">
                  <c:v>14220</c:v>
                </c:pt>
                <c:pt idx="7">
                  <c:v>8448</c:v>
                </c:pt>
                <c:pt idx="8">
                  <c:v>19163</c:v>
                </c:pt>
                <c:pt idx="9">
                  <c:v>14069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494-4265-A3E2-F00069010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17-4CD5-8FC1-8FD91D54406C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17-4CD5-8FC1-8FD91D54406C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17-4CD5-8FC1-8FD91D54406C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17-4CD5-8FC1-8FD91D54406C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17-4CD5-8FC1-8FD91D54406C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17-4CD5-8FC1-8FD91D54406C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17-4CD5-8FC1-8FD91D54406C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17-4CD5-8FC1-8FD91D54406C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217-4CD5-8FC1-8FD91D54406C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17-4CD5-8FC1-8FD91D5440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D217-4CD5-8FC1-8FD91D54406C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17-4CD5-8FC1-8FD91D54406C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217-4CD5-8FC1-8FD91D54406C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217-4CD5-8FC1-8FD91D54406C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217-4CD5-8FC1-8FD91D5440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D217-4CD5-8FC1-8FD91D54406C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D217-4CD5-8FC1-8FD91D54406C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217-4CD5-8FC1-8FD91D54406C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217-4CD5-8FC1-8FD91D54406C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217-4CD5-8FC1-8FD91D54406C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217-4CD5-8FC1-8FD91D54406C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217-4CD5-8FC1-8FD91D54406C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217-4CD5-8FC1-8FD91D54406C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217-4CD5-8FC1-8FD91D54406C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217-4CD5-8FC1-8FD91D54406C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217-4CD5-8FC1-8FD91D54406C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217-4CD5-8FC1-8FD91D54406C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217-4CD5-8FC1-8FD91D54406C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217-4CD5-8FC1-8FD91D54406C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217-4CD5-8FC1-8FD91D54406C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217-4CD5-8FC1-8FD91D54406C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217-4CD5-8FC1-8FD91D54406C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217-4CD5-8FC1-8FD91D54406C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D217-4CD5-8FC1-8FD91D54406C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D217-4CD5-8FC1-8FD91D54406C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D217-4CD5-8FC1-8FD91D54406C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D217-4CD5-8FC1-8FD91D54406C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D217-4CD5-8FC1-8FD91D54406C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D217-4CD5-8FC1-8FD91D54406C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D217-4CD5-8FC1-8FD91D54406C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D217-4CD5-8FC1-8FD91D54406C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D217-4CD5-8FC1-8FD91D54406C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D217-4CD5-8FC1-8FD91D54406C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D217-4CD5-8FC1-8FD91D54406C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D217-4CD5-8FC1-8FD91D54406C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D217-4CD5-8FC1-8FD91D54406C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D217-4CD5-8FC1-8FD91D54406C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D217-4CD5-8FC1-8FD91D54406C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D217-4CD5-8FC1-8FD91D54406C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D217-4CD5-8FC1-8FD91D54406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217-4CD5-8FC1-8FD91D54406C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217-4CD5-8FC1-8FD91D54406C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217-4CD5-8FC1-8FD91D54406C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217-4CD5-8FC1-8FD91D54406C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217-4CD5-8FC1-8FD91D54406C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217-4CD5-8FC1-8FD91D54406C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217-4CD5-8FC1-8FD91D54406C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217-4CD5-8FC1-8FD91D54406C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217-4CD5-8FC1-8FD91D54406C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217-4CD5-8FC1-8FD91D54406C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217-4CD5-8FC1-8FD91D54406C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217-4CD5-8FC1-8FD91D54406C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217-4CD5-8FC1-8FD91D54406C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217-4CD5-8FC1-8FD91D54406C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217-4CD5-8FC1-8FD91D54406C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217-4CD5-8FC1-8FD91D54406C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D217-4CD5-8FC1-8FD91D54406C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D217-4CD5-8FC1-8FD91D54406C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D217-4CD5-8FC1-8FD91D54406C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D217-4CD5-8FC1-8FD91D54406C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D217-4CD5-8FC1-8FD91D54406C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D217-4CD5-8FC1-8FD91D54406C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D217-4CD5-8FC1-8FD91D54406C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D217-4CD5-8FC1-8FD91D54406C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D217-4CD5-8FC1-8FD91D54406C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D217-4CD5-8FC1-8FD91D54406C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D217-4CD5-8FC1-8FD91D54406C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D217-4CD5-8FC1-8FD91D54406C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D217-4CD5-8FC1-8FD91D54406C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217-4CD5-8FC1-8FD91D54406C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D217-4CD5-8FC1-8FD91D54406C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D217-4CD5-8FC1-8FD91D54406C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D217-4CD5-8FC1-8FD91D54406C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D217-4CD5-8FC1-8FD91D544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74723</c:v>
                </c:pt>
                <c:pt idx="1">
                  <c:v>46271</c:v>
                </c:pt>
                <c:pt idx="2">
                  <c:v>3786</c:v>
                </c:pt>
                <c:pt idx="3">
                  <c:v>177967</c:v>
                </c:pt>
                <c:pt idx="4">
                  <c:v>23017</c:v>
                </c:pt>
                <c:pt idx="5">
                  <c:v>53032</c:v>
                </c:pt>
                <c:pt idx="6">
                  <c:v>17875</c:v>
                </c:pt>
                <c:pt idx="7">
                  <c:v>7983</c:v>
                </c:pt>
                <c:pt idx="8">
                  <c:v>9147</c:v>
                </c:pt>
                <c:pt idx="9">
                  <c:v>11603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B-45B3-A0DF-7319E224DD4E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71166</c:v>
                </c:pt>
                <c:pt idx="1">
                  <c:v>43579</c:v>
                </c:pt>
                <c:pt idx="2">
                  <c:v>2602</c:v>
                </c:pt>
                <c:pt idx="3">
                  <c:v>192817</c:v>
                </c:pt>
                <c:pt idx="4">
                  <c:v>23606</c:v>
                </c:pt>
                <c:pt idx="5">
                  <c:v>52211</c:v>
                </c:pt>
                <c:pt idx="6">
                  <c:v>15605</c:v>
                </c:pt>
                <c:pt idx="7">
                  <c:v>6844</c:v>
                </c:pt>
                <c:pt idx="8">
                  <c:v>15926</c:v>
                </c:pt>
                <c:pt idx="9">
                  <c:v>12431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9B-45B3-A0DF-7319E224DD4E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56847</c:v>
                </c:pt>
                <c:pt idx="1">
                  <c:v>45768</c:v>
                </c:pt>
                <c:pt idx="2">
                  <c:v>2425</c:v>
                </c:pt>
                <c:pt idx="3">
                  <c:v>212659</c:v>
                </c:pt>
                <c:pt idx="4">
                  <c:v>24169</c:v>
                </c:pt>
                <c:pt idx="5">
                  <c:v>54552</c:v>
                </c:pt>
                <c:pt idx="6">
                  <c:v>14220</c:v>
                </c:pt>
                <c:pt idx="7">
                  <c:v>8448</c:v>
                </c:pt>
                <c:pt idx="8">
                  <c:v>19163</c:v>
                </c:pt>
                <c:pt idx="9">
                  <c:v>14069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9B-45B3-A0DF-7319E224D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-0.20120563190287499</c:v>
                </c:pt>
                <c:pt idx="1">
                  <c:v>5.0230615663507727E-2</c:v>
                </c:pt>
                <c:pt idx="2">
                  <c:v>-6.8024596464258291E-2</c:v>
                </c:pt>
                <c:pt idx="3">
                  <c:v>0.10290586410949243</c:v>
                </c:pt>
                <c:pt idx="4">
                  <c:v>2.3849868677454866E-2</c:v>
                </c:pt>
                <c:pt idx="5">
                  <c:v>4.4837294822930085E-2</c:v>
                </c:pt>
                <c:pt idx="6">
                  <c:v>-8.8753604613905801E-2</c:v>
                </c:pt>
                <c:pt idx="7">
                  <c:v>0.23436586791350078</c:v>
                </c:pt>
                <c:pt idx="8">
                  <c:v>0.20325254301142781</c:v>
                </c:pt>
                <c:pt idx="9">
                  <c:v>0.1317673558040382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9B-45B3-A0DF-7319E224DD4E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0.12567872302794481</c:v>
                </c:pt>
                <c:pt idx="1">
                  <c:v>0.10118500176865936</c:v>
                </c:pt>
                <c:pt idx="2">
                  <c:v>5.361248673505483E-3</c:v>
                </c:pt>
                <c:pt idx="3">
                  <c:v>0.47015166253979485</c:v>
                </c:pt>
                <c:pt idx="4">
                  <c:v>5.3433409975238766E-2</c:v>
                </c:pt>
                <c:pt idx="5">
                  <c:v>0.12060488149982314</c:v>
                </c:pt>
                <c:pt idx="6">
                  <c:v>3.1437920056597096E-2</c:v>
                </c:pt>
                <c:pt idx="7">
                  <c:v>1.867704280155642E-2</c:v>
                </c:pt>
                <c:pt idx="8">
                  <c:v>4.2366024053767243E-2</c:v>
                </c:pt>
                <c:pt idx="9">
                  <c:v>3.1104085603112841E-2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9B-45B3-A0DF-7319E224D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D8-47F1-B8C1-06E7062D37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D8-47F1-B8C1-06E7062D37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D8-47F1-B8C1-06E7062D37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DD8-47F1-B8C1-06E7062D373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DD8-47F1-B8C1-06E7062D37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DD8-47F1-B8C1-06E7062D37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DD8-47F1-B8C1-06E7062D37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DD8-47F1-B8C1-06E7062D37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DD8-47F1-B8C1-06E7062D373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DD8-47F1-B8C1-06E7062D3730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D8-47F1-B8C1-06E7062D3730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D8-47F1-B8C1-06E7062D3730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D8-47F1-B8C1-06E7062D3730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D8-47F1-B8C1-06E7062D3730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D8-47F1-B8C1-06E7062D3730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DD8-47F1-B8C1-06E7062D3730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DD8-47F1-B8C1-06E7062D3730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DD8-47F1-B8C1-06E7062D3730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DD8-47F1-B8C1-06E7062D3730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6DD8-47F1-B8C1-06E7062D3730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48883</c:v>
                </c:pt>
                <c:pt idx="1">
                  <c:v>35294</c:v>
                </c:pt>
                <c:pt idx="2">
                  <c:v>3313</c:v>
                </c:pt>
                <c:pt idx="3">
                  <c:v>70574</c:v>
                </c:pt>
                <c:pt idx="4">
                  <c:v>14281</c:v>
                </c:pt>
                <c:pt idx="5">
                  <c:v>61961</c:v>
                </c:pt>
                <c:pt idx="6">
                  <c:v>7818</c:v>
                </c:pt>
                <c:pt idx="7">
                  <c:v>12630</c:v>
                </c:pt>
                <c:pt idx="8">
                  <c:v>11205</c:v>
                </c:pt>
                <c:pt idx="9">
                  <c:v>22561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DD8-47F1-B8C1-06E7062D3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77-46B7-BADB-B27694FE4D39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77-46B7-BADB-B27694FE4D39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77-46B7-BADB-B27694FE4D39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77-46B7-BADB-B27694FE4D39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77-46B7-BADB-B27694FE4D39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77-46B7-BADB-B27694FE4D39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77-46B7-BADB-B27694FE4D39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77-46B7-BADB-B27694FE4D39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77-46B7-BADB-B27694FE4D39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77-46B7-BADB-B27694FE4D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EF77-46B7-BADB-B27694FE4D39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77-46B7-BADB-B27694FE4D39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77-46B7-BADB-B27694FE4D39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77-46B7-BADB-B27694FE4D39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77-46B7-BADB-B27694FE4D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EF77-46B7-BADB-B27694FE4D39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EF77-46B7-BADB-B27694FE4D39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77-46B7-BADB-B27694FE4D39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77-46B7-BADB-B27694FE4D39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77-46B7-BADB-B27694FE4D39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77-46B7-BADB-B27694FE4D39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F77-46B7-BADB-B27694FE4D39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F77-46B7-BADB-B27694FE4D39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F77-46B7-BADB-B27694FE4D39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F77-46B7-BADB-B27694FE4D39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F77-46B7-BADB-B27694FE4D39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F77-46B7-BADB-B27694FE4D39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F77-46B7-BADB-B27694FE4D39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F77-46B7-BADB-B27694FE4D39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F77-46B7-BADB-B27694FE4D39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F77-46B7-BADB-B27694FE4D39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F77-46B7-BADB-B27694FE4D39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F77-46B7-BADB-B27694FE4D3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EF77-46B7-BADB-B27694FE4D39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EF77-46B7-BADB-B27694FE4D39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EF77-46B7-BADB-B27694FE4D39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EF77-46B7-BADB-B27694FE4D39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EF77-46B7-BADB-B27694FE4D39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EF77-46B7-BADB-B27694FE4D39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EF77-46B7-BADB-B27694FE4D39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EF77-46B7-BADB-B27694FE4D39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EF77-46B7-BADB-B27694FE4D39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EF77-46B7-BADB-B27694FE4D39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EF77-46B7-BADB-B27694FE4D39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EF77-46B7-BADB-B27694FE4D39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EF77-46B7-BADB-B27694FE4D39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EF77-46B7-BADB-B27694FE4D39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EF77-46B7-BADB-B27694FE4D39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EF77-46B7-BADB-B27694FE4D39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EF77-46B7-BADB-B27694FE4D3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F77-46B7-BADB-B27694FE4D39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F77-46B7-BADB-B27694FE4D39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F77-46B7-BADB-B27694FE4D39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F77-46B7-BADB-B27694FE4D39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F77-46B7-BADB-B27694FE4D39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F77-46B7-BADB-B27694FE4D39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F77-46B7-BADB-B27694FE4D39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F77-46B7-BADB-B27694FE4D39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F77-46B7-BADB-B27694FE4D39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F77-46B7-BADB-B27694FE4D39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F77-46B7-BADB-B27694FE4D39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F77-46B7-BADB-B27694FE4D39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F77-46B7-BADB-B27694FE4D39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F77-46B7-BADB-B27694FE4D39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F77-46B7-BADB-B27694FE4D39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F77-46B7-BADB-B27694FE4D3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EF77-46B7-BADB-B27694FE4D39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F77-46B7-BADB-B27694FE4D39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F77-46B7-BADB-B27694FE4D39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F77-46B7-BADB-B27694FE4D39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F77-46B7-BADB-B27694FE4D39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F77-46B7-BADB-B27694FE4D39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F77-46B7-BADB-B27694FE4D39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EF77-46B7-BADB-B27694FE4D39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F77-46B7-BADB-B27694FE4D39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EF77-46B7-BADB-B27694FE4D39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F77-46B7-BADB-B27694FE4D39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EF77-46B7-BADB-B27694FE4D39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EF77-46B7-BADB-B27694FE4D39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EF77-46B7-BADB-B27694FE4D39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EF77-46B7-BADB-B27694FE4D39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EF77-46B7-BADB-B27694FE4D39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EF77-46B7-BADB-B27694FE4D3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EF77-46B7-BADB-B27694FE4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27-44CE-A5AB-4950855F44DF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475</c:v>
                </c:pt>
                <c:pt idx="1">
                  <c:v>598</c:v>
                </c:pt>
                <c:pt idx="2">
                  <c:v>372</c:v>
                </c:pt>
                <c:pt idx="3">
                  <c:v>264</c:v>
                </c:pt>
                <c:pt idx="4">
                  <c:v>366</c:v>
                </c:pt>
                <c:pt idx="5">
                  <c:v>260</c:v>
                </c:pt>
                <c:pt idx="6">
                  <c:v>1051</c:v>
                </c:pt>
                <c:pt idx="7">
                  <c:v>248</c:v>
                </c:pt>
                <c:pt idx="8">
                  <c:v>370</c:v>
                </c:pt>
                <c:pt idx="9">
                  <c:v>373</c:v>
                </c:pt>
                <c:pt idx="10">
                  <c:v>504</c:v>
                </c:pt>
                <c:pt idx="11">
                  <c:v>459</c:v>
                </c:pt>
                <c:pt idx="12">
                  <c:v>5340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27-44CE-A5AB-4950855F44DF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B27-44CE-A5AB-4950855F44D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480</c:v>
                </c:pt>
                <c:pt idx="1">
                  <c:v>677</c:v>
                </c:pt>
                <c:pt idx="2">
                  <c:v>497</c:v>
                </c:pt>
                <c:pt idx="3">
                  <c:v>408</c:v>
                </c:pt>
                <c:pt idx="4">
                  <c:v>265</c:v>
                </c:pt>
                <c:pt idx="5">
                  <c:v>315</c:v>
                </c:pt>
                <c:pt idx="6">
                  <c:v>327</c:v>
                </c:pt>
                <c:pt idx="7">
                  <c:v>281</c:v>
                </c:pt>
                <c:pt idx="8">
                  <c:v>360</c:v>
                </c:pt>
                <c:pt idx="9">
                  <c:v>608</c:v>
                </c:pt>
                <c:pt idx="10">
                  <c:v>547</c:v>
                </c:pt>
                <c:pt idx="11">
                  <c:v>381</c:v>
                </c:pt>
                <c:pt idx="12">
                  <c:v>5146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27-44CE-A5AB-4950855F44DF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B27-44CE-A5AB-4950855F44D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B27-44CE-A5AB-4950855F44D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396</c:v>
                </c:pt>
                <c:pt idx="1">
                  <c:v>480</c:v>
                </c:pt>
                <c:pt idx="2">
                  <c:v>581</c:v>
                </c:pt>
                <c:pt idx="3">
                  <c:v>463</c:v>
                </c:pt>
                <c:pt idx="4">
                  <c:v>324</c:v>
                </c:pt>
                <c:pt idx="5">
                  <c:v>235</c:v>
                </c:pt>
                <c:pt idx="6">
                  <c:v>536</c:v>
                </c:pt>
                <c:pt idx="7">
                  <c:v>366</c:v>
                </c:pt>
                <c:pt idx="12">
                  <c:v>3381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B27-44CE-A5AB-4950855F4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B27-44CE-A5AB-4950855F44D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320</c:v>
                      </c:pt>
                      <c:pt idx="1">
                        <c:v>388</c:v>
                      </c:pt>
                      <c:pt idx="2">
                        <c:v>167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456</c:v>
                      </c:pt>
                      <c:pt idx="8">
                        <c:v>1202</c:v>
                      </c:pt>
                      <c:pt idx="9">
                        <c:v>163</c:v>
                      </c:pt>
                      <c:pt idx="10">
                        <c:v>46</c:v>
                      </c:pt>
                      <c:pt idx="11">
                        <c:v>71</c:v>
                      </c:pt>
                      <c:pt idx="12">
                        <c:v>2838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B27-44CE-A5AB-4950855F44D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B27-44CE-A5AB-4950855F44D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B27-44CE-A5AB-4950855F44D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B27-44CE-A5AB-4950855F44D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B27-44CE-A5AB-4950855F44D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B27-44CE-A5AB-4950855F44D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B27-44CE-A5AB-4950855F44D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B27-44CE-A5AB-4950855F44D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B27-44CE-A5AB-4950855F44D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B27-44CE-A5AB-4950855F44D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B27-44CE-A5AB-4950855F44D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B27-44CE-A5AB-4950855F44D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B27-44CE-A5AB-4950855F44D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B27-44CE-A5AB-4950855F44DF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-0.17500000000000004</c:v>
                </c:pt>
                <c:pt idx="1">
                  <c:v>-0.29098966026587891</c:v>
                </c:pt>
                <c:pt idx="2">
                  <c:v>0.16901408450704225</c:v>
                </c:pt>
                <c:pt idx="3">
                  <c:v>0.13480392156862742</c:v>
                </c:pt>
                <c:pt idx="4">
                  <c:v>0.22264150943396221</c:v>
                </c:pt>
                <c:pt idx="5">
                  <c:v>-0.25396825396825395</c:v>
                </c:pt>
                <c:pt idx="6">
                  <c:v>0.63914373088685017</c:v>
                </c:pt>
                <c:pt idx="7">
                  <c:v>0.302491103202847</c:v>
                </c:pt>
                <c:pt idx="12">
                  <c:v>4.0307692307692378E-2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B27-44CE-A5AB-4950855F4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56179</c:v>
                </c:pt>
                <c:pt idx="1">
                  <c:v>37381</c:v>
                </c:pt>
                <c:pt idx="2">
                  <c:v>10896</c:v>
                </c:pt>
                <c:pt idx="3">
                  <c:v>64895</c:v>
                </c:pt>
                <c:pt idx="4">
                  <c:v>15258</c:v>
                </c:pt>
                <c:pt idx="5">
                  <c:v>43982</c:v>
                </c:pt>
                <c:pt idx="6">
                  <c:v>8603</c:v>
                </c:pt>
                <c:pt idx="7">
                  <c:v>15109</c:v>
                </c:pt>
                <c:pt idx="8">
                  <c:v>21168</c:v>
                </c:pt>
                <c:pt idx="9">
                  <c:v>29642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AC-4994-80D9-5389C7D29444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44950</c:v>
                </c:pt>
                <c:pt idx="1">
                  <c:v>36773</c:v>
                </c:pt>
                <c:pt idx="2">
                  <c:v>5262</c:v>
                </c:pt>
                <c:pt idx="3">
                  <c:v>78411</c:v>
                </c:pt>
                <c:pt idx="4">
                  <c:v>11361</c:v>
                </c:pt>
                <c:pt idx="5">
                  <c:v>49326</c:v>
                </c:pt>
                <c:pt idx="6">
                  <c:v>6456</c:v>
                </c:pt>
                <c:pt idx="7">
                  <c:v>13314</c:v>
                </c:pt>
                <c:pt idx="8">
                  <c:v>25818</c:v>
                </c:pt>
                <c:pt idx="9">
                  <c:v>25056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AC-4994-80D9-5389C7D29444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48883</c:v>
                </c:pt>
                <c:pt idx="1">
                  <c:v>35294</c:v>
                </c:pt>
                <c:pt idx="2">
                  <c:v>3313</c:v>
                </c:pt>
                <c:pt idx="3">
                  <c:v>70574</c:v>
                </c:pt>
                <c:pt idx="4">
                  <c:v>14281</c:v>
                </c:pt>
                <c:pt idx="5">
                  <c:v>61961</c:v>
                </c:pt>
                <c:pt idx="6">
                  <c:v>7818</c:v>
                </c:pt>
                <c:pt idx="7">
                  <c:v>12630</c:v>
                </c:pt>
                <c:pt idx="8">
                  <c:v>11205</c:v>
                </c:pt>
                <c:pt idx="9">
                  <c:v>22561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AC-4994-80D9-5389C7D29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8.7497219132369297E-2</c:v>
                </c:pt>
                <c:pt idx="1">
                  <c:v>-4.0219726429717495E-2</c:v>
                </c:pt>
                <c:pt idx="2">
                  <c:v>-0.37039148612694794</c:v>
                </c:pt>
                <c:pt idx="3">
                  <c:v>-9.9947711418040819E-2</c:v>
                </c:pt>
                <c:pt idx="4">
                  <c:v>0.25701962855382443</c:v>
                </c:pt>
                <c:pt idx="5">
                  <c:v>0.25615294165348912</c:v>
                </c:pt>
                <c:pt idx="6">
                  <c:v>0.2109665427509293</c:v>
                </c:pt>
                <c:pt idx="7">
                  <c:v>-5.1374493014871514E-2</c:v>
                </c:pt>
                <c:pt idx="8">
                  <c:v>-0.56600046479200561</c:v>
                </c:pt>
                <c:pt idx="9">
                  <c:v>-9.9576947637292412E-2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AC-4994-80D9-5389C7D29444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0.1694267295161514</c:v>
                </c:pt>
                <c:pt idx="1">
                  <c:v>0.12232774157770691</c:v>
                </c:pt>
                <c:pt idx="2">
                  <c:v>1.1482739498128379E-2</c:v>
                </c:pt>
                <c:pt idx="3">
                  <c:v>0.24460695965617635</c:v>
                </c:pt>
                <c:pt idx="4">
                  <c:v>4.9497435186468874E-2</c:v>
                </c:pt>
                <c:pt idx="5">
                  <c:v>0.21475460973242755</c:v>
                </c:pt>
                <c:pt idx="6">
                  <c:v>2.7096908359905726E-2</c:v>
                </c:pt>
                <c:pt idx="7">
                  <c:v>4.3775128240676558E-2</c:v>
                </c:pt>
                <c:pt idx="8">
                  <c:v>3.8836129211146542E-2</c:v>
                </c:pt>
                <c:pt idx="9">
                  <c:v>7.8195619021211707E-2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AC-4994-80D9-5389C7D29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49807</c:v>
                </c:pt>
                <c:pt idx="1">
                  <c:v>55684</c:v>
                </c:pt>
                <c:pt idx="2">
                  <c:v>48630</c:v>
                </c:pt>
                <c:pt idx="3">
                  <c:v>44398</c:v>
                </c:pt>
                <c:pt idx="4">
                  <c:v>30584</c:v>
                </c:pt>
                <c:pt idx="5">
                  <c:v>31009</c:v>
                </c:pt>
                <c:pt idx="6">
                  <c:v>30125</c:v>
                </c:pt>
                <c:pt idx="7">
                  <c:v>26564</c:v>
                </c:pt>
                <c:pt idx="8">
                  <c:v>26590</c:v>
                </c:pt>
                <c:pt idx="9">
                  <c:v>22355</c:v>
                </c:pt>
                <c:pt idx="10">
                  <c:v>25489</c:v>
                </c:pt>
                <c:pt idx="11">
                  <c:v>29416</c:v>
                </c:pt>
                <c:pt idx="12">
                  <c:v>37427</c:v>
                </c:pt>
                <c:pt idx="13">
                  <c:v>38539</c:v>
                </c:pt>
                <c:pt idx="14">
                  <c:v>19239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8-4F5D-BB8F-893FB5AA6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-0.10554198692622652</c:v>
                </c:pt>
                <c:pt idx="1">
                  <c:v>0.14505449311124829</c:v>
                </c:pt>
                <c:pt idx="2">
                  <c:v>9.531960899139591E-2</c:v>
                </c:pt>
                <c:pt idx="3">
                  <c:v>0.45167407794925452</c:v>
                </c:pt>
                <c:pt idx="4">
                  <c:v>-1.3705698345641615E-2</c:v>
                </c:pt>
                <c:pt idx="5">
                  <c:v>2.9344398340249045E-2</c:v>
                </c:pt>
                <c:pt idx="6">
                  <c:v>0.13405360638458053</c:v>
                </c:pt>
                <c:pt idx="7">
                  <c:v>-9.7781120722073567E-4</c:v>
                </c:pt>
                <c:pt idx="8">
                  <c:v>0.18944307761127255</c:v>
                </c:pt>
                <c:pt idx="9">
                  <c:v>-0.12295500019616301</c:v>
                </c:pt>
                <c:pt idx="10">
                  <c:v>-0.13349877617623063</c:v>
                </c:pt>
                <c:pt idx="11">
                  <c:v>-0.21404333769738426</c:v>
                </c:pt>
                <c:pt idx="12">
                  <c:v>-2.8853888269026129E-2</c:v>
                </c:pt>
                <c:pt idx="13">
                  <c:v>1.0031706429648111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8-4F5D-BB8F-893FB5AA6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33708</c:v>
                </c:pt>
                <c:pt idx="1">
                  <c:v>36164</c:v>
                </c:pt>
                <c:pt idx="2">
                  <c:v>32271</c:v>
                </c:pt>
                <c:pt idx="3">
                  <c:v>20278</c:v>
                </c:pt>
                <c:pt idx="4">
                  <c:v>25621</c:v>
                </c:pt>
                <c:pt idx="5">
                  <c:v>19123</c:v>
                </c:pt>
                <c:pt idx="6">
                  <c:v>16486</c:v>
                </c:pt>
                <c:pt idx="7">
                  <c:v>13022</c:v>
                </c:pt>
                <c:pt idx="8">
                  <c:v>14959</c:v>
                </c:pt>
                <c:pt idx="9">
                  <c:v>8760</c:v>
                </c:pt>
                <c:pt idx="10">
                  <c:v>15133</c:v>
                </c:pt>
                <c:pt idx="11">
                  <c:v>15282</c:v>
                </c:pt>
                <c:pt idx="12">
                  <c:v>27243</c:v>
                </c:pt>
                <c:pt idx="13">
                  <c:v>26912</c:v>
                </c:pt>
                <c:pt idx="14">
                  <c:v>11029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6-4A23-875B-16A093283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-6.791284149983412E-2</c:v>
                </c:pt>
                <c:pt idx="1">
                  <c:v>0.12063462551516846</c:v>
                </c:pt>
                <c:pt idx="2">
                  <c:v>0.59142913502317773</c:v>
                </c:pt>
                <c:pt idx="3">
                  <c:v>-0.20853986963818738</c:v>
                </c:pt>
                <c:pt idx="4">
                  <c:v>0.33980024054803115</c:v>
                </c:pt>
                <c:pt idx="5">
                  <c:v>0.15995390027902467</c:v>
                </c:pt>
                <c:pt idx="6">
                  <c:v>0.26601136538166181</c:v>
                </c:pt>
                <c:pt idx="7">
                  <c:v>-0.12948726519152354</c:v>
                </c:pt>
                <c:pt idx="8">
                  <c:v>0.70764840182648392</c:v>
                </c:pt>
                <c:pt idx="9">
                  <c:v>-0.42113262406660945</c:v>
                </c:pt>
                <c:pt idx="10">
                  <c:v>-9.7500327182306057E-3</c:v>
                </c:pt>
                <c:pt idx="11">
                  <c:v>-0.43904856293359762</c:v>
                </c:pt>
                <c:pt idx="12">
                  <c:v>1.229934601664695E-2</c:v>
                </c:pt>
                <c:pt idx="13">
                  <c:v>1.4401124308640858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6-4A23-875B-16A093283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16099</c:v>
                </c:pt>
                <c:pt idx="1">
                  <c:v>19520</c:v>
                </c:pt>
                <c:pt idx="2">
                  <c:v>16359</c:v>
                </c:pt>
                <c:pt idx="3">
                  <c:v>24120</c:v>
                </c:pt>
                <c:pt idx="4">
                  <c:v>4963</c:v>
                </c:pt>
                <c:pt idx="5">
                  <c:v>11886</c:v>
                </c:pt>
                <c:pt idx="6">
                  <c:v>13639</c:v>
                </c:pt>
                <c:pt idx="7">
                  <c:v>13542</c:v>
                </c:pt>
                <c:pt idx="8">
                  <c:v>11631</c:v>
                </c:pt>
                <c:pt idx="9">
                  <c:v>13595</c:v>
                </c:pt>
                <c:pt idx="10">
                  <c:v>10356</c:v>
                </c:pt>
                <c:pt idx="11">
                  <c:v>14134</c:v>
                </c:pt>
                <c:pt idx="12">
                  <c:v>10184</c:v>
                </c:pt>
                <c:pt idx="13">
                  <c:v>11627</c:v>
                </c:pt>
                <c:pt idx="14">
                  <c:v>8210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0-4979-ABDB-707494ADA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-0.17525614754098362</c:v>
                </c:pt>
                <c:pt idx="1">
                  <c:v>0.19322696986368371</c:v>
                </c:pt>
                <c:pt idx="2">
                  <c:v>-0.32176616915422884</c:v>
                </c:pt>
                <c:pt idx="3">
                  <c:v>3.8599637316139432</c:v>
                </c:pt>
                <c:pt idx="4">
                  <c:v>-0.58244994110718484</c:v>
                </c:pt>
                <c:pt idx="5">
                  <c:v>-0.12852848449299803</c:v>
                </c:pt>
                <c:pt idx="6">
                  <c:v>7.1629006055236033E-3</c:v>
                </c:pt>
                <c:pt idx="7">
                  <c:v>0.16430229558937315</c:v>
                </c:pt>
                <c:pt idx="8">
                  <c:v>-0.14446487679293862</c:v>
                </c:pt>
                <c:pt idx="9">
                  <c:v>0.31276554654306676</c:v>
                </c:pt>
                <c:pt idx="10">
                  <c:v>-0.26729871232489033</c:v>
                </c:pt>
                <c:pt idx="11">
                  <c:v>0.38786331500392768</c:v>
                </c:pt>
                <c:pt idx="12">
                  <c:v>-0.12410768039907116</c:v>
                </c:pt>
                <c:pt idx="13">
                  <c:v>0.41619975639464069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0-4979-ABDB-707494ADA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70.xml"/><Relationship Id="rId7" Type="http://schemas.openxmlformats.org/officeDocument/2006/relationships/chart" Target="../charts/chart71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3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image" Target="../media/image6.png"/><Relationship Id="rId5" Type="http://schemas.openxmlformats.org/officeDocument/2006/relationships/chart" Target="../charts/chart75.xml"/><Relationship Id="rId4" Type="http://schemas.openxmlformats.org/officeDocument/2006/relationships/image" Target="../media/image5.jpe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5" Type="http://schemas.openxmlformats.org/officeDocument/2006/relationships/chart" Target="../charts/chart79.xml"/><Relationship Id="rId4" Type="http://schemas.openxmlformats.org/officeDocument/2006/relationships/image" Target="../media/image6.png"/></Relationships>
</file>

<file path=xl/drawings/_rels/drawing1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0.xml"/><Relationship Id="rId5" Type="http://schemas.openxmlformats.org/officeDocument/2006/relationships/chart" Target="../charts/chart81.xml"/><Relationship Id="rId4" Type="http://schemas.openxmlformats.org/officeDocument/2006/relationships/image" Target="../media/image6.png"/></Relationships>
</file>

<file path=xl/drawings/_rels/drawing1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2.xml"/><Relationship Id="rId6" Type="http://schemas.openxmlformats.org/officeDocument/2006/relationships/chart" Target="../charts/chart84.xml"/><Relationship Id="rId5" Type="http://schemas.openxmlformats.org/officeDocument/2006/relationships/image" Target="../media/image6.png"/><Relationship Id="rId4" Type="http://schemas.openxmlformats.org/officeDocument/2006/relationships/chart" Target="../charts/chart83.xml"/></Relationships>
</file>

<file path=xl/drawings/_rels/drawing1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5.xml"/><Relationship Id="rId6" Type="http://schemas.openxmlformats.org/officeDocument/2006/relationships/chart" Target="../charts/chart87.xml"/><Relationship Id="rId5" Type="http://schemas.openxmlformats.org/officeDocument/2006/relationships/image" Target="../media/image6.png"/><Relationship Id="rId4" Type="http://schemas.openxmlformats.org/officeDocument/2006/relationships/chart" Target="../charts/chart86.xml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6" Type="http://schemas.openxmlformats.org/officeDocument/2006/relationships/chart" Target="../charts/chart90.xml"/><Relationship Id="rId5" Type="http://schemas.openxmlformats.org/officeDocument/2006/relationships/image" Target="../media/image6.png"/><Relationship Id="rId4" Type="http://schemas.openxmlformats.org/officeDocument/2006/relationships/chart" Target="../charts/chart89.xml"/></Relationships>
</file>

<file path=xl/drawings/_rels/drawing1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1.xml"/><Relationship Id="rId4" Type="http://schemas.openxmlformats.org/officeDocument/2006/relationships/image" Target="../media/image2.png"/></Relationships>
</file>

<file path=xl/drawings/_rels/drawing1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2.xml"/><Relationship Id="rId4" Type="http://schemas.openxmlformats.org/officeDocument/2006/relationships/image" Target="../media/image2.png"/></Relationships>
</file>

<file path=xl/drawings/_rels/drawing1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3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9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30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13" Type="http://schemas.openxmlformats.org/officeDocument/2006/relationships/chart" Target="../charts/chart42.xml"/><Relationship Id="rId3" Type="http://schemas.openxmlformats.org/officeDocument/2006/relationships/image" Target="../media/image3.png"/><Relationship Id="rId7" Type="http://schemas.openxmlformats.org/officeDocument/2006/relationships/chart" Target="../charts/chart36.xml"/><Relationship Id="rId12" Type="http://schemas.openxmlformats.org/officeDocument/2006/relationships/chart" Target="../charts/chart41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33.xml"/><Relationship Id="rId6" Type="http://schemas.openxmlformats.org/officeDocument/2006/relationships/chart" Target="../charts/chart35.xml"/><Relationship Id="rId11" Type="http://schemas.openxmlformats.org/officeDocument/2006/relationships/chart" Target="../charts/chart40.xml"/><Relationship Id="rId5" Type="http://schemas.openxmlformats.org/officeDocument/2006/relationships/chart" Target="../charts/chart34.xml"/><Relationship Id="rId15" Type="http://schemas.openxmlformats.org/officeDocument/2006/relationships/chart" Target="../charts/chart44.xml"/><Relationship Id="rId10" Type="http://schemas.openxmlformats.org/officeDocument/2006/relationships/chart" Target="../charts/chart39.xml"/><Relationship Id="rId4" Type="http://schemas.openxmlformats.org/officeDocument/2006/relationships/image" Target="../media/image2.png"/><Relationship Id="rId9" Type="http://schemas.openxmlformats.org/officeDocument/2006/relationships/chart" Target="../charts/chart38.xml"/><Relationship Id="rId14" Type="http://schemas.openxmlformats.org/officeDocument/2006/relationships/chart" Target="../charts/chart4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image" Target="../media/image3.png"/><Relationship Id="rId7" Type="http://schemas.openxmlformats.org/officeDocument/2006/relationships/chart" Target="../charts/chart48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5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image" Target="../media/image2.png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13" Type="http://schemas.openxmlformats.org/officeDocument/2006/relationships/chart" Target="../charts/chart59.xml"/><Relationship Id="rId3" Type="http://schemas.openxmlformats.org/officeDocument/2006/relationships/image" Target="../media/image3.png"/><Relationship Id="rId7" Type="http://schemas.openxmlformats.org/officeDocument/2006/relationships/chart" Target="../charts/chart53.xml"/><Relationship Id="rId12" Type="http://schemas.openxmlformats.org/officeDocument/2006/relationships/chart" Target="../charts/chart58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62.xml"/><Relationship Id="rId1" Type="http://schemas.openxmlformats.org/officeDocument/2006/relationships/chart" Target="../charts/chart50.xml"/><Relationship Id="rId6" Type="http://schemas.openxmlformats.org/officeDocument/2006/relationships/chart" Target="../charts/chart52.xml"/><Relationship Id="rId11" Type="http://schemas.openxmlformats.org/officeDocument/2006/relationships/chart" Target="../charts/chart57.xml"/><Relationship Id="rId5" Type="http://schemas.openxmlformats.org/officeDocument/2006/relationships/chart" Target="../charts/chart51.xml"/><Relationship Id="rId15" Type="http://schemas.openxmlformats.org/officeDocument/2006/relationships/chart" Target="../charts/chart61.xml"/><Relationship Id="rId10" Type="http://schemas.openxmlformats.org/officeDocument/2006/relationships/chart" Target="../charts/chart56.xml"/><Relationship Id="rId4" Type="http://schemas.openxmlformats.org/officeDocument/2006/relationships/image" Target="../media/image2.png"/><Relationship Id="rId9" Type="http://schemas.openxmlformats.org/officeDocument/2006/relationships/chart" Target="../charts/chart55.xml"/><Relationship Id="rId14" Type="http://schemas.openxmlformats.org/officeDocument/2006/relationships/chart" Target="../charts/chart60.xml"/></Relationships>
</file>

<file path=xl/drawings/_rels/drawing9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image" Target="../media/image3.png"/><Relationship Id="rId7" Type="http://schemas.openxmlformats.org/officeDocument/2006/relationships/chart" Target="../charts/chart66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63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C01BB7-B14F-499C-886C-70DE4820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San Miguel de Abona</a:t>
          </a:fld>
          <a:endParaRPr lang="es-ES" sz="1100"/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5BCE0B1-B62F-4F28-BB42-6F4C4D98E0F3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6E07520-4801-B75A-A037-4CF4FA9CCD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A09C497-0ECA-8ACD-6322-5B69218456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32D2BD-EF05-441E-8790-89464A735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2DB37C7F-55B8-4AD2-815B-195B76910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EF3A6E80-CA8B-48B5-A6AD-889C37CD5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19F549-13D9-4A95-BE40-ACFD7D8A3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25D5074-176B-40F0-8C71-1ADA2A538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C229D31-2429-430D-9443-A666D6A60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1B59670-0C08-4EE5-9E91-25D10E2A5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San Miguel de Abona
(hotel + apartamento)</a:t>
          </a:fld>
          <a:endParaRPr lang="es-ES" sz="1100"/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San Miguel de Abona</a:t>
          </a:fld>
          <a:endParaRPr lang="es-ES" sz="1100"/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San Miguel de Abona</a:t>
          </a:fld>
          <a:endParaRPr lang="es-ES" sz="1100"/>
        </a:p>
      </cdr:txBody>
    </cdr: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0123938-4109-4C5F-BB5C-6929AB293FD7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8705E32D-251C-7F76-B5FE-722AEB28BF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13654E5-7BF9-5588-5DDB-F32E5DAB67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64F3D5-006F-459F-8162-F2E514F8C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79676F-189A-47AB-9B95-E393EFE74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C0C553-F866-4E28-BA28-CADF370EE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2DC37D-1CD6-40A1-A759-A9783A1A2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7DE1C9A-E9A0-47FB-9AD5-221B9CF4F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C8BB37-B837-4D71-B289-4B8167B97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EF5A93-FCC3-4F26-AA84-CFFFBE71F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619D10-8B16-46F1-95A1-25FC5D5A0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3AB177F-AC18-4803-8DD7-20BDB2638E59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82C575A-E3CC-A72A-4EBC-45A0B141A3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EC6ADC11-472A-47D6-9354-42334DE298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C66916F5-A978-45DE-B69F-9B11403F6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5857DE41-8116-42E5-8936-80CA1C0FE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CC71045F-992E-4A12-98B1-89D69D11C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6EBD33CA-D2B8-4646-9DCA-C8B0BCD76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3E0D1782-0DBF-46D3-97BF-6F782872F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25,7%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14.281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37,1%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 Miguel de Abona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San Miguel de Abona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14.281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37,1%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82C687B1-CD80-49F6-8245-2A8C21BB9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986AFD98-EEE0-46C6-97A8-D96CDE5C7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0FE9B2C2-1A3C-44AF-BACB-02D38DBDB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2FB6BA4-412D-48B5-9AAA-9A80A9B97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 Miguel de Abona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33.898 viajeros 
cuota: 88,2%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4.552 viajeros
cuota: 11,8%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3B3E8FC7-80AA-4CC7-842B-A40AFE7ED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B672FB51-15AF-42F7-8560-7C45503B2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20B8C457-2F76-484C-B79C-6D6ED734F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37878BF-ACF7-4743-B14B-3F4D2F2031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22.319 viajeros 
cuota: 92,3%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1.850 viajeros
cuota: 7,7%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3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9C755B5-E8D7-4562-A96A-1C656625A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AD9C9E91-05FE-4A0A-A0E7-D61068A1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7CC70F75-7388-412B-8E25-498A26F85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0344DD7-C6DB-4044-BEAE-729032A59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San Miguel de Abona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11.579 viajeros 
cuota: 81,1%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2.702 viajeros
cuota: 18,9%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4D67E896-A3F9-4C0B-B62F-89FB07269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63455DF4-9925-45E9-91BF-8D97E58E1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55DDEEBA-7485-413A-9C07-4340CBD882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29105A61-1483-40E7-90EB-30A4176C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A24A35A-D0A8-4426-9F4D-2B4516955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3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29831E35-47EA-481F-9F22-90A93C727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A88E5B0F-0690-48F9-947A-25FC96EB8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B2CE21FB-655E-4B4C-92E9-8D384E69F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2E8AC50A-163F-4ADB-A888-8C916E29A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3462762-1E12-4415-A00D-5D33AC962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58F3497B-6D8B-4F16-B36F-BD6D4141D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0EC569C0-DA4C-416C-9636-2542B3BC8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5FAC6274-913E-4F95-B26F-5F9C37125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B9439514-7359-48B6-B58A-8BA3BBE92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B2A3503-F66E-4E29-8F94-45FB0B3EB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1B11F5-A946-4A2C-9E55-CD8A4AA6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871108-75A6-4F4B-8CEE-34434255B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A7C92D6-B591-4297-9BE2-416663243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San Miguel de Abona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89AC45-F5FC-497F-9D06-159BF2CB1B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D9D16E-E13A-40EE-BC54-12DC3EDC5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F40D848-C617-455F-A7B9-7FD93804C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San Miguel de Abona
(hotel + apartamento)</a:t>
          </a:fld>
          <a:endParaRPr lang="es-ES" sz="1100"/>
        </a:p>
      </cdr:txBody>
    </cdr:sp>
  </cdr:relSizeAnchor>
</c:userShapes>
</file>

<file path=xl/drawings/drawing1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91E5D7-5373-47B7-A71C-DB76BB502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FBE256-A6F4-4551-BD09-8B4AB98CA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6DB8EB6-017E-4EDE-AD32-4C8CBB5C0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San Miguel de Abona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50E120-64AC-4354-97F6-D4E55F8BA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FE7C6D-EBB5-41A3-9E7A-C345F6D10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8CB21D-45C2-4A10-B731-E9A73B471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9F9D92-08BE-44EA-983C-57915BE22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66F247-AC21-45C1-8E3E-E5176DB4E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67D19E-1F56-4A42-8650-6CF4AD57F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2A8F23-CA99-4A82-B203-1E3A5687D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C9C3479-3F6B-4C94-8B6D-AAA7125ED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36CDBE0-5977-4B57-830A-B524C03CB7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24603FD-7A4E-4472-B74C-8DFC67563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A75FF61-76BC-4916-B667-188A65A7D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San Miguel de Abona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San Miguel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San Miguel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San Miguel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AAC401-EC17-49ED-BA40-236F8ECEB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3A0D08-7C7D-4C96-B7D7-246D1DCFB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3EC6908-5D8C-4DCB-BF1F-325A2B702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7131C11-DD44-43A7-A20A-75987F422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F999E54-0186-45B9-A741-51DB82B51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AF20B8-CFBA-4016-A8DD-3C56473D5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4F30EC-AB06-4010-AAB1-FB81535E9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San Miguel de Abona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San Miguel de Abona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68DF25-F291-4ED2-A32B-84EB901F5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F3DF57-AD46-4885-9BF7-9FB2A0196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177591-8887-4D0B-80A6-08A770B22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24DF7C-BF45-4180-91B1-844C04C77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F8B893C-FE90-4CF7-A3CF-5C10B2507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D23C2B-34E5-4A8C-8070-DCD2D451A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2DAB5A20-8825-4E51-949E-8D52E62216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16B54A-505D-4CA2-A59C-ED8428787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5834BD-8E9C-46EF-A207-F8E118F3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173E80-3491-4D3B-A75D-0CA93699D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0B7E811-D869-4485-8455-68CE47B2A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63C193B-4D6A-45CC-A194-AE613842DCE4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F784D63-734B-BB60-18D3-7831604B85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5D6D74BE-29BA-FFC0-AF3D-8F8CEA25957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006BCB-8261-4D66-8DF9-CDC2E709F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AC4D14-698C-4323-A644-FC3F968C8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A3B6364-2C47-41CC-BB5E-ABD5ADC7C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DF5571-0162-46C8-A3EE-621DEE365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D93DC3-8746-4FFC-BA3F-A48590CD4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E824CE0-257C-4AD7-91EE-23F41D364A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C333B-7871-4F05-89A4-2C6F40C48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A3264B-A4E3-4C3A-A9EC-FE8CFEFC0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C229B2-48C9-4E40-AA6D-56FDF1CEB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E862C5-982B-4270-A7D5-E3BB6B460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60D37D0-537A-48D2-83ED-9FE7CD0BD26F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39F541DA-0C47-2055-525B-03336D120B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4FB8B185-69B2-A457-7B66-AA7C3E76E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665FE6-555E-4125-A482-A1BB02900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F4D3A9-9F8A-436F-AAEF-12EF32302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DF311DE-A576-47B0-A3A3-0843AF27C7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6C355F-59D4-4231-95EA-70C32FF29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DF2ADC-722B-4AA5-9F17-36D3D6ED2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60968B9-CF0F-485C-85E7-A1AA8051E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CF1EB6-59C6-4473-852F-49F556DE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0B046B-9794-40B0-A94A-A4A63A2BA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2A2C34-44B0-43AD-BF3F-5D68630EC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ECE9D8-FE7C-48DE-9576-1B8EFA007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097A06-78E4-4353-A80E-1F58BDCA5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F42931D-B17B-4F59-9DB9-1D7D67D84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aloj lugar resid año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 Miguel de Abona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0FED43-B564-4053-802A-5EB110E33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CC4311-B5D6-4AF2-ACB7-A41F4F4A2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B97306-5F34-4119-9DF5-D6FBF560C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888FF5D-0535-445C-B549-ED85F402F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E52E0D2-24EB-4D0A-A1BD-21FC8CE52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San Miguel de Abona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4, 5 estrellas de San Miguel de Abona</a:t>
          </a:fld>
          <a:endParaRPr lang="es-ES" sz="1100"/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9BFC828-5D39-484F-9540-9FCA13B69F6B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1129B608-22FF-F885-D4A3-C221A33F2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D79A402-128A-DD3E-C5A2-D1689AA4F33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4383A8-8471-4D22-970A-5362610DB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5F10ED-1AB3-4B3A-989F-12ED01C01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BC3F04-70E6-4E54-B58C-9EE35A565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BACF6C3-6F28-479B-BE0D-49F4A452E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80111CF-5B56-4386-9082-39C659CEF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3911229-95A4-41E2-9295-7BF6C29DE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A10F4BE-6E47-4693-8862-5F05BF260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13492B6-B11D-4EA6-97B7-B1D3E3DBB3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6040E71-D4F6-457A-A8E7-60DA8BC85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DFED1D9-A5DE-4CB7-8D5B-424EF6E79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644C8497-7F85-4C1C-9929-FD7CDF061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8E6CAE88-A858-4C77-950A-068940EC4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4FD93E4B-512A-4251-A428-59AC1B3B0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B2B1C037-202C-4E77-9765-C1049268F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E547DB-A432-4EEF-9037-637EB4898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A20A61-6062-4D6B-9B49-E149AB842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B8BCF8-68B6-4DBD-95DF-D8898E11E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8491A69-9F6B-41F1-9C6F-1D3693BD3E6E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2F109DF-DD8B-EC89-4296-83EF647C87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5683EB2A-C2C8-2541-1160-52D9368F185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9BCA74-C580-4579-9DEB-597D9644DD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2D042C-8BD4-496C-AF5C-0071A5892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67CD20-1565-45AB-855E-5D4978214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0C99806-1727-494F-9D2F-0A2EEBD6F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6C0CCBA-A8C9-475C-A7ED-2AE122D9F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C72F1DA-DF59-46D1-B865-5090C1AB9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BC38B43-3CF6-4EA4-AB24-46FE516F2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San Miguel de Abona</a:t>
          </a:fld>
          <a:endParaRPr lang="es-ES" sz="1100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San Miguel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San Miguel de Abona</a:t>
          </a:fld>
          <a:endParaRPr lang="es-ES" sz="1100"/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San Miguel de Abona</a:t>
          </a:fld>
          <a:endParaRPr lang="es-ES" sz="1100"/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DBEE96-FB94-469D-8199-BB68F0041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E4C3FC-8959-4404-B21E-36F8CE265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F276BC-6C2D-4904-87BC-D4B611D85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B34FF0-646A-41EF-A5E5-CBE052E39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77E086-F9B9-4DD6-BBEE-0B2A72A29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8FD98E-D73D-4F13-895C-1EBF6F04C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84907F-A074-4EF9-950D-185FCD189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21E93E-79E3-49D3-939E-5EC9FE625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9888C0-08F6-4EC3-A1F2-F697109E2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D946FD9-BCCD-4985-AB4D-58D4CE764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914B695-22B3-4279-84D3-62EA7D05B6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571BC2A-D34E-4AB1-9957-A48DBA412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A43EB34-ABF8-4D7F-8CEB-BC3CEB2FB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D532E07-7A94-48A4-B038-982BB5774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B5964487-271E-4137-A428-205BACA00F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F6D6D540-D382-469A-A163-CD05F94B2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70FE32DA-2627-4C84-AB03-CC8DF48F7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B4667837-4117-4A0B-9574-83387C4966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82C9295E-9DA2-4CC0-B9AF-A4272DB187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7E13D146-7773-4DE1-A2FD-D39983B13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F3CECE68-99E3-43AF-BFB1-586FC626B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EF8691B-188E-49D8-9A42-2A5CCE76EDDD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EFC1E52C-4120-89C1-74F9-3B090AC7F8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1641FF9-401E-764A-0FAE-FC6079A65C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4A5B93-B5A7-464B-A32E-B1F6B9BAE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706F1F-B67A-4767-9ECC-74825B75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641775-7A1E-4B86-AFEC-E612A818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A78CD70-3B1B-45DA-97FD-F5530FF811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C2CCA59-FCD4-4FDC-BABC-5DA1724D8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0636650-333F-4BD6-A3A7-E1614DAB9C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DC0CA18-D001-4A9C-92CF-FA2B04672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9E646C8-B3CB-4B8E-BDFE-35472FF49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E1ABCD6B-A5D9-4052-9B7F-6C91E1B45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39AEBC7E-576A-4038-B48D-BE9CB0731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654FCAA9-99A8-4AC6-87CE-A7F5A7948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206EF50B-EFDC-43F2-ADBB-94542A019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8A661A15-E402-47BD-BE78-248B08E051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F51B7C77-6E39-452E-A39F-BEE12CF5A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BC287DC7-0AF1-453F-8C56-224E1F16B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 Miguel de Abona
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San Miguel de Abona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San Miguel de Abona (hotel + apartamento)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414195-1A56-4888-8AEE-9C8865196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43F26E-8D6E-4DD4-8284-8741521D2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7D199D0-5F2E-41B0-9B6E-757BD2206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85A6CB5-E945-4E5A-9A39-F3260E9D8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C2E2F41-0EC4-4972-80BB-789F3C023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976756E-1CF3-46EF-96FB-C3E83188B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9A83DDA-7B05-41C9-8B0F-F1715D61B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 Miguel de Abona
(hotel + apartamento)</a:t>
          </a:fld>
          <a:endParaRPr lang="es-ES" sz="1100"/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San Miguel de Abona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San Miguel de Abona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San Miguel de Abona</a:t>
          </a:fld>
          <a:endParaRPr lang="es-ES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2.xml"/><Relationship Id="rId1" Type="http://schemas.openxmlformats.org/officeDocument/2006/relationships/printerSettings" Target="../printerSettings/printerSettings4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7ED5-5DB7-43FE-98CF-BFD5FD2B0925}">
  <dimension ref="B1:M58"/>
  <sheetViews>
    <sheetView showGridLines="0" tabSelected="1" workbookViewId="0">
      <selection activeCell="D7" sqref="D7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53</v>
      </c>
    </row>
    <row r="4" spans="2:13" ht="23.25" x14ac:dyDescent="0.35">
      <c r="B4" s="3" t="s">
        <v>216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217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218</v>
      </c>
    </row>
    <row r="20" spans="2:2" ht="15.75" x14ac:dyDescent="0.25">
      <c r="B20" s="6" t="s">
        <v>219</v>
      </c>
    </row>
    <row r="21" spans="2:2" ht="15.75" x14ac:dyDescent="0.25">
      <c r="B21" s="6" t="s">
        <v>220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6" t="s">
        <v>21</v>
      </c>
    </row>
    <row r="35" spans="2:2" ht="15.75" x14ac:dyDescent="0.25">
      <c r="B35" s="6" t="s">
        <v>221</v>
      </c>
    </row>
    <row r="36" spans="2:2" ht="15.75" x14ac:dyDescent="0.25">
      <c r="B36" s="10" t="s">
        <v>22</v>
      </c>
    </row>
    <row r="37" spans="2:2" ht="15.75" x14ac:dyDescent="0.25">
      <c r="B37" s="6" t="s">
        <v>222</v>
      </c>
    </row>
    <row r="38" spans="2:2" ht="15.75" x14ac:dyDescent="0.25">
      <c r="B38" s="6" t="s">
        <v>223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40" spans="2:2" ht="15.75" x14ac:dyDescent="0.25">
      <c r="B40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41" spans="2:2" ht="15.75" x14ac:dyDescent="0.25">
      <c r="B41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2" spans="2:2" ht="15.75" x14ac:dyDescent="0.25">
      <c r="B42" s="10" t="s">
        <v>23</v>
      </c>
    </row>
    <row r="43" spans="2:2" ht="15.75" x14ac:dyDescent="0.25">
      <c r="B43" s="6" t="s">
        <v>224</v>
      </c>
    </row>
    <row r="44" spans="2:2" ht="15.75" x14ac:dyDescent="0.25">
      <c r="B44" s="6" t="s">
        <v>225</v>
      </c>
    </row>
    <row r="45" spans="2:2" ht="15.75" x14ac:dyDescent="0.25">
      <c r="B45" s="10" t="s">
        <v>24</v>
      </c>
    </row>
    <row r="46" spans="2:2" ht="15.75" x14ac:dyDescent="0.25">
      <c r="B46" s="6" t="s">
        <v>226</v>
      </c>
    </row>
    <row r="47" spans="2:2" ht="15.75" x14ac:dyDescent="0.25">
      <c r="B47" s="10" t="s">
        <v>25</v>
      </c>
    </row>
    <row r="48" spans="2:2" ht="31.5" x14ac:dyDescent="0.25">
      <c r="B48" s="11" t="s">
        <v>26</v>
      </c>
    </row>
    <row r="49" spans="2:2" ht="15.75" x14ac:dyDescent="0.25">
      <c r="B49" s="11" t="s">
        <v>27</v>
      </c>
    </row>
    <row r="50" spans="2:2" ht="15.75" x14ac:dyDescent="0.25">
      <c r="B50" s="11" t="s">
        <v>28</v>
      </c>
    </row>
    <row r="51" spans="2:2" ht="15.75" x14ac:dyDescent="0.25">
      <c r="B51" s="10" t="s">
        <v>29</v>
      </c>
    </row>
    <row r="52" spans="2:2" ht="15.75" x14ac:dyDescent="0.25">
      <c r="B52" s="6" t="s">
        <v>227</v>
      </c>
    </row>
    <row r="53" spans="2:2" ht="15.75" x14ac:dyDescent="0.25">
      <c r="B53" s="6" t="s">
        <v>228</v>
      </c>
    </row>
    <row r="54" spans="2:2" ht="15.75" x14ac:dyDescent="0.25">
      <c r="B54" s="6" t="s">
        <v>229</v>
      </c>
    </row>
    <row r="55" spans="2:2" ht="15.75" x14ac:dyDescent="0.25">
      <c r="B55" s="6" t="s">
        <v>230</v>
      </c>
    </row>
    <row r="56" spans="2:2" ht="15.75" x14ac:dyDescent="0.25">
      <c r="B56" s="6" t="s">
        <v>30</v>
      </c>
    </row>
    <row r="57" spans="2:2" ht="15.75" x14ac:dyDescent="0.25">
      <c r="B57" s="6" t="s">
        <v>31</v>
      </c>
    </row>
    <row r="58" spans="2:2" ht="15.75" x14ac:dyDescent="0.25">
      <c r="B58" s="6" t="s">
        <v>32</v>
      </c>
    </row>
  </sheetData>
  <hyperlinks>
    <hyperlink ref="B13" location="'Plazas aloj islas cat y tipolog'!A1" tooltip="Plazas alojativas Canarias e islas" display="Plazas alojativas Canarias e islas" xr:uid="{F36AD5F8-7494-4B59-AFCF-80B34EA980DE}"/>
    <hyperlink ref="B19" location="'Viajeros entr evol mensu TF'!A1" tooltip="Evolución mensual de viajeros entrentrados en Tenerife según lugar de residencia" display="Evolución mensual de viajeros entrados en Tenerife según lugar de residencia" xr:uid="{528A7959-B3F8-41FD-B945-AC111B25B861}"/>
    <hyperlink ref="B14" location="'Establecim aloj islas cat y tip'!A1" tooltip="Establecimientos alojativos Canarias e islas" display="Establecimientos alojativos Canarias e islas" xr:uid="{7C0793FB-917F-4251-8271-59D82268E2EA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3C1CCB24-60C3-41B6-BE9A-996255C0DC86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2B74919D-A395-4356-93E9-D1DCC5189D98}"/>
    <hyperlink ref="B39" location="'Pernoctaciones lugar reside'!A1" tooltip="Pernoctaciones registradas en establecimientos alojativos de Canarias e islas según tipología y categoría" display="'Pernoctaciones lugar reside'!A1" xr:uid="{4C837A51-F242-489E-B05B-A0B68A7D5AC4}"/>
    <hyperlink ref="B8" location="'Resumen indicadores (aloj)'!A1" tooltip="Resumen indicadores Tenerife" display="'Resumen indicadores (aloj)'!A1" xr:uid="{E8BA2960-ACDC-4ED2-A12B-4FB35390CCF1}"/>
    <hyperlink ref="B9" location="'Resumen indicadores municipios '!A1" tooltip="Resumen indicadores municipios Tenerife" display="Resumen indicadores municipios Tenerife" xr:uid="{F02AA3CA-28D1-4F5D-8E7A-2A4E868B481D}"/>
    <hyperlink ref="B20" location="'Viajeros entr evol mensu TF cat'!A1" tooltip="Evolución mensual de viajeros entrentrados en Tenerife según lugar de residencia" display="'Viajeros entr evol mensu TF cat'!A1" xr:uid="{872BF13A-4838-48E2-B75A-5A5F4DFF602D}"/>
    <hyperlink ref="B21" location="'Viajeros entr evol anual TF cat'!A1" tooltip="Evolución mensual de viajeros entrentrados en Tenerife según lugar de residencia" display="'Viajeros entr evol anual TF cat'!A1" xr:uid="{9A100B0D-63FB-4712-916D-AB4E85299B76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F9D5E682-6197-4C8B-A58A-45651E9E50A0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C730F897-7D97-43C3-8AA2-A382508F2E90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ACBF5C26-6285-4A70-AC77-6C49AAD2257D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8347D743-BC13-4522-B250-DE6CF8F2FD48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E29C6F59-7B26-428A-A69C-B51EEF7FF87B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0ADF0071-C33A-4B70-A658-70860D95A791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177DFDD0-9AB5-4007-A546-A01075A2E81C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1D4F9183-A289-44CC-AF76-3D0837417667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9A63D794-1FBE-45B7-BF5F-D4EE4A609901}"/>
    <hyperlink ref="B52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44508137-8540-4EB3-AEAF-8C3315005231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1BC553C4-CE56-4AEB-B857-97C773D95A54}"/>
    <hyperlink ref="B55" location="'distribución canarias x munici'!A1" tooltip="=CONCATENAR(&quot;Viajeros canarios entrados en los hoteles y apartamentos de &quot;;Actualizaciones!$B$3;&quot; por tipología y categoría de alojamiento&quot;)" display="'distribución canarias x munici'!A1" xr:uid="{9F037FF3-F9C4-4FB7-9AA9-35B84410D692}"/>
    <hyperlink ref="B37" location="'Pernoctaciones evol mensu TF'!A1" tooltip="Evolución mensual de pernoctaciones en Tenerife según lugar de residencia" display="'Pernoctaciones evol mensu TF'!A1" xr:uid="{18C8DE3A-63DA-4DBE-B11D-1B1D03BCBAE9}"/>
    <hyperlink ref="B38" location="'Pernocta evol mensu TF cat'!A1" tooltip="Evolución mensual de pernoctaciones en Tenerife según lugar de residencia" display="'Pernocta evol mensu TF cat'!A1" xr:uid="{29C14037-1C27-4344-B867-861303887769}"/>
    <hyperlink ref="B40" location="'Pernoctaciones lugar residen ac'!A1" tooltip="Pernoctaciones registradas en establecimientos alojativos de Canarias e islas según tipología y categoría" display="'Pernoctaciones lugar residen ac'!A1" xr:uid="{A8DAD68C-4BD5-4C09-AD0F-2C44EC7D7443}"/>
    <hyperlink ref="B41" location="'Pernoctaciones lugar reside año'!A1" tooltip="Pernoctaciones registradas en establecimientos alojativos de Canarias e islas según tipología y categoría" display="'Pernoctaciones lugar reside año'!A1" xr:uid="{60BBFF12-985A-4FAA-A415-3C35A2ED0BBC}"/>
    <hyperlink ref="B48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B681A1D6-37EF-410B-B13B-400B0AE0F21D}"/>
    <hyperlink ref="B43" location="'EM evol menusual lugar resd'!A1" tooltip="Evolución mensual de estancia media en Tenerife según lugar de residencia" display="'EM evol menusual lugar resd'!A1" xr:uid="{ED2090CE-46D6-4C6E-B38D-BEF4A8151EC8}"/>
    <hyperlink ref="B44" location="'EM evol mensu TF cat '!A1" tooltip="Evolución mensual de estancia media en Tenerife según lugar de residencia" display="'EM evol mensu TF cat '!A1" xr:uid="{5D2375AF-1418-4C48-8301-4B3C3E1BD820}"/>
    <hyperlink ref="B46" location="'tasa de ocupación evol mens'!A1" tooltip="Evolución mensual de estancia media en Tenerife según lugar de residencia" display="'tasa de ocupación evol mens'!A1" xr:uid="{5A3989D8-925F-41DB-A226-CBC5D38335B8}"/>
    <hyperlink ref="B54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CCDD6D86-0C41-4606-8B6E-AD777E93601F}"/>
    <hyperlink ref="B53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C6242098-2783-4FA9-95FA-5F1AE7461C0A}"/>
    <hyperlink ref="B56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7F376F6F-D237-495D-920E-696D4444B744}"/>
    <hyperlink ref="B57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423A955F-251E-4330-ADE6-73970C16E6AC}"/>
    <hyperlink ref="B58" location="'evolución anual viaj ent canari'!A1" tooltip="Viajeros canarios entrados en los hoteles y apartamentos de Tenerife por municipio de alojamiento" display="Viajeros canarios entrados en los hoteles y apartamentos de Tenerife por municipio de alojamiento" xr:uid="{3701DBB4-D6ED-4005-BF31-1F97E07E271A}"/>
    <hyperlink ref="B49" location="'ADR municipios'!A1" display="Tarifa media diaria (ADR) Tenerife y municipios" xr:uid="{56EECEB7-16E8-450D-BEF9-DAD8B36803A7}"/>
    <hyperlink ref="B50" location="'RevPAR  municipios'!A1" display="Ingresos medios por habitación (RevPar) Tenerife y municipios" xr:uid="{A006AEF0-2838-4149-895A-39535A88F800}"/>
    <hyperlink ref="B34" location="'viaj aloj lugar resid año'!A1" tooltip="Viajeros alojados en los establecimientos alojativos de Tenerife según lugar de residencia y municipio de alojamiento" display="Viajeros alojados en los establecimientos alojativos de Tenerife según lugar de residencia y municipio de alojamiento - año" xr:uid="{8A0F0C63-F843-4307-9876-23AA0F4E75D2}"/>
    <hyperlink ref="B35" location="'Viajeros aloj evol anual TF'!A1" tooltip="Evolución mensual de viajeros entrentrados en Tenerife según lugar de residencia" display="'Viajeros aloj evol anual TF'!A1" xr:uid="{B7112493-B601-46F9-B476-F0830DB8923E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0A9ED-2A51-4A2D-9B38-38AF184076A4}">
  <sheetPr>
    <tabColor theme="7" tint="0.79998168889431442"/>
  </sheetPr>
  <dimension ref="A4:O114"/>
  <sheetViews>
    <sheetView showGridLines="0" topLeftCell="E1" zoomScaleNormal="100" workbookViewId="0">
      <selection activeCell="M105" sqref="M105:N106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257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 t="shared" ref="E7" si="0">G7-1</f>
        <v>2021</v>
      </c>
      <c r="F7" s="308"/>
      <c r="G7" s="309">
        <f t="shared" ref="G7" si="1">I7-1</f>
        <v>2022</v>
      </c>
      <c r="H7" s="308"/>
      <c r="I7" s="309">
        <f t="shared" ref="I7" si="2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14599</v>
      </c>
      <c r="D9" s="121">
        <v>0.23605113876894412</v>
      </c>
      <c r="E9" s="120">
        <v>2476</v>
      </c>
      <c r="F9" s="121">
        <f t="shared" ref="F9:L21" si="3">IFERROR(E9/C9-1,"-")</f>
        <v>-0.83039934242071378</v>
      </c>
      <c r="G9" s="120">
        <v>11584</v>
      </c>
      <c r="H9" s="121">
        <f t="shared" si="3"/>
        <v>3.6785137318255252</v>
      </c>
      <c r="I9" s="120">
        <v>15634</v>
      </c>
      <c r="J9" s="121">
        <f t="shared" si="3"/>
        <v>0.34962016574585641</v>
      </c>
      <c r="K9" s="120">
        <v>17228</v>
      </c>
      <c r="L9" s="121">
        <f t="shared" si="3"/>
        <v>0.10195727261097609</v>
      </c>
      <c r="M9" s="120">
        <v>20420</v>
      </c>
      <c r="N9" s="121">
        <f t="shared" ref="N9" si="4">IFERROR(M9/K9-1,"-")</f>
        <v>0.18527977710703514</v>
      </c>
    </row>
    <row r="10" spans="1:15" x14ac:dyDescent="0.25">
      <c r="A10" s="1" t="s">
        <v>75</v>
      </c>
      <c r="B10" s="119" t="s">
        <v>76</v>
      </c>
      <c r="C10" s="120">
        <v>15480</v>
      </c>
      <c r="D10" s="121">
        <v>0.28571428571428581</v>
      </c>
      <c r="E10" s="120">
        <v>1925</v>
      </c>
      <c r="F10" s="121">
        <f t="shared" si="3"/>
        <v>-0.87564599483204131</v>
      </c>
      <c r="G10" s="120">
        <v>14671</v>
      </c>
      <c r="H10" s="121">
        <f t="shared" si="3"/>
        <v>6.6212987012987012</v>
      </c>
      <c r="I10" s="120">
        <v>20512</v>
      </c>
      <c r="J10" s="121">
        <f t="shared" si="3"/>
        <v>0.3981323699815964</v>
      </c>
      <c r="K10" s="120">
        <v>17964</v>
      </c>
      <c r="L10" s="121">
        <f t="shared" si="3"/>
        <v>-0.12421996879875197</v>
      </c>
      <c r="M10" s="120">
        <v>19437</v>
      </c>
      <c r="N10" s="121">
        <f>IFERROR(M10/K10-1,"-")</f>
        <v>8.199732798931203E-2</v>
      </c>
    </row>
    <row r="11" spans="1:15" x14ac:dyDescent="0.25">
      <c r="A11" s="1" t="s">
        <v>77</v>
      </c>
      <c r="B11" s="119" t="s">
        <v>78</v>
      </c>
      <c r="C11" s="120">
        <v>5930</v>
      </c>
      <c r="D11" s="121">
        <v>-0.52335021300538542</v>
      </c>
      <c r="E11" s="120">
        <v>3083</v>
      </c>
      <c r="F11" s="121">
        <f t="shared" si="3"/>
        <v>-0.48010118043844852</v>
      </c>
      <c r="G11" s="120">
        <v>19941</v>
      </c>
      <c r="H11" s="121">
        <f t="shared" si="3"/>
        <v>5.4680506000648723</v>
      </c>
      <c r="I11" s="120">
        <v>21527</v>
      </c>
      <c r="J11" s="121">
        <f t="shared" si="3"/>
        <v>7.953462715009274E-2</v>
      </c>
      <c r="K11" s="120">
        <v>21188</v>
      </c>
      <c r="L11" s="121">
        <f t="shared" si="3"/>
        <v>-1.5747665722116388E-2</v>
      </c>
      <c r="M11" s="120">
        <v>20505</v>
      </c>
      <c r="N11" s="121">
        <f>IFERROR(M11/K11-1,"-")</f>
        <v>-3.2235227487256934E-2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5874</v>
      </c>
      <c r="F12" s="121" t="str">
        <f t="shared" si="3"/>
        <v>-</v>
      </c>
      <c r="G12" s="120">
        <v>16329</v>
      </c>
      <c r="H12" s="121">
        <f t="shared" si="3"/>
        <v>1.7798774259448416</v>
      </c>
      <c r="I12" s="120">
        <v>26292</v>
      </c>
      <c r="J12" s="121">
        <f t="shared" si="3"/>
        <v>0.61014146610325182</v>
      </c>
      <c r="K12" s="120">
        <v>20460</v>
      </c>
      <c r="L12" s="121">
        <f t="shared" si="3"/>
        <v>-0.221816522136011</v>
      </c>
      <c r="M12" s="120">
        <v>24747</v>
      </c>
      <c r="N12" s="121">
        <f>IFERROR(M12/K12-1,"-")</f>
        <v>0.20953079178885625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6562</v>
      </c>
      <c r="F13" s="121" t="str">
        <f t="shared" si="3"/>
        <v>-</v>
      </c>
      <c r="G13" s="120">
        <v>15949</v>
      </c>
      <c r="H13" s="121">
        <f t="shared" si="3"/>
        <v>1.4305089911612314</v>
      </c>
      <c r="I13" s="120">
        <v>20694</v>
      </c>
      <c r="J13" s="121">
        <f t="shared" si="3"/>
        <v>0.29751081572512383</v>
      </c>
      <c r="K13" s="120">
        <v>21715</v>
      </c>
      <c r="L13" s="121">
        <f t="shared" si="3"/>
        <v>4.9337972359137838E-2</v>
      </c>
      <c r="M13" s="120">
        <v>23114</v>
      </c>
      <c r="N13" s="121">
        <f>IFERROR(M13/K13-1,"-")</f>
        <v>6.4425512318673661E-2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12758</v>
      </c>
      <c r="F14" s="121" t="str">
        <f t="shared" si="3"/>
        <v>-</v>
      </c>
      <c r="G14" s="120">
        <v>13606</v>
      </c>
      <c r="H14" s="121">
        <f t="shared" si="3"/>
        <v>6.6468098448032586E-2</v>
      </c>
      <c r="I14" s="120">
        <v>22097</v>
      </c>
      <c r="J14" s="121">
        <f t="shared" si="3"/>
        <v>0.62406291342054976</v>
      </c>
      <c r="K14" s="120">
        <v>19721</v>
      </c>
      <c r="L14" s="121">
        <f t="shared" si="3"/>
        <v>-0.10752590849436572</v>
      </c>
      <c r="M14" s="120">
        <v>20354</v>
      </c>
      <c r="N14" s="121">
        <f t="shared" ref="N14:N18" si="5">IFERROR(M14/K14-1,"-")</f>
        <v>3.2097763805080781E-2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10658</v>
      </c>
      <c r="F15" s="121" t="str">
        <f t="shared" si="3"/>
        <v>-</v>
      </c>
      <c r="G15" s="120">
        <v>15515</v>
      </c>
      <c r="H15" s="121">
        <f t="shared" si="3"/>
        <v>0.45571401763933195</v>
      </c>
      <c r="I15" s="120">
        <v>21748</v>
      </c>
      <c r="J15" s="121">
        <f t="shared" si="3"/>
        <v>0.4017402513696422</v>
      </c>
      <c r="K15" s="120">
        <v>20589</v>
      </c>
      <c r="L15" s="121">
        <f t="shared" si="3"/>
        <v>-5.3292256759242207E-2</v>
      </c>
      <c r="M15" s="120">
        <v>22582</v>
      </c>
      <c r="N15" s="121">
        <f t="shared" si="5"/>
        <v>9.6799261741706832E-2</v>
      </c>
    </row>
    <row r="16" spans="1:15" x14ac:dyDescent="0.25">
      <c r="A16" s="1" t="s">
        <v>87</v>
      </c>
      <c r="B16" s="119" t="s">
        <v>88</v>
      </c>
      <c r="C16" s="120">
        <v>12002</v>
      </c>
      <c r="D16" s="121">
        <v>-0.12661912385387863</v>
      </c>
      <c r="E16" s="120">
        <v>13469</v>
      </c>
      <c r="F16" s="121">
        <f t="shared" si="3"/>
        <v>0.12222962839526752</v>
      </c>
      <c r="G16" s="120">
        <v>21074</v>
      </c>
      <c r="H16" s="121">
        <f t="shared" si="3"/>
        <v>0.56462989086049453</v>
      </c>
      <c r="I16" s="120">
        <v>20367</v>
      </c>
      <c r="J16" s="121">
        <f t="shared" si="3"/>
        <v>-3.3548448324950186E-2</v>
      </c>
      <c r="K16" s="120">
        <v>22021</v>
      </c>
      <c r="L16" s="121">
        <f t="shared" si="3"/>
        <v>8.1209800166936796E-2</v>
      </c>
      <c r="M16" s="120">
        <v>22682</v>
      </c>
      <c r="N16" s="121">
        <f t="shared" si="5"/>
        <v>3.0016802143408627E-2</v>
      </c>
    </row>
    <row r="17" spans="1:15" x14ac:dyDescent="0.25">
      <c r="A17" s="1" t="s">
        <v>89</v>
      </c>
      <c r="B17" s="119" t="s">
        <v>90</v>
      </c>
      <c r="C17" s="120">
        <v>11710</v>
      </c>
      <c r="D17" s="121">
        <v>2.1547587891476816E-2</v>
      </c>
      <c r="E17" s="120">
        <v>13048</v>
      </c>
      <c r="F17" s="121">
        <f t="shared" si="3"/>
        <v>0.11426131511528603</v>
      </c>
      <c r="G17" s="120">
        <v>17425</v>
      </c>
      <c r="H17" s="121">
        <f t="shared" si="3"/>
        <v>0.33545370938074792</v>
      </c>
      <c r="I17" s="120">
        <v>18863</v>
      </c>
      <c r="J17" s="121">
        <f t="shared" si="3"/>
        <v>8.2525107604017212E-2</v>
      </c>
      <c r="K17" s="120">
        <v>20469</v>
      </c>
      <c r="L17" s="121">
        <f t="shared" si="3"/>
        <v>8.5140221597836963E-2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4520</v>
      </c>
      <c r="D18" s="121">
        <v>-0.62067807989258139</v>
      </c>
      <c r="E18" s="120">
        <v>13324</v>
      </c>
      <c r="F18" s="121">
        <f t="shared" si="3"/>
        <v>1.9477876106194691</v>
      </c>
      <c r="G18" s="120">
        <v>20050</v>
      </c>
      <c r="H18" s="121">
        <f t="shared" si="3"/>
        <v>0.50480336235364764</v>
      </c>
      <c r="I18" s="120">
        <v>26095</v>
      </c>
      <c r="J18" s="121">
        <f t="shared" si="3"/>
        <v>0.30149625935162105</v>
      </c>
      <c r="K18" s="120">
        <v>21212</v>
      </c>
      <c r="L18" s="121">
        <f t="shared" si="3"/>
        <v>-0.18712397010921633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5547</v>
      </c>
      <c r="D19" s="121">
        <v>-0.5380964276792406</v>
      </c>
      <c r="E19" s="120">
        <v>10944</v>
      </c>
      <c r="F19" s="121">
        <f t="shared" si="3"/>
        <v>0.97295835586803681</v>
      </c>
      <c r="G19" s="120">
        <v>14824</v>
      </c>
      <c r="H19" s="121">
        <f t="shared" si="3"/>
        <v>0.35453216374269014</v>
      </c>
      <c r="I19" s="120">
        <v>18426</v>
      </c>
      <c r="J19" s="121">
        <f t="shared" si="3"/>
        <v>0.24298434970318405</v>
      </c>
      <c r="K19" s="120">
        <v>18264</v>
      </c>
      <c r="L19" s="121">
        <f t="shared" si="3"/>
        <v>-8.7919244545751063E-3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6293</v>
      </c>
      <c r="D20" s="121">
        <v>-0.46250427058421595</v>
      </c>
      <c r="E20" s="120">
        <v>13338</v>
      </c>
      <c r="F20" s="121">
        <f t="shared" si="3"/>
        <v>1.1194978547592562</v>
      </c>
      <c r="G20" s="120">
        <v>17905</v>
      </c>
      <c r="H20" s="121">
        <f t="shared" si="3"/>
        <v>0.34240515819463191</v>
      </c>
      <c r="I20" s="120">
        <v>20333</v>
      </c>
      <c r="J20" s="121">
        <f t="shared" si="3"/>
        <v>0.13560457972633344</v>
      </c>
      <c r="K20" s="120">
        <v>18315</v>
      </c>
      <c r="L20" s="121">
        <f t="shared" si="3"/>
        <v>-9.9247528648010674E-2</v>
      </c>
      <c r="M20" s="120"/>
      <c r="N20" s="121"/>
    </row>
    <row r="21" spans="1:15" ht="15.75" x14ac:dyDescent="0.25">
      <c r="A21" s="1" t="s">
        <v>0</v>
      </c>
      <c r="B21" s="122" t="s">
        <v>33</v>
      </c>
      <c r="C21" s="123">
        <v>77467</v>
      </c>
      <c r="D21" s="124">
        <v>-0.45789742549037449</v>
      </c>
      <c r="E21" s="123">
        <v>107459</v>
      </c>
      <c r="F21" s="124">
        <f t="shared" si="3"/>
        <v>0.38715840293286163</v>
      </c>
      <c r="G21" s="123">
        <v>198873</v>
      </c>
      <c r="H21" s="124">
        <f t="shared" si="3"/>
        <v>0.85068723885388842</v>
      </c>
      <c r="I21" s="123">
        <v>252588</v>
      </c>
      <c r="J21" s="124">
        <f t="shared" si="3"/>
        <v>0.27009699657570407</v>
      </c>
      <c r="K21" s="123">
        <v>239146</v>
      </c>
      <c r="L21" s="124">
        <f t="shared" si="3"/>
        <v>-5.3217096615832848E-2</v>
      </c>
      <c r="M21" s="123">
        <v>173841</v>
      </c>
      <c r="N21" s="124">
        <v>8.0522854692142154E-2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20"/>
      <c r="N23" s="107"/>
    </row>
    <row r="24" spans="1:15" x14ac:dyDescent="0.25">
      <c r="K24" s="125"/>
      <c r="N24" s="81"/>
    </row>
    <row r="26" spans="1:15" ht="48.75" customHeight="1" thickBot="1" x14ac:dyDescent="0.3">
      <c r="B26" s="283" t="s">
        <v>258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E29-1</f>
        <v>2020</v>
      </c>
      <c r="D29" s="308"/>
      <c r="E29" s="309">
        <f t="shared" ref="E29" si="6">G29-1</f>
        <v>2021</v>
      </c>
      <c r="F29" s="308"/>
      <c r="G29" s="309">
        <f t="shared" ref="G29" si="7">I29-1</f>
        <v>2022</v>
      </c>
      <c r="H29" s="308"/>
      <c r="I29" s="309">
        <f t="shared" ref="I29" si="8">K29-1</f>
        <v>2023</v>
      </c>
      <c r="J29" s="308"/>
      <c r="K29" s="309">
        <f>M29-1</f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9284</v>
      </c>
      <c r="D31" s="121">
        <v>0.34142464961710739</v>
      </c>
      <c r="E31" s="120">
        <v>2470</v>
      </c>
      <c r="F31" s="121">
        <f t="shared" ref="F31:L43" si="9">IFERROR(E31/C31-1,"-")</f>
        <v>-0.73395088323998281</v>
      </c>
      <c r="G31" s="120">
        <v>9886</v>
      </c>
      <c r="H31" s="121">
        <f t="shared" si="9"/>
        <v>3.002429149797571</v>
      </c>
      <c r="I31" s="120">
        <v>13452</v>
      </c>
      <c r="J31" s="121">
        <f t="shared" si="9"/>
        <v>0.36071211814687443</v>
      </c>
      <c r="K31" s="120">
        <v>15230</v>
      </c>
      <c r="L31" s="121">
        <f t="shared" si="9"/>
        <v>0.13217365447517104</v>
      </c>
      <c r="M31" s="120">
        <v>18184</v>
      </c>
      <c r="N31" s="121">
        <f t="shared" ref="N31:N40" si="10">IFERROR(M31/K31-1,"-")</f>
        <v>0.19395929087327635</v>
      </c>
    </row>
    <row r="32" spans="1:15" x14ac:dyDescent="0.25">
      <c r="B32" s="119" t="s">
        <v>76</v>
      </c>
      <c r="C32" s="120">
        <v>9655</v>
      </c>
      <c r="D32" s="121">
        <v>0.42173464879988209</v>
      </c>
      <c r="E32" s="120">
        <v>0</v>
      </c>
      <c r="F32" s="121">
        <f t="shared" si="9"/>
        <v>-1</v>
      </c>
      <c r="G32" s="120">
        <v>12864</v>
      </c>
      <c r="H32" s="121" t="str">
        <f t="shared" si="9"/>
        <v>-</v>
      </c>
      <c r="I32" s="120">
        <v>18634</v>
      </c>
      <c r="J32" s="121">
        <f t="shared" si="9"/>
        <v>0.44853855721393043</v>
      </c>
      <c r="K32" s="120">
        <v>15773</v>
      </c>
      <c r="L32" s="121">
        <f t="shared" si="9"/>
        <v>-0.15353654609852962</v>
      </c>
      <c r="M32" s="120">
        <v>17286</v>
      </c>
      <c r="N32" s="121">
        <f t="shared" si="10"/>
        <v>9.5923413428009807E-2</v>
      </c>
    </row>
    <row r="33" spans="2:15" x14ac:dyDescent="0.25">
      <c r="B33" s="119" t="s">
        <v>78</v>
      </c>
      <c r="C33" s="120">
        <v>3688</v>
      </c>
      <c r="D33" s="121">
        <v>-0.50918285866382751</v>
      </c>
      <c r="E33" s="120">
        <v>3083</v>
      </c>
      <c r="F33" s="121">
        <f t="shared" si="9"/>
        <v>-0.1640455531453362</v>
      </c>
      <c r="G33" s="120">
        <v>17909</v>
      </c>
      <c r="H33" s="121">
        <f t="shared" si="9"/>
        <v>4.8089523191696397</v>
      </c>
      <c r="I33" s="120">
        <v>19058</v>
      </c>
      <c r="J33" s="121">
        <f t="shared" si="9"/>
        <v>6.4157686079624687E-2</v>
      </c>
      <c r="K33" s="120">
        <v>18718</v>
      </c>
      <c r="L33" s="121">
        <f t="shared" si="9"/>
        <v>-1.7840277049008257E-2</v>
      </c>
      <c r="M33" s="120">
        <v>18027</v>
      </c>
      <c r="N33" s="121">
        <f t="shared" si="10"/>
        <v>-3.6916337215514461E-2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5855</v>
      </c>
      <c r="F34" s="121" t="str">
        <f t="shared" si="9"/>
        <v>-</v>
      </c>
      <c r="G34" s="120">
        <v>13700</v>
      </c>
      <c r="H34" s="121">
        <f t="shared" si="9"/>
        <v>1.3398804440649017</v>
      </c>
      <c r="I34" s="120">
        <v>23480</v>
      </c>
      <c r="J34" s="121">
        <f t="shared" si="9"/>
        <v>0.71386861313868621</v>
      </c>
      <c r="K34" s="120">
        <v>17736</v>
      </c>
      <c r="L34" s="121">
        <f t="shared" si="9"/>
        <v>-0.24463373083475293</v>
      </c>
      <c r="M34" s="120">
        <v>21495</v>
      </c>
      <c r="N34" s="121">
        <f t="shared" si="10"/>
        <v>0.21194181326116368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6553</v>
      </c>
      <c r="F35" s="121" t="str">
        <f t="shared" si="9"/>
        <v>-</v>
      </c>
      <c r="G35" s="120">
        <v>13928</v>
      </c>
      <c r="H35" s="121">
        <f t="shared" si="9"/>
        <v>1.1254387303525104</v>
      </c>
      <c r="I35" s="120">
        <v>18104</v>
      </c>
      <c r="J35" s="121">
        <f t="shared" si="9"/>
        <v>0.29982768523836878</v>
      </c>
      <c r="K35" s="120">
        <v>19179</v>
      </c>
      <c r="L35" s="121">
        <f t="shared" si="9"/>
        <v>5.937914273088829E-2</v>
      </c>
      <c r="M35" s="120">
        <v>20267</v>
      </c>
      <c r="N35" s="121">
        <f t="shared" si="10"/>
        <v>5.672871369727317E-2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12413</v>
      </c>
      <c r="F36" s="121" t="str">
        <f t="shared" si="9"/>
        <v>-</v>
      </c>
      <c r="G36" s="120">
        <v>11319</v>
      </c>
      <c r="H36" s="121">
        <f t="shared" si="9"/>
        <v>-8.8133408523322299E-2</v>
      </c>
      <c r="I36" s="120">
        <v>19134</v>
      </c>
      <c r="J36" s="121">
        <f t="shared" si="9"/>
        <v>0.69043201696262924</v>
      </c>
      <c r="K36" s="120">
        <v>17089</v>
      </c>
      <c r="L36" s="121">
        <f t="shared" si="9"/>
        <v>-0.10687780913557021</v>
      </c>
      <c r="M36" s="120">
        <v>17337</v>
      </c>
      <c r="N36" s="121">
        <f t="shared" si="10"/>
        <v>1.4512259348118617E-2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9745</v>
      </c>
      <c r="F37" s="121" t="str">
        <f t="shared" si="9"/>
        <v>-</v>
      </c>
      <c r="G37" s="120">
        <v>12286</v>
      </c>
      <c r="H37" s="121">
        <f t="shared" si="9"/>
        <v>0.26074910210364299</v>
      </c>
      <c r="I37" s="120">
        <v>18317</v>
      </c>
      <c r="J37" s="121">
        <f t="shared" si="9"/>
        <v>0.49088393293179222</v>
      </c>
      <c r="K37" s="120">
        <v>17239</v>
      </c>
      <c r="L37" s="121">
        <f t="shared" si="9"/>
        <v>-5.8852432166839552E-2</v>
      </c>
      <c r="M37" s="120">
        <v>19276</v>
      </c>
      <c r="N37" s="121">
        <f t="shared" si="10"/>
        <v>0.11816230639828307</v>
      </c>
    </row>
    <row r="38" spans="2:15" x14ac:dyDescent="0.25">
      <c r="B38" s="119" t="s">
        <v>88</v>
      </c>
      <c r="C38" s="120">
        <v>11626</v>
      </c>
      <c r="D38" s="121">
        <v>0.4793230690927599</v>
      </c>
      <c r="E38" s="120">
        <v>11133</v>
      </c>
      <c r="F38" s="121">
        <f t="shared" si="9"/>
        <v>-4.2404954412523677E-2</v>
      </c>
      <c r="G38" s="120">
        <v>17921</v>
      </c>
      <c r="H38" s="121">
        <f t="shared" si="9"/>
        <v>0.60971885385789992</v>
      </c>
      <c r="I38" s="120">
        <v>17179</v>
      </c>
      <c r="J38" s="121">
        <f t="shared" si="9"/>
        <v>-4.1403939512304033E-2</v>
      </c>
      <c r="K38" s="120">
        <v>18498</v>
      </c>
      <c r="L38" s="121">
        <f t="shared" si="9"/>
        <v>7.6779789277606314E-2</v>
      </c>
      <c r="M38" s="120">
        <v>19206</v>
      </c>
      <c r="N38" s="121">
        <f t="shared" si="10"/>
        <v>3.8274408044112862E-2</v>
      </c>
    </row>
    <row r="39" spans="2:15" x14ac:dyDescent="0.25">
      <c r="B39" s="119" t="s">
        <v>90</v>
      </c>
      <c r="C39" s="120">
        <v>11710</v>
      </c>
      <c r="D39" s="121">
        <v>0.90437469507236945</v>
      </c>
      <c r="E39" s="120">
        <v>11302</v>
      </c>
      <c r="F39" s="121">
        <f t="shared" si="9"/>
        <v>-3.4842015371477353E-2</v>
      </c>
      <c r="G39" s="120">
        <v>14794</v>
      </c>
      <c r="H39" s="121">
        <f t="shared" si="9"/>
        <v>0.3089718633870111</v>
      </c>
      <c r="I39" s="120">
        <v>16071</v>
      </c>
      <c r="J39" s="121">
        <f t="shared" si="9"/>
        <v>8.6318777882925524E-2</v>
      </c>
      <c r="K39" s="120">
        <v>17837</v>
      </c>
      <c r="L39" s="121">
        <f t="shared" si="9"/>
        <v>0.10988737477443844</v>
      </c>
      <c r="M39" s="120"/>
      <c r="N39" s="121"/>
    </row>
    <row r="40" spans="2:15" x14ac:dyDescent="0.25">
      <c r="B40" s="119" t="s">
        <v>92</v>
      </c>
      <c r="C40" s="120">
        <v>4520</v>
      </c>
      <c r="D40" s="121">
        <v>-0.31317428962163807</v>
      </c>
      <c r="E40" s="120">
        <v>11284</v>
      </c>
      <c r="F40" s="121">
        <f t="shared" si="9"/>
        <v>1.4964601769911505</v>
      </c>
      <c r="G40" s="120">
        <v>17422</v>
      </c>
      <c r="H40" s="121">
        <f t="shared" si="9"/>
        <v>0.54395604395604402</v>
      </c>
      <c r="I40" s="120">
        <v>23469</v>
      </c>
      <c r="J40" s="121">
        <f t="shared" si="9"/>
        <v>0.34708988635059113</v>
      </c>
      <c r="K40" s="120">
        <v>18252</v>
      </c>
      <c r="L40" s="121">
        <f t="shared" si="9"/>
        <v>-0.22229323788827815</v>
      </c>
      <c r="M40" s="120"/>
      <c r="N40" s="121"/>
    </row>
    <row r="41" spans="2:15" x14ac:dyDescent="0.25">
      <c r="B41" s="119" t="s">
        <v>94</v>
      </c>
      <c r="C41" s="120">
        <v>5541</v>
      </c>
      <c r="D41" s="121">
        <v>-0.1289105486558717</v>
      </c>
      <c r="E41" s="120">
        <v>9098</v>
      </c>
      <c r="F41" s="121">
        <f t="shared" si="9"/>
        <v>0.64194188774589422</v>
      </c>
      <c r="G41" s="120">
        <v>12627</v>
      </c>
      <c r="H41" s="121">
        <f t="shared" si="9"/>
        <v>0.38788744779072326</v>
      </c>
      <c r="I41" s="120">
        <v>16350</v>
      </c>
      <c r="J41" s="121">
        <f t="shared" si="9"/>
        <v>0.29484438108814448</v>
      </c>
      <c r="K41" s="120">
        <v>16167</v>
      </c>
      <c r="L41" s="121">
        <f t="shared" si="9"/>
        <v>-1.1192660550458755E-2</v>
      </c>
      <c r="M41" s="120"/>
      <c r="N41" s="121"/>
    </row>
    <row r="42" spans="2:15" x14ac:dyDescent="0.25">
      <c r="B42" s="119" t="s">
        <v>96</v>
      </c>
      <c r="C42" s="120">
        <v>6274</v>
      </c>
      <c r="D42" s="121">
        <v>3.3607907742998266E-2</v>
      </c>
      <c r="E42" s="120">
        <v>11136</v>
      </c>
      <c r="F42" s="121">
        <f t="shared" si="9"/>
        <v>0.77494421421740523</v>
      </c>
      <c r="G42" s="120">
        <v>15138</v>
      </c>
      <c r="H42" s="121">
        <f t="shared" si="9"/>
        <v>0.359375</v>
      </c>
      <c r="I42" s="120">
        <v>17513</v>
      </c>
      <c r="J42" s="121">
        <f t="shared" si="9"/>
        <v>0.15688994583168192</v>
      </c>
      <c r="K42" s="120">
        <v>15560</v>
      </c>
      <c r="L42" s="121">
        <f t="shared" si="9"/>
        <v>-0.11151715868212186</v>
      </c>
      <c r="M42" s="120"/>
      <c r="N42" s="121"/>
    </row>
    <row r="43" spans="2:15" ht="15.75" x14ac:dyDescent="0.25">
      <c r="B43" s="122" t="s">
        <v>33</v>
      </c>
      <c r="C43" s="123">
        <v>63499</v>
      </c>
      <c r="D43" s="124">
        <v>-0.23119112768481975</v>
      </c>
      <c r="E43" s="123">
        <v>95997</v>
      </c>
      <c r="F43" s="124">
        <f t="shared" si="9"/>
        <v>0.51178758720609774</v>
      </c>
      <c r="G43" s="123">
        <v>169794</v>
      </c>
      <c r="H43" s="124">
        <f t="shared" si="9"/>
        <v>0.76874277321166296</v>
      </c>
      <c r="I43" s="123">
        <v>220761</v>
      </c>
      <c r="J43" s="124">
        <f t="shared" si="9"/>
        <v>0.3001696173009647</v>
      </c>
      <c r="K43" s="123">
        <v>207278</v>
      </c>
      <c r="L43" s="124">
        <f t="shared" si="9"/>
        <v>-6.1075099315549441E-2</v>
      </c>
      <c r="M43" s="123">
        <v>151078</v>
      </c>
      <c r="N43" s="124">
        <v>8.3291505929930842E-2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K46" s="81"/>
    </row>
    <row r="48" spans="2:15" ht="48.75" customHeight="1" thickBot="1" x14ac:dyDescent="0.3">
      <c r="B48" s="283" t="s">
        <v>259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E51-1</f>
        <v>2020</v>
      </c>
      <c r="D51" s="308"/>
      <c r="E51" s="309">
        <f t="shared" ref="E51" si="11">G51-1</f>
        <v>2021</v>
      </c>
      <c r="F51" s="308"/>
      <c r="G51" s="309">
        <f t="shared" ref="G51" si="12">I51-1</f>
        <v>2022</v>
      </c>
      <c r="H51" s="308"/>
      <c r="I51" s="309">
        <f t="shared" ref="I51" si="13">K51-1</f>
        <v>2023</v>
      </c>
      <c r="J51" s="308"/>
      <c r="K51" s="309">
        <f>M51-1</f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9284</v>
      </c>
      <c r="D53" s="121">
        <v>0.34142464961710739</v>
      </c>
      <c r="E53" s="120">
        <v>0</v>
      </c>
      <c r="F53" s="121">
        <f t="shared" ref="F53:L65" si="14">IFERROR(E53/C53-1,"-")</f>
        <v>-1</v>
      </c>
      <c r="G53" s="120">
        <v>0</v>
      </c>
      <c r="H53" s="121" t="str">
        <f t="shared" si="14"/>
        <v>-</v>
      </c>
      <c r="I53" s="120">
        <v>0</v>
      </c>
      <c r="J53" s="121" t="str">
        <f t="shared" si="14"/>
        <v>-</v>
      </c>
      <c r="K53" s="120">
        <v>0</v>
      </c>
      <c r="L53" s="121" t="str">
        <f t="shared" si="14"/>
        <v>-</v>
      </c>
      <c r="M53" s="120">
        <v>0</v>
      </c>
      <c r="N53" s="121" t="str">
        <f t="shared" ref="N53:N62" si="15">IFERROR(M53/K53-1,"-")</f>
        <v>-</v>
      </c>
    </row>
    <row r="54" spans="1:15" x14ac:dyDescent="0.25">
      <c r="A54" s="1">
        <v>2</v>
      </c>
      <c r="B54" s="119" t="s">
        <v>76</v>
      </c>
      <c r="C54" s="120">
        <v>9655</v>
      </c>
      <c r="D54" s="121">
        <v>0.42173464879988209</v>
      </c>
      <c r="E54" s="120">
        <v>0</v>
      </c>
      <c r="F54" s="121">
        <f t="shared" si="14"/>
        <v>-1</v>
      </c>
      <c r="G54" s="120">
        <v>0</v>
      </c>
      <c r="H54" s="121" t="str">
        <f t="shared" si="14"/>
        <v>-</v>
      </c>
      <c r="I54" s="120">
        <v>0</v>
      </c>
      <c r="J54" s="121" t="str">
        <f t="shared" si="14"/>
        <v>-</v>
      </c>
      <c r="K54" s="120">
        <v>0</v>
      </c>
      <c r="L54" s="121" t="str">
        <f t="shared" si="14"/>
        <v>-</v>
      </c>
      <c r="M54" s="120">
        <v>0</v>
      </c>
      <c r="N54" s="121" t="str">
        <f t="shared" si="15"/>
        <v>-</v>
      </c>
    </row>
    <row r="55" spans="1:15" x14ac:dyDescent="0.25">
      <c r="A55" s="1">
        <v>3</v>
      </c>
      <c r="B55" s="119" t="s">
        <v>78</v>
      </c>
      <c r="C55" s="120">
        <v>3688</v>
      </c>
      <c r="D55" s="121">
        <v>-0.50918285866382751</v>
      </c>
      <c r="E55" s="120">
        <v>0</v>
      </c>
      <c r="F55" s="121">
        <f t="shared" si="14"/>
        <v>-1</v>
      </c>
      <c r="G55" s="120">
        <v>0</v>
      </c>
      <c r="H55" s="121" t="str">
        <f t="shared" si="14"/>
        <v>-</v>
      </c>
      <c r="I55" s="120">
        <v>0</v>
      </c>
      <c r="J55" s="121" t="str">
        <f t="shared" si="14"/>
        <v>-</v>
      </c>
      <c r="K55" s="120">
        <v>0</v>
      </c>
      <c r="L55" s="121" t="str">
        <f t="shared" si="14"/>
        <v>-</v>
      </c>
      <c r="M55" s="120">
        <v>0</v>
      </c>
      <c r="N55" s="121" t="str">
        <f t="shared" si="15"/>
        <v>-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0</v>
      </c>
      <c r="F56" s="121" t="str">
        <f t="shared" si="14"/>
        <v>-</v>
      </c>
      <c r="G56" s="120">
        <v>0</v>
      </c>
      <c r="H56" s="121" t="str">
        <f t="shared" si="14"/>
        <v>-</v>
      </c>
      <c r="I56" s="120">
        <v>0</v>
      </c>
      <c r="J56" s="121" t="str">
        <f t="shared" si="14"/>
        <v>-</v>
      </c>
      <c r="K56" s="120">
        <v>0</v>
      </c>
      <c r="L56" s="121" t="str">
        <f t="shared" si="14"/>
        <v>-</v>
      </c>
      <c r="M56" s="120">
        <v>0</v>
      </c>
      <c r="N56" s="121" t="str">
        <f t="shared" si="15"/>
        <v>-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0</v>
      </c>
      <c r="F57" s="121" t="str">
        <f t="shared" si="14"/>
        <v>-</v>
      </c>
      <c r="G57" s="120">
        <v>0</v>
      </c>
      <c r="H57" s="121" t="str">
        <f t="shared" si="14"/>
        <v>-</v>
      </c>
      <c r="I57" s="120">
        <v>0</v>
      </c>
      <c r="J57" s="121" t="str">
        <f t="shared" si="14"/>
        <v>-</v>
      </c>
      <c r="K57" s="120">
        <v>0</v>
      </c>
      <c r="L57" s="121" t="str">
        <f t="shared" si="14"/>
        <v>-</v>
      </c>
      <c r="M57" s="120">
        <v>0</v>
      </c>
      <c r="N57" s="121" t="str">
        <f t="shared" si="15"/>
        <v>-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0</v>
      </c>
      <c r="F58" s="121" t="str">
        <f t="shared" si="14"/>
        <v>-</v>
      </c>
      <c r="G58" s="120">
        <v>0</v>
      </c>
      <c r="H58" s="121" t="str">
        <f t="shared" si="14"/>
        <v>-</v>
      </c>
      <c r="I58" s="120">
        <v>0</v>
      </c>
      <c r="J58" s="121" t="str">
        <f t="shared" si="14"/>
        <v>-</v>
      </c>
      <c r="K58" s="120">
        <v>0</v>
      </c>
      <c r="L58" s="121" t="str">
        <f t="shared" si="14"/>
        <v>-</v>
      </c>
      <c r="M58" s="120">
        <v>0</v>
      </c>
      <c r="N58" s="121" t="str">
        <f t="shared" si="15"/>
        <v>-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0</v>
      </c>
      <c r="F59" s="121" t="str">
        <f t="shared" si="14"/>
        <v>-</v>
      </c>
      <c r="G59" s="120">
        <v>0</v>
      </c>
      <c r="H59" s="121" t="str">
        <f t="shared" si="14"/>
        <v>-</v>
      </c>
      <c r="I59" s="120">
        <v>0</v>
      </c>
      <c r="J59" s="121" t="str">
        <f t="shared" si="14"/>
        <v>-</v>
      </c>
      <c r="K59" s="120">
        <v>0</v>
      </c>
      <c r="L59" s="121" t="str">
        <f t="shared" si="14"/>
        <v>-</v>
      </c>
      <c r="M59" s="120">
        <v>0</v>
      </c>
      <c r="N59" s="121" t="str">
        <f t="shared" si="15"/>
        <v>-</v>
      </c>
    </row>
    <row r="60" spans="1:15" x14ac:dyDescent="0.25">
      <c r="A60" s="1">
        <v>8</v>
      </c>
      <c r="B60" s="119" t="s">
        <v>88</v>
      </c>
      <c r="C60" s="120">
        <v>0</v>
      </c>
      <c r="D60" s="121">
        <v>-1</v>
      </c>
      <c r="E60" s="120">
        <v>0</v>
      </c>
      <c r="F60" s="121" t="str">
        <f t="shared" si="14"/>
        <v>-</v>
      </c>
      <c r="G60" s="120">
        <v>0</v>
      </c>
      <c r="H60" s="121" t="str">
        <f t="shared" si="14"/>
        <v>-</v>
      </c>
      <c r="I60" s="120">
        <v>0</v>
      </c>
      <c r="J60" s="121" t="str">
        <f t="shared" si="14"/>
        <v>-</v>
      </c>
      <c r="K60" s="120">
        <v>0</v>
      </c>
      <c r="L60" s="121" t="str">
        <f t="shared" si="14"/>
        <v>-</v>
      </c>
      <c r="M60" s="120">
        <v>0</v>
      </c>
      <c r="N60" s="121" t="str">
        <f t="shared" si="15"/>
        <v>-</v>
      </c>
    </row>
    <row r="61" spans="1:15" x14ac:dyDescent="0.25">
      <c r="A61" s="1">
        <v>9</v>
      </c>
      <c r="B61" s="119" t="s">
        <v>90</v>
      </c>
      <c r="C61" s="120">
        <v>0</v>
      </c>
      <c r="D61" s="121">
        <v>-1</v>
      </c>
      <c r="E61" s="120">
        <v>0</v>
      </c>
      <c r="F61" s="121" t="str">
        <f t="shared" si="14"/>
        <v>-</v>
      </c>
      <c r="G61" s="120">
        <v>0</v>
      </c>
      <c r="H61" s="121" t="str">
        <f t="shared" si="14"/>
        <v>-</v>
      </c>
      <c r="I61" s="120">
        <v>0</v>
      </c>
      <c r="J61" s="121" t="str">
        <f t="shared" si="14"/>
        <v>-</v>
      </c>
      <c r="K61" s="120">
        <v>0</v>
      </c>
      <c r="L61" s="121" t="str">
        <f t="shared" si="14"/>
        <v>-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0</v>
      </c>
      <c r="D62" s="121">
        <v>-1</v>
      </c>
      <c r="E62" s="120">
        <v>0</v>
      </c>
      <c r="F62" s="121" t="str">
        <f t="shared" si="14"/>
        <v>-</v>
      </c>
      <c r="G62" s="120">
        <v>0</v>
      </c>
      <c r="H62" s="121" t="str">
        <f t="shared" si="14"/>
        <v>-</v>
      </c>
      <c r="I62" s="120">
        <v>0</v>
      </c>
      <c r="J62" s="121" t="str">
        <f t="shared" si="14"/>
        <v>-</v>
      </c>
      <c r="K62" s="120">
        <v>0</v>
      </c>
      <c r="L62" s="121" t="str">
        <f t="shared" si="14"/>
        <v>-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0</v>
      </c>
      <c r="D63" s="121">
        <v>-1</v>
      </c>
      <c r="E63" s="120">
        <v>0</v>
      </c>
      <c r="F63" s="121" t="str">
        <f t="shared" si="14"/>
        <v>-</v>
      </c>
      <c r="G63" s="120">
        <v>0</v>
      </c>
      <c r="H63" s="121" t="str">
        <f t="shared" si="14"/>
        <v>-</v>
      </c>
      <c r="I63" s="120">
        <v>0</v>
      </c>
      <c r="J63" s="121" t="str">
        <f t="shared" si="14"/>
        <v>-</v>
      </c>
      <c r="K63" s="120">
        <v>0</v>
      </c>
      <c r="L63" s="121" t="str">
        <f t="shared" si="14"/>
        <v>-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0</v>
      </c>
      <c r="D64" s="121">
        <v>-1</v>
      </c>
      <c r="E64" s="120">
        <v>0</v>
      </c>
      <c r="F64" s="121" t="str">
        <f t="shared" si="14"/>
        <v>-</v>
      </c>
      <c r="G64" s="120">
        <v>0</v>
      </c>
      <c r="H64" s="121" t="str">
        <f t="shared" si="14"/>
        <v>-</v>
      </c>
      <c r="I64" s="120">
        <v>0</v>
      </c>
      <c r="J64" s="121" t="str">
        <f t="shared" si="14"/>
        <v>-</v>
      </c>
      <c r="K64" s="120">
        <v>0</v>
      </c>
      <c r="L64" s="121" t="str">
        <f t="shared" si="14"/>
        <v>-</v>
      </c>
      <c r="M64" s="120"/>
      <c r="N64" s="121"/>
    </row>
    <row r="65" spans="1:15" ht="15.75" x14ac:dyDescent="0.25">
      <c r="B65" s="122" t="s">
        <v>33</v>
      </c>
      <c r="C65" s="123">
        <v>0</v>
      </c>
      <c r="D65" s="124">
        <v>-1</v>
      </c>
      <c r="E65" s="123">
        <v>0</v>
      </c>
      <c r="F65" s="124" t="str">
        <f t="shared" si="14"/>
        <v>-</v>
      </c>
      <c r="G65" s="123">
        <v>0</v>
      </c>
      <c r="H65" s="124" t="str">
        <f t="shared" si="14"/>
        <v>-</v>
      </c>
      <c r="I65" s="123">
        <v>0</v>
      </c>
      <c r="J65" s="124" t="str">
        <f t="shared" si="14"/>
        <v>-</v>
      </c>
      <c r="K65" s="123">
        <v>0</v>
      </c>
      <c r="L65" s="124" t="str">
        <f t="shared" si="14"/>
        <v>-</v>
      </c>
      <c r="M65" s="123">
        <v>0</v>
      </c>
      <c r="N65" s="124" t="s">
        <v>256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260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E73-1</f>
        <v>2020</v>
      </c>
      <c r="D73" s="308"/>
      <c r="E73" s="309">
        <f t="shared" ref="E73" si="16">G73-1</f>
        <v>2021</v>
      </c>
      <c r="F73" s="308"/>
      <c r="G73" s="309">
        <f t="shared" ref="G73" si="17">I73-1</f>
        <v>2022</v>
      </c>
      <c r="H73" s="308"/>
      <c r="I73" s="309">
        <f t="shared" ref="I73" si="18">K73-1</f>
        <v>2023</v>
      </c>
      <c r="J73" s="308"/>
      <c r="K73" s="309">
        <f>M73-1</f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0</v>
      </c>
      <c r="D75" s="121" t="s">
        <v>256</v>
      </c>
      <c r="E75" s="120">
        <v>0</v>
      </c>
      <c r="F75" s="121" t="str">
        <f t="shared" ref="F75:L87" si="19">IFERROR(E75/C75-1,"-")</f>
        <v>-</v>
      </c>
      <c r="G75" s="120">
        <v>0</v>
      </c>
      <c r="H75" s="121" t="str">
        <f t="shared" si="19"/>
        <v>-</v>
      </c>
      <c r="I75" s="120">
        <v>0</v>
      </c>
      <c r="J75" s="121" t="str">
        <f t="shared" si="19"/>
        <v>-</v>
      </c>
      <c r="K75" s="120">
        <v>0</v>
      </c>
      <c r="L75" s="121" t="str">
        <f t="shared" si="19"/>
        <v>-</v>
      </c>
      <c r="M75" s="120">
        <v>0</v>
      </c>
      <c r="N75" s="121" t="str">
        <f t="shared" ref="N75:N84" si="20">IFERROR(M75/K75-1,"-")</f>
        <v>-</v>
      </c>
    </row>
    <row r="76" spans="1:15" x14ac:dyDescent="0.25">
      <c r="A76" s="1">
        <v>2</v>
      </c>
      <c r="B76" s="119" t="s">
        <v>76</v>
      </c>
      <c r="C76" s="120">
        <v>0</v>
      </c>
      <c r="D76" s="121" t="s">
        <v>256</v>
      </c>
      <c r="E76" s="120">
        <v>0</v>
      </c>
      <c r="F76" s="121" t="str">
        <f t="shared" si="19"/>
        <v>-</v>
      </c>
      <c r="G76" s="120">
        <v>0</v>
      </c>
      <c r="H76" s="121" t="str">
        <f t="shared" si="19"/>
        <v>-</v>
      </c>
      <c r="I76" s="120">
        <v>0</v>
      </c>
      <c r="J76" s="121" t="str">
        <f t="shared" si="19"/>
        <v>-</v>
      </c>
      <c r="K76" s="120">
        <v>0</v>
      </c>
      <c r="L76" s="121" t="str">
        <f t="shared" si="19"/>
        <v>-</v>
      </c>
      <c r="M76" s="120">
        <v>0</v>
      </c>
      <c r="N76" s="121" t="str">
        <f t="shared" si="20"/>
        <v>-</v>
      </c>
    </row>
    <row r="77" spans="1:15" x14ac:dyDescent="0.25">
      <c r="A77" s="1">
        <v>3</v>
      </c>
      <c r="B77" s="119" t="s">
        <v>78</v>
      </c>
      <c r="C77" s="120">
        <v>0</v>
      </c>
      <c r="D77" s="121" t="s">
        <v>256</v>
      </c>
      <c r="E77" s="120">
        <v>0</v>
      </c>
      <c r="F77" s="121" t="str">
        <f t="shared" si="19"/>
        <v>-</v>
      </c>
      <c r="G77" s="120">
        <v>0</v>
      </c>
      <c r="H77" s="121" t="str">
        <f t="shared" si="19"/>
        <v>-</v>
      </c>
      <c r="I77" s="120">
        <v>0</v>
      </c>
      <c r="J77" s="121" t="str">
        <f t="shared" si="19"/>
        <v>-</v>
      </c>
      <c r="K77" s="120">
        <v>0</v>
      </c>
      <c r="L77" s="121" t="str">
        <f t="shared" si="19"/>
        <v>-</v>
      </c>
      <c r="M77" s="120">
        <v>0</v>
      </c>
      <c r="N77" s="121" t="str">
        <f t="shared" si="20"/>
        <v>-</v>
      </c>
    </row>
    <row r="78" spans="1:15" x14ac:dyDescent="0.25">
      <c r="A78" s="1">
        <v>4</v>
      </c>
      <c r="B78" s="119" t="s">
        <v>80</v>
      </c>
      <c r="C78" s="120">
        <v>0</v>
      </c>
      <c r="D78" s="121" t="s">
        <v>256</v>
      </c>
      <c r="E78" s="120">
        <v>0</v>
      </c>
      <c r="F78" s="121" t="str">
        <f t="shared" si="19"/>
        <v>-</v>
      </c>
      <c r="G78" s="120">
        <v>0</v>
      </c>
      <c r="H78" s="121" t="str">
        <f t="shared" si="19"/>
        <v>-</v>
      </c>
      <c r="I78" s="120">
        <v>0</v>
      </c>
      <c r="J78" s="121" t="str">
        <f t="shared" si="19"/>
        <v>-</v>
      </c>
      <c r="K78" s="120">
        <v>0</v>
      </c>
      <c r="L78" s="121" t="str">
        <f t="shared" si="19"/>
        <v>-</v>
      </c>
      <c r="M78" s="120">
        <v>0</v>
      </c>
      <c r="N78" s="121" t="str">
        <f t="shared" si="20"/>
        <v>-</v>
      </c>
    </row>
    <row r="79" spans="1:15" x14ac:dyDescent="0.25">
      <c r="A79" s="1">
        <v>5</v>
      </c>
      <c r="B79" s="119" t="s">
        <v>82</v>
      </c>
      <c r="C79" s="120">
        <v>0</v>
      </c>
      <c r="D79" s="121" t="s">
        <v>256</v>
      </c>
      <c r="E79" s="120">
        <v>0</v>
      </c>
      <c r="F79" s="121" t="str">
        <f t="shared" si="19"/>
        <v>-</v>
      </c>
      <c r="G79" s="120">
        <v>0</v>
      </c>
      <c r="H79" s="121" t="str">
        <f t="shared" si="19"/>
        <v>-</v>
      </c>
      <c r="I79" s="120">
        <v>0</v>
      </c>
      <c r="J79" s="121" t="str">
        <f t="shared" si="19"/>
        <v>-</v>
      </c>
      <c r="K79" s="120">
        <v>0</v>
      </c>
      <c r="L79" s="121" t="str">
        <f t="shared" si="19"/>
        <v>-</v>
      </c>
      <c r="M79" s="120">
        <v>0</v>
      </c>
      <c r="N79" s="121" t="str">
        <f t="shared" si="20"/>
        <v>-</v>
      </c>
    </row>
    <row r="80" spans="1:15" x14ac:dyDescent="0.25">
      <c r="A80" s="1">
        <v>6</v>
      </c>
      <c r="B80" s="119" t="s">
        <v>84</v>
      </c>
      <c r="C80" s="120">
        <v>0</v>
      </c>
      <c r="D80" s="121" t="s">
        <v>256</v>
      </c>
      <c r="E80" s="120">
        <v>0</v>
      </c>
      <c r="F80" s="121" t="str">
        <f t="shared" si="19"/>
        <v>-</v>
      </c>
      <c r="G80" s="120">
        <v>0</v>
      </c>
      <c r="H80" s="121" t="str">
        <f t="shared" si="19"/>
        <v>-</v>
      </c>
      <c r="I80" s="120">
        <v>0</v>
      </c>
      <c r="J80" s="121" t="str">
        <f t="shared" si="19"/>
        <v>-</v>
      </c>
      <c r="K80" s="120">
        <v>0</v>
      </c>
      <c r="L80" s="121" t="str">
        <f t="shared" si="19"/>
        <v>-</v>
      </c>
      <c r="M80" s="120">
        <v>0</v>
      </c>
      <c r="N80" s="121" t="str">
        <f t="shared" si="20"/>
        <v>-</v>
      </c>
    </row>
    <row r="81" spans="1:15" x14ac:dyDescent="0.25">
      <c r="A81" s="1">
        <v>7</v>
      </c>
      <c r="B81" s="119" t="s">
        <v>86</v>
      </c>
      <c r="C81" s="120">
        <v>0</v>
      </c>
      <c r="D81" s="121" t="s">
        <v>256</v>
      </c>
      <c r="E81" s="120">
        <v>0</v>
      </c>
      <c r="F81" s="121" t="str">
        <f t="shared" si="19"/>
        <v>-</v>
      </c>
      <c r="G81" s="120">
        <v>0</v>
      </c>
      <c r="H81" s="121" t="str">
        <f t="shared" si="19"/>
        <v>-</v>
      </c>
      <c r="I81" s="120">
        <v>0</v>
      </c>
      <c r="J81" s="121" t="str">
        <f t="shared" si="19"/>
        <v>-</v>
      </c>
      <c r="K81" s="120">
        <v>0</v>
      </c>
      <c r="L81" s="121" t="str">
        <f t="shared" si="19"/>
        <v>-</v>
      </c>
      <c r="M81" s="120">
        <v>0</v>
      </c>
      <c r="N81" s="121" t="str">
        <f t="shared" si="20"/>
        <v>-</v>
      </c>
    </row>
    <row r="82" spans="1:15" x14ac:dyDescent="0.25">
      <c r="A82" s="1">
        <v>8</v>
      </c>
      <c r="B82" s="119" t="s">
        <v>88</v>
      </c>
      <c r="C82" s="120">
        <v>0</v>
      </c>
      <c r="D82" s="121" t="s">
        <v>256</v>
      </c>
      <c r="E82" s="120">
        <v>0</v>
      </c>
      <c r="F82" s="121" t="str">
        <f t="shared" si="19"/>
        <v>-</v>
      </c>
      <c r="G82" s="120">
        <v>0</v>
      </c>
      <c r="H82" s="121" t="str">
        <f t="shared" si="19"/>
        <v>-</v>
      </c>
      <c r="I82" s="120">
        <v>0</v>
      </c>
      <c r="J82" s="121" t="str">
        <f t="shared" si="19"/>
        <v>-</v>
      </c>
      <c r="K82" s="120">
        <v>0</v>
      </c>
      <c r="L82" s="121" t="str">
        <f t="shared" si="19"/>
        <v>-</v>
      </c>
      <c r="M82" s="120">
        <v>0</v>
      </c>
      <c r="N82" s="121" t="str">
        <f t="shared" si="20"/>
        <v>-</v>
      </c>
    </row>
    <row r="83" spans="1:15" x14ac:dyDescent="0.25">
      <c r="A83" s="1">
        <v>9</v>
      </c>
      <c r="B83" s="119" t="s">
        <v>90</v>
      </c>
      <c r="C83" s="120">
        <v>0</v>
      </c>
      <c r="D83" s="121" t="s">
        <v>256</v>
      </c>
      <c r="E83" s="120">
        <v>0</v>
      </c>
      <c r="F83" s="121" t="str">
        <f t="shared" si="19"/>
        <v>-</v>
      </c>
      <c r="G83" s="120">
        <v>0</v>
      </c>
      <c r="H83" s="121" t="str">
        <f t="shared" si="19"/>
        <v>-</v>
      </c>
      <c r="I83" s="120">
        <v>0</v>
      </c>
      <c r="J83" s="121" t="str">
        <f t="shared" si="19"/>
        <v>-</v>
      </c>
      <c r="K83" s="120">
        <v>0</v>
      </c>
      <c r="L83" s="121" t="str">
        <f t="shared" si="19"/>
        <v>-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0</v>
      </c>
      <c r="D84" s="121" t="s">
        <v>256</v>
      </c>
      <c r="E84" s="120">
        <v>0</v>
      </c>
      <c r="F84" s="121" t="str">
        <f t="shared" si="19"/>
        <v>-</v>
      </c>
      <c r="G84" s="120">
        <v>0</v>
      </c>
      <c r="H84" s="121" t="str">
        <f t="shared" si="19"/>
        <v>-</v>
      </c>
      <c r="I84" s="120">
        <v>0</v>
      </c>
      <c r="J84" s="121" t="str">
        <f t="shared" si="19"/>
        <v>-</v>
      </c>
      <c r="K84" s="120">
        <v>0</v>
      </c>
      <c r="L84" s="121" t="str">
        <f t="shared" si="19"/>
        <v>-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0</v>
      </c>
      <c r="D85" s="121" t="s">
        <v>256</v>
      </c>
      <c r="E85" s="120">
        <v>0</v>
      </c>
      <c r="F85" s="121" t="str">
        <f t="shared" si="19"/>
        <v>-</v>
      </c>
      <c r="G85" s="120">
        <v>0</v>
      </c>
      <c r="H85" s="121" t="str">
        <f t="shared" si="19"/>
        <v>-</v>
      </c>
      <c r="I85" s="120">
        <v>0</v>
      </c>
      <c r="J85" s="121" t="str">
        <f t="shared" si="19"/>
        <v>-</v>
      </c>
      <c r="K85" s="120">
        <v>0</v>
      </c>
      <c r="L85" s="121" t="str">
        <f t="shared" si="19"/>
        <v>-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0</v>
      </c>
      <c r="D86" s="121" t="s">
        <v>256</v>
      </c>
      <c r="E86" s="120">
        <v>0</v>
      </c>
      <c r="F86" s="121" t="str">
        <f t="shared" si="19"/>
        <v>-</v>
      </c>
      <c r="G86" s="120">
        <v>0</v>
      </c>
      <c r="H86" s="121" t="str">
        <f t="shared" si="19"/>
        <v>-</v>
      </c>
      <c r="I86" s="120">
        <v>0</v>
      </c>
      <c r="J86" s="121" t="str">
        <f t="shared" si="19"/>
        <v>-</v>
      </c>
      <c r="K86" s="120">
        <v>0</v>
      </c>
      <c r="L86" s="121" t="str">
        <f t="shared" si="19"/>
        <v>-</v>
      </c>
      <c r="M86" s="120"/>
      <c r="N86" s="121"/>
    </row>
    <row r="87" spans="1:15" ht="15.75" x14ac:dyDescent="0.25">
      <c r="B87" s="122" t="s">
        <v>33</v>
      </c>
      <c r="C87" s="123">
        <v>0</v>
      </c>
      <c r="D87" s="124" t="s">
        <v>256</v>
      </c>
      <c r="E87" s="123">
        <v>0</v>
      </c>
      <c r="F87" s="124" t="str">
        <f t="shared" si="19"/>
        <v>-</v>
      </c>
      <c r="G87" s="123">
        <v>0</v>
      </c>
      <c r="H87" s="124" t="str">
        <f t="shared" si="19"/>
        <v>-</v>
      </c>
      <c r="I87" s="123">
        <v>0</v>
      </c>
      <c r="J87" s="124" t="str">
        <f t="shared" si="19"/>
        <v>-</v>
      </c>
      <c r="K87" s="123">
        <v>0</v>
      </c>
      <c r="L87" s="124" t="str">
        <f t="shared" si="19"/>
        <v>-</v>
      </c>
      <c r="M87" s="123">
        <v>0</v>
      </c>
      <c r="N87" s="124" t="s">
        <v>256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261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E95-1</f>
        <v>2020</v>
      </c>
      <c r="D95" s="308"/>
      <c r="E95" s="309">
        <f t="shared" ref="E95" si="21">G95-1</f>
        <v>2021</v>
      </c>
      <c r="F95" s="308"/>
      <c r="G95" s="309">
        <f t="shared" ref="G95" si="22">I95-1</f>
        <v>2022</v>
      </c>
      <c r="H95" s="308"/>
      <c r="I95" s="309">
        <f t="shared" ref="I95" si="23">K95-1</f>
        <v>2023</v>
      </c>
      <c r="J95" s="308"/>
      <c r="K95" s="309">
        <f>M95-1</f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>
        <v>5315</v>
      </c>
      <c r="D97" s="121">
        <v>8.6912065439672892E-2</v>
      </c>
      <c r="E97" s="120">
        <v>6</v>
      </c>
      <c r="F97" s="121">
        <f t="shared" ref="F97:L109" si="24">IFERROR(E97/C97-1,"-")</f>
        <v>-0.99887111947318907</v>
      </c>
      <c r="G97" s="120">
        <v>1698</v>
      </c>
      <c r="H97" s="121">
        <f t="shared" si="24"/>
        <v>282</v>
      </c>
      <c r="I97" s="120">
        <v>2182</v>
      </c>
      <c r="J97" s="121">
        <f t="shared" si="24"/>
        <v>0.28504122497055362</v>
      </c>
      <c r="K97" s="120">
        <v>1998</v>
      </c>
      <c r="L97" s="121">
        <f t="shared" si="24"/>
        <v>-8.4326306141154883E-2</v>
      </c>
      <c r="M97" s="120">
        <v>2236</v>
      </c>
      <c r="N97" s="121">
        <f t="shared" ref="N97:N106" si="25">IFERROR(M97/K97-1,"-")</f>
        <v>0.11911911911911921</v>
      </c>
    </row>
    <row r="98" spans="2:14" x14ac:dyDescent="0.25">
      <c r="B98" s="119" t="s">
        <v>76</v>
      </c>
      <c r="C98" s="120">
        <v>5825</v>
      </c>
      <c r="D98" s="121">
        <v>0.1097351876547914</v>
      </c>
      <c r="E98" s="120">
        <v>0</v>
      </c>
      <c r="F98" s="121">
        <f t="shared" si="24"/>
        <v>-1</v>
      </c>
      <c r="G98" s="120">
        <v>1807</v>
      </c>
      <c r="H98" s="121" t="str">
        <f t="shared" si="24"/>
        <v>-</v>
      </c>
      <c r="I98" s="120">
        <v>1878</v>
      </c>
      <c r="J98" s="121">
        <f t="shared" si="24"/>
        <v>3.9291643608190263E-2</v>
      </c>
      <c r="K98" s="120">
        <v>2191</v>
      </c>
      <c r="L98" s="121">
        <f t="shared" si="24"/>
        <v>0.16666666666666674</v>
      </c>
      <c r="M98" s="120">
        <v>2151</v>
      </c>
      <c r="N98" s="121">
        <f t="shared" si="25"/>
        <v>-1.8256503879507058E-2</v>
      </c>
    </row>
    <row r="99" spans="2:14" x14ac:dyDescent="0.25">
      <c r="B99" s="119" t="s">
        <v>78</v>
      </c>
      <c r="C99" s="120">
        <v>2242</v>
      </c>
      <c r="D99" s="121">
        <v>-0.54495636289831539</v>
      </c>
      <c r="E99" s="120">
        <v>0</v>
      </c>
      <c r="F99" s="121">
        <f t="shared" si="24"/>
        <v>-1</v>
      </c>
      <c r="G99" s="120">
        <v>2032</v>
      </c>
      <c r="H99" s="121" t="str">
        <f t="shared" si="24"/>
        <v>-</v>
      </c>
      <c r="I99" s="120">
        <v>2469</v>
      </c>
      <c r="J99" s="121">
        <f t="shared" si="24"/>
        <v>0.21505905511811019</v>
      </c>
      <c r="K99" s="120">
        <v>2470</v>
      </c>
      <c r="L99" s="121">
        <f t="shared" si="24"/>
        <v>4.0502227622529752E-4</v>
      </c>
      <c r="M99" s="120">
        <v>2478</v>
      </c>
      <c r="N99" s="121">
        <f t="shared" si="25"/>
        <v>3.2388663967610754E-3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19</v>
      </c>
      <c r="F100" s="121" t="str">
        <f t="shared" si="24"/>
        <v>-</v>
      </c>
      <c r="G100" s="120">
        <v>2629</v>
      </c>
      <c r="H100" s="121">
        <f t="shared" si="24"/>
        <v>137.36842105263159</v>
      </c>
      <c r="I100" s="120">
        <v>2812</v>
      </c>
      <c r="J100" s="121">
        <f t="shared" si="24"/>
        <v>6.960821605173062E-2</v>
      </c>
      <c r="K100" s="120">
        <v>2724</v>
      </c>
      <c r="L100" s="121">
        <f t="shared" si="24"/>
        <v>-3.1294452347083945E-2</v>
      </c>
      <c r="M100" s="120">
        <v>3252</v>
      </c>
      <c r="N100" s="121">
        <f t="shared" si="25"/>
        <v>0.19383259911894268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9</v>
      </c>
      <c r="F101" s="121" t="str">
        <f t="shared" si="24"/>
        <v>-</v>
      </c>
      <c r="G101" s="120">
        <v>2021</v>
      </c>
      <c r="H101" s="121">
        <f t="shared" si="24"/>
        <v>223.55555555555554</v>
      </c>
      <c r="I101" s="120">
        <v>2590</v>
      </c>
      <c r="J101" s="121">
        <f t="shared" si="24"/>
        <v>0.2815437902028699</v>
      </c>
      <c r="K101" s="120">
        <v>2536</v>
      </c>
      <c r="L101" s="121">
        <f t="shared" si="24"/>
        <v>-2.0849420849420874E-2</v>
      </c>
      <c r="M101" s="120">
        <v>2847</v>
      </c>
      <c r="N101" s="121">
        <f t="shared" si="25"/>
        <v>0.12263406940063093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345</v>
      </c>
      <c r="F102" s="121" t="str">
        <f t="shared" si="24"/>
        <v>-</v>
      </c>
      <c r="G102" s="120">
        <v>2287</v>
      </c>
      <c r="H102" s="121">
        <f t="shared" si="24"/>
        <v>5.6289855072463766</v>
      </c>
      <c r="I102" s="120">
        <v>2963</v>
      </c>
      <c r="J102" s="121">
        <f t="shared" si="24"/>
        <v>0.29558373414954087</v>
      </c>
      <c r="K102" s="120">
        <v>2632</v>
      </c>
      <c r="L102" s="121">
        <f t="shared" si="24"/>
        <v>-0.11171110361120484</v>
      </c>
      <c r="M102" s="120">
        <v>3017</v>
      </c>
      <c r="N102" s="121">
        <f t="shared" si="25"/>
        <v>0.14627659574468077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913</v>
      </c>
      <c r="F103" s="121" t="str">
        <f t="shared" si="24"/>
        <v>-</v>
      </c>
      <c r="G103" s="120">
        <v>3229</v>
      </c>
      <c r="H103" s="121">
        <f t="shared" si="24"/>
        <v>2.5366922234392115</v>
      </c>
      <c r="I103" s="120">
        <v>3431</v>
      </c>
      <c r="J103" s="121">
        <f t="shared" si="24"/>
        <v>6.2558067513162063E-2</v>
      </c>
      <c r="K103" s="120">
        <v>3350</v>
      </c>
      <c r="L103" s="121">
        <f t="shared" si="24"/>
        <v>-2.3608277470125283E-2</v>
      </c>
      <c r="M103" s="120">
        <v>3306</v>
      </c>
      <c r="N103" s="121">
        <f t="shared" si="25"/>
        <v>-1.3134328358208935E-2</v>
      </c>
    </row>
    <row r="104" spans="2:14" x14ac:dyDescent="0.25">
      <c r="B104" s="119" t="s">
        <v>88</v>
      </c>
      <c r="C104" s="120">
        <v>376</v>
      </c>
      <c r="D104" s="121">
        <v>-0.93608703042665309</v>
      </c>
      <c r="E104" s="120">
        <v>2336</v>
      </c>
      <c r="F104" s="121">
        <f t="shared" si="24"/>
        <v>5.2127659574468082</v>
      </c>
      <c r="G104" s="120">
        <v>3153</v>
      </c>
      <c r="H104" s="121">
        <f t="shared" si="24"/>
        <v>0.34974315068493156</v>
      </c>
      <c r="I104" s="120">
        <v>3188</v>
      </c>
      <c r="J104" s="121">
        <f t="shared" si="24"/>
        <v>1.1100539169045298E-2</v>
      </c>
      <c r="K104" s="120">
        <v>3523</v>
      </c>
      <c r="L104" s="121">
        <f t="shared" si="24"/>
        <v>0.10508155583437895</v>
      </c>
      <c r="M104" s="120">
        <v>3476</v>
      </c>
      <c r="N104" s="121">
        <f t="shared" si="25"/>
        <v>-1.3340902639795593E-2</v>
      </c>
    </row>
    <row r="105" spans="2:14" x14ac:dyDescent="0.25">
      <c r="B105" s="119" t="s">
        <v>90</v>
      </c>
      <c r="C105" s="120">
        <v>0</v>
      </c>
      <c r="D105" s="121">
        <v>-1</v>
      </c>
      <c r="E105" s="120">
        <v>1746</v>
      </c>
      <c r="F105" s="121" t="str">
        <f t="shared" si="24"/>
        <v>-</v>
      </c>
      <c r="G105" s="120">
        <v>2631</v>
      </c>
      <c r="H105" s="121">
        <f t="shared" si="24"/>
        <v>0.50687285223367695</v>
      </c>
      <c r="I105" s="120">
        <v>2792</v>
      </c>
      <c r="J105" s="121">
        <f t="shared" si="24"/>
        <v>6.1193462561763612E-2</v>
      </c>
      <c r="K105" s="120">
        <v>2632</v>
      </c>
      <c r="L105" s="121">
        <f t="shared" si="24"/>
        <v>-5.7306590257879653E-2</v>
      </c>
      <c r="M105" s="120"/>
      <c r="N105" s="121"/>
    </row>
    <row r="106" spans="2:14" x14ac:dyDescent="0.25">
      <c r="B106" s="119" t="s">
        <v>92</v>
      </c>
      <c r="C106" s="120">
        <v>0</v>
      </c>
      <c r="D106" s="121">
        <v>-1</v>
      </c>
      <c r="E106" s="120">
        <v>2040</v>
      </c>
      <c r="F106" s="121" t="str">
        <f t="shared" si="24"/>
        <v>-</v>
      </c>
      <c r="G106" s="120">
        <v>2628</v>
      </c>
      <c r="H106" s="121">
        <f t="shared" si="24"/>
        <v>0.28823529411764715</v>
      </c>
      <c r="I106" s="120">
        <v>2626</v>
      </c>
      <c r="J106" s="121">
        <f t="shared" si="24"/>
        <v>-7.6103500761037779E-4</v>
      </c>
      <c r="K106" s="120">
        <v>2960</v>
      </c>
      <c r="L106" s="121">
        <f t="shared" si="24"/>
        <v>0.12718964204112715</v>
      </c>
      <c r="M106" s="120"/>
      <c r="N106" s="121"/>
    </row>
    <row r="107" spans="2:14" x14ac:dyDescent="0.25">
      <c r="B107" s="119" t="s">
        <v>94</v>
      </c>
      <c r="C107" s="120">
        <v>6</v>
      </c>
      <c r="D107" s="121">
        <v>-0.99893767705382441</v>
      </c>
      <c r="E107" s="120">
        <v>1846</v>
      </c>
      <c r="F107" s="121">
        <f t="shared" si="24"/>
        <v>306.66666666666669</v>
      </c>
      <c r="G107" s="120">
        <v>2197</v>
      </c>
      <c r="H107" s="121">
        <f t="shared" si="24"/>
        <v>0.1901408450704225</v>
      </c>
      <c r="I107" s="120">
        <v>2076</v>
      </c>
      <c r="J107" s="121">
        <f t="shared" si="24"/>
        <v>-5.5075102412380561E-2</v>
      </c>
      <c r="K107" s="120">
        <v>2097</v>
      </c>
      <c r="L107" s="121">
        <f t="shared" si="24"/>
        <v>1.0115606936416111E-2</v>
      </c>
      <c r="M107" s="120"/>
      <c r="N107" s="121"/>
    </row>
    <row r="108" spans="2:14" x14ac:dyDescent="0.25">
      <c r="B108" s="119" t="s">
        <v>96</v>
      </c>
      <c r="C108" s="120">
        <v>19</v>
      </c>
      <c r="D108" s="121">
        <v>-0.99663001064207168</v>
      </c>
      <c r="E108" s="120">
        <v>2202</v>
      </c>
      <c r="F108" s="121">
        <f t="shared" si="24"/>
        <v>114.89473684210526</v>
      </c>
      <c r="G108" s="120">
        <v>2767</v>
      </c>
      <c r="H108" s="121">
        <f t="shared" si="24"/>
        <v>0.25658492279745682</v>
      </c>
      <c r="I108" s="120">
        <v>2820</v>
      </c>
      <c r="J108" s="121">
        <f t="shared" si="24"/>
        <v>1.9154318756776201E-2</v>
      </c>
      <c r="K108" s="120">
        <v>2755</v>
      </c>
      <c r="L108" s="121">
        <f t="shared" si="24"/>
        <v>-2.3049645390070927E-2</v>
      </c>
      <c r="M108" s="120"/>
      <c r="N108" s="121"/>
    </row>
    <row r="109" spans="2:14" ht="15.75" x14ac:dyDescent="0.25">
      <c r="B109" s="122" t="s">
        <v>33</v>
      </c>
      <c r="C109" s="123">
        <v>13968</v>
      </c>
      <c r="D109" s="124">
        <v>-0.76838509625748252</v>
      </c>
      <c r="E109" s="123">
        <v>11462</v>
      </c>
      <c r="F109" s="124">
        <f t="shared" si="24"/>
        <v>-0.17941008018327609</v>
      </c>
      <c r="G109" s="123">
        <v>29079</v>
      </c>
      <c r="H109" s="124">
        <f t="shared" si="24"/>
        <v>1.5369917989879602</v>
      </c>
      <c r="I109" s="123">
        <v>31827</v>
      </c>
      <c r="J109" s="124">
        <f t="shared" si="24"/>
        <v>9.4501186423191941E-2</v>
      </c>
      <c r="K109" s="123">
        <v>31868</v>
      </c>
      <c r="L109" s="124">
        <f t="shared" si="24"/>
        <v>1.2882144091495018E-3</v>
      </c>
      <c r="M109" s="123">
        <v>22763</v>
      </c>
      <c r="N109" s="124">
        <v>6.25E-2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1:11" x14ac:dyDescent="0.25">
      <c r="K114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AC38A-85E3-4A6E-8AA4-877E7C281CD8}">
  <sheetPr>
    <tabColor theme="7" tint="0.79998168889431442"/>
  </sheetPr>
  <dimension ref="A4:E116"/>
  <sheetViews>
    <sheetView showGridLines="0" zoomScaleNormal="100" workbookViewId="0">
      <selection activeCell="D7" sqref="D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262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239146</v>
      </c>
      <c r="D8" s="121">
        <f t="shared" ref="D8:D10" si="0">C8/C9-1</f>
        <v>-5.3217096615832848E-2</v>
      </c>
    </row>
    <row r="9" spans="1:5" x14ac:dyDescent="0.25">
      <c r="A9" s="1"/>
      <c r="B9" s="119">
        <v>2023</v>
      </c>
      <c r="C9" s="120">
        <v>252588</v>
      </c>
      <c r="D9" s="121">
        <f t="shared" si="0"/>
        <v>0.27009699657570407</v>
      </c>
    </row>
    <row r="10" spans="1:5" x14ac:dyDescent="0.25">
      <c r="A10" s="1"/>
      <c r="B10" s="119">
        <v>2022</v>
      </c>
      <c r="C10" s="120">
        <v>198873</v>
      </c>
      <c r="D10" s="121">
        <f t="shared" si="0"/>
        <v>0.85068723885388842</v>
      </c>
    </row>
    <row r="11" spans="1:5" x14ac:dyDescent="0.25">
      <c r="A11" s="1"/>
      <c r="B11" s="119">
        <v>2021</v>
      </c>
      <c r="C11" s="120">
        <v>107459</v>
      </c>
      <c r="D11" s="121">
        <f>C11/C12-1</f>
        <v>0.38715840293286163</v>
      </c>
    </row>
    <row r="12" spans="1:5" x14ac:dyDescent="0.25">
      <c r="A12" s="1" t="s">
        <v>75</v>
      </c>
      <c r="B12" s="119">
        <v>2020</v>
      </c>
      <c r="C12" s="120">
        <v>77467</v>
      </c>
      <c r="D12" s="121">
        <f t="shared" ref="D12:D21" si="1">C12/C13-1</f>
        <v>-0.45789742549037449</v>
      </c>
    </row>
    <row r="13" spans="1:5" x14ac:dyDescent="0.25">
      <c r="A13" s="1" t="s">
        <v>77</v>
      </c>
      <c r="B13" s="119">
        <v>2019</v>
      </c>
      <c r="C13" s="120">
        <v>142901</v>
      </c>
      <c r="D13" s="121">
        <f t="shared" si="1"/>
        <v>-2.6540051908417794E-2</v>
      </c>
    </row>
    <row r="14" spans="1:5" x14ac:dyDescent="0.25">
      <c r="A14" s="1" t="s">
        <v>79</v>
      </c>
      <c r="B14" s="119">
        <v>2018</v>
      </c>
      <c r="C14" s="120">
        <v>146797</v>
      </c>
      <c r="D14" s="121">
        <f t="shared" si="1"/>
        <v>-2.1959718307982379E-2</v>
      </c>
    </row>
    <row r="15" spans="1:5" x14ac:dyDescent="0.25">
      <c r="A15" s="1" t="s">
        <v>81</v>
      </c>
      <c r="B15" s="119">
        <v>2017</v>
      </c>
      <c r="C15" s="120">
        <v>150093</v>
      </c>
      <c r="D15" s="121">
        <f>C15/C16-1</f>
        <v>-1.5809421392225742E-2</v>
      </c>
    </row>
    <row r="16" spans="1:5" x14ac:dyDescent="0.25">
      <c r="A16" s="1" t="s">
        <v>83</v>
      </c>
      <c r="B16" s="119">
        <v>2016</v>
      </c>
      <c r="C16" s="120">
        <v>152504</v>
      </c>
      <c r="D16" s="121">
        <f>C16/C17-1</f>
        <v>0.1475698494277351</v>
      </c>
    </row>
    <row r="17" spans="1:5" x14ac:dyDescent="0.25">
      <c r="A17" s="1" t="s">
        <v>85</v>
      </c>
      <c r="B17" s="119">
        <v>2015</v>
      </c>
      <c r="C17" s="120">
        <v>132893</v>
      </c>
      <c r="D17" s="121">
        <f t="shared" si="1"/>
        <v>-2.8410794054642863E-2</v>
      </c>
    </row>
    <row r="18" spans="1:5" x14ac:dyDescent="0.25">
      <c r="A18" s="1" t="s">
        <v>87</v>
      </c>
      <c r="B18" s="119">
        <v>2014</v>
      </c>
      <c r="C18" s="120">
        <v>136779</v>
      </c>
      <c r="D18" s="121">
        <f t="shared" si="1"/>
        <v>-8.9052808532839034E-3</v>
      </c>
    </row>
    <row r="19" spans="1:5" x14ac:dyDescent="0.25">
      <c r="A19" s="1" t="s">
        <v>89</v>
      </c>
      <c r="B19" s="119">
        <v>2013</v>
      </c>
      <c r="C19" s="120">
        <v>138008</v>
      </c>
      <c r="D19" s="121">
        <f t="shared" si="1"/>
        <v>-2.1573757009875849E-2</v>
      </c>
    </row>
    <row r="20" spans="1:5" x14ac:dyDescent="0.25">
      <c r="A20" s="1" t="s">
        <v>91</v>
      </c>
      <c r="B20" s="119">
        <v>2012</v>
      </c>
      <c r="C20" s="120">
        <v>141051</v>
      </c>
      <c r="D20" s="121">
        <f>C20/C21-1</f>
        <v>-7.1825276706631747E-2</v>
      </c>
    </row>
    <row r="21" spans="1:5" x14ac:dyDescent="0.25">
      <c r="A21" s="1" t="s">
        <v>93</v>
      </c>
      <c r="B21" s="119">
        <v>2011</v>
      </c>
      <c r="C21" s="120">
        <v>151966</v>
      </c>
      <c r="D21" s="121">
        <f t="shared" si="1"/>
        <v>0.30301990979712934</v>
      </c>
    </row>
    <row r="22" spans="1:5" x14ac:dyDescent="0.25">
      <c r="A22" s="1" t="s">
        <v>95</v>
      </c>
      <c r="B22" s="119">
        <v>2010</v>
      </c>
      <c r="C22" s="120">
        <v>116626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7" spans="1:5" ht="48.75" customHeight="1" thickBot="1" x14ac:dyDescent="0.3">
      <c r="B27" s="283" t="s">
        <v>263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141</v>
      </c>
      <c r="D30" s="117" t="s">
        <v>142</v>
      </c>
    </row>
    <row r="31" spans="1:5" x14ac:dyDescent="0.25">
      <c r="B31" s="119">
        <v>2024</v>
      </c>
      <c r="C31" s="120">
        <v>207278</v>
      </c>
      <c r="D31" s="121">
        <f t="shared" ref="D31:D44" si="2">C31/C32-1</f>
        <v>-6.1075099315549441E-2</v>
      </c>
    </row>
    <row r="32" spans="1:5" x14ac:dyDescent="0.25">
      <c r="B32" s="119">
        <v>2023</v>
      </c>
      <c r="C32" s="120">
        <v>220761</v>
      </c>
      <c r="D32" s="121">
        <f t="shared" si="2"/>
        <v>0.3001696173009647</v>
      </c>
    </row>
    <row r="33" spans="2:4" x14ac:dyDescent="0.25">
      <c r="B33" s="119">
        <v>2022</v>
      </c>
      <c r="C33" s="120">
        <v>169794</v>
      </c>
      <c r="D33" s="121">
        <f t="shared" si="2"/>
        <v>0.76874277321166296</v>
      </c>
    </row>
    <row r="34" spans="2:4" x14ac:dyDescent="0.25">
      <c r="B34" s="119">
        <v>2021</v>
      </c>
      <c r="C34" s="120">
        <v>95997</v>
      </c>
      <c r="D34" s="121">
        <f t="shared" si="2"/>
        <v>0.51178758720609774</v>
      </c>
    </row>
    <row r="35" spans="2:4" x14ac:dyDescent="0.25">
      <c r="B35" s="119">
        <v>2020</v>
      </c>
      <c r="C35" s="120">
        <v>63499</v>
      </c>
      <c r="D35" s="121">
        <f t="shared" si="2"/>
        <v>-0.23119112768481975</v>
      </c>
    </row>
    <row r="36" spans="2:4" x14ac:dyDescent="0.25">
      <c r="B36" s="119">
        <v>2019</v>
      </c>
      <c r="C36" s="120">
        <v>82594</v>
      </c>
      <c r="D36" s="121">
        <f t="shared" si="2"/>
        <v>-3.9492964298174171E-2</v>
      </c>
    </row>
    <row r="37" spans="2:4" x14ac:dyDescent="0.25">
      <c r="B37" s="119">
        <v>2018</v>
      </c>
      <c r="C37" s="120">
        <v>85990</v>
      </c>
      <c r="D37" s="121">
        <f t="shared" si="2"/>
        <v>8.584200424285271E-2</v>
      </c>
    </row>
    <row r="38" spans="2:4" x14ac:dyDescent="0.25">
      <c r="B38" s="119">
        <v>2017</v>
      </c>
      <c r="C38" s="120">
        <v>79192</v>
      </c>
      <c r="D38" s="121">
        <f>C38/C39-1</f>
        <v>-0.11417353661674068</v>
      </c>
    </row>
    <row r="39" spans="2:4" x14ac:dyDescent="0.25">
      <c r="B39" s="119">
        <v>2016</v>
      </c>
      <c r="C39" s="120">
        <v>89399</v>
      </c>
      <c r="D39" s="121">
        <f>C39/C40-1</f>
        <v>0.23348096637553972</v>
      </c>
    </row>
    <row r="40" spans="2:4" x14ac:dyDescent="0.25">
      <c r="B40" s="119">
        <v>2015</v>
      </c>
      <c r="C40" s="120">
        <v>72477</v>
      </c>
      <c r="D40" s="121">
        <f t="shared" si="2"/>
        <v>-5.5514289065248801E-2</v>
      </c>
    </row>
    <row r="41" spans="2:4" x14ac:dyDescent="0.25">
      <c r="B41" s="119">
        <v>2014</v>
      </c>
      <c r="C41" s="120">
        <v>76737</v>
      </c>
      <c r="D41" s="121">
        <f t="shared" si="2"/>
        <v>-3.2039557500914473E-2</v>
      </c>
    </row>
    <row r="42" spans="2:4" x14ac:dyDescent="0.25">
      <c r="B42" s="119">
        <v>2013</v>
      </c>
      <c r="C42" s="120">
        <v>79277</v>
      </c>
      <c r="D42" s="121">
        <f t="shared" si="2"/>
        <v>-1.0039834667399217E-2</v>
      </c>
    </row>
    <row r="43" spans="2:4" x14ac:dyDescent="0.25">
      <c r="B43" s="119">
        <v>2012</v>
      </c>
      <c r="C43" s="120">
        <v>80081</v>
      </c>
      <c r="D43" s="121">
        <f>C43/C44-1</f>
        <v>-0.14801102209739025</v>
      </c>
    </row>
    <row r="44" spans="2:4" x14ac:dyDescent="0.25">
      <c r="B44" s="119">
        <v>2011</v>
      </c>
      <c r="C44" s="120">
        <v>93993</v>
      </c>
      <c r="D44" s="121">
        <f t="shared" si="2"/>
        <v>0.43977758375074671</v>
      </c>
    </row>
    <row r="45" spans="2:4" x14ac:dyDescent="0.25">
      <c r="B45" s="119">
        <v>2010</v>
      </c>
      <c r="C45" s="120">
        <v>65283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264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141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0</v>
      </c>
      <c r="D54" s="121" t="e">
        <f t="shared" ref="D54:D56" si="3">C54/C55-1</f>
        <v>#DIV/0!</v>
      </c>
    </row>
    <row r="55" spans="1:5" x14ac:dyDescent="0.25">
      <c r="A55" s="1"/>
      <c r="B55" s="119">
        <v>2023</v>
      </c>
      <c r="C55" s="120">
        <v>0</v>
      </c>
      <c r="D55" s="121" t="e">
        <f t="shared" si="3"/>
        <v>#DIV/0!</v>
      </c>
    </row>
    <row r="56" spans="1:5" x14ac:dyDescent="0.25">
      <c r="A56" s="1"/>
      <c r="B56" s="119">
        <v>2022</v>
      </c>
      <c r="C56" s="120">
        <v>0</v>
      </c>
      <c r="D56" s="121" t="e">
        <f t="shared" si="3"/>
        <v>#DIV/0!</v>
      </c>
    </row>
    <row r="57" spans="1:5" x14ac:dyDescent="0.25">
      <c r="A57" s="1"/>
      <c r="B57" s="119">
        <v>2021</v>
      </c>
      <c r="C57" s="120">
        <v>0</v>
      </c>
      <c r="D57" s="121" t="e">
        <f>C57/C58-1</f>
        <v>#DIV/0!</v>
      </c>
    </row>
    <row r="58" spans="1:5" x14ac:dyDescent="0.25">
      <c r="A58" s="1">
        <v>2</v>
      </c>
      <c r="B58" s="119">
        <v>2020</v>
      </c>
      <c r="C58" s="120">
        <v>0</v>
      </c>
      <c r="D58" s="121">
        <f t="shared" ref="D58:D67" si="4">C58/C59-1</f>
        <v>-1</v>
      </c>
    </row>
    <row r="59" spans="1:5" x14ac:dyDescent="0.25">
      <c r="A59" s="1">
        <v>3</v>
      </c>
      <c r="B59" s="119">
        <v>2019</v>
      </c>
      <c r="C59" s="120">
        <v>82594</v>
      </c>
      <c r="D59" s="121">
        <f t="shared" si="4"/>
        <v>-3.9492964298174171E-2</v>
      </c>
    </row>
    <row r="60" spans="1:5" x14ac:dyDescent="0.25">
      <c r="A60" s="1">
        <v>4</v>
      </c>
      <c r="B60" s="119">
        <v>2018</v>
      </c>
      <c r="C60" s="120">
        <v>85990</v>
      </c>
      <c r="D60" s="121">
        <f t="shared" si="4"/>
        <v>8.584200424285271E-2</v>
      </c>
    </row>
    <row r="61" spans="1:5" x14ac:dyDescent="0.25">
      <c r="A61" s="1">
        <v>5</v>
      </c>
      <c r="B61" s="119">
        <v>2017</v>
      </c>
      <c r="C61" s="120">
        <v>79192</v>
      </c>
      <c r="D61" s="121">
        <f>C61/C62-1</f>
        <v>-0.11417353661674068</v>
      </c>
    </row>
    <row r="62" spans="1:5" x14ac:dyDescent="0.25">
      <c r="A62" s="1">
        <v>6</v>
      </c>
      <c r="B62" s="119">
        <v>2016</v>
      </c>
      <c r="C62" s="120">
        <v>89399</v>
      </c>
      <c r="D62" s="121">
        <f>C62/C63-1</f>
        <v>0.23348096637553972</v>
      </c>
    </row>
    <row r="63" spans="1:5" x14ac:dyDescent="0.25">
      <c r="A63" s="1">
        <v>7</v>
      </c>
      <c r="B63" s="119">
        <v>2015</v>
      </c>
      <c r="C63" s="120">
        <v>72477</v>
      </c>
      <c r="D63" s="121">
        <f t="shared" si="4"/>
        <v>-5.5514289065248801E-2</v>
      </c>
    </row>
    <row r="64" spans="1:5" x14ac:dyDescent="0.25">
      <c r="A64" s="1">
        <v>8</v>
      </c>
      <c r="B64" s="119">
        <v>2014</v>
      </c>
      <c r="C64" s="120">
        <v>76737</v>
      </c>
      <c r="D64" s="121">
        <f t="shared" si="4"/>
        <v>-3.2039557500914473E-2</v>
      </c>
    </row>
    <row r="65" spans="1:5" x14ac:dyDescent="0.25">
      <c r="A65" s="1">
        <v>9</v>
      </c>
      <c r="B65" s="119">
        <v>2013</v>
      </c>
      <c r="C65" s="120">
        <v>79277</v>
      </c>
      <c r="D65" s="121">
        <f t="shared" si="4"/>
        <v>-1.0039834667399217E-2</v>
      </c>
    </row>
    <row r="66" spans="1:5" x14ac:dyDescent="0.25">
      <c r="A66" s="1">
        <v>10</v>
      </c>
      <c r="B66" s="119">
        <v>2012</v>
      </c>
      <c r="C66" s="120">
        <v>80081</v>
      </c>
      <c r="D66" s="121">
        <f>C66/C67-1</f>
        <v>-0.14801102209739025</v>
      </c>
    </row>
    <row r="67" spans="1:5" x14ac:dyDescent="0.25">
      <c r="A67" s="1">
        <v>11</v>
      </c>
      <c r="B67" s="119">
        <v>2011</v>
      </c>
      <c r="C67" s="120">
        <v>93993</v>
      </c>
      <c r="D67" s="121">
        <f t="shared" si="4"/>
        <v>0.43977758375074671</v>
      </c>
    </row>
    <row r="68" spans="1:5" x14ac:dyDescent="0.25">
      <c r="A68" s="1">
        <v>12</v>
      </c>
      <c r="B68" s="119">
        <v>2010</v>
      </c>
      <c r="C68" s="120">
        <v>65283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144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141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0</v>
      </c>
      <c r="D77" s="121" t="e">
        <f t="shared" ref="D77:D83" si="5">C77/C78-1</f>
        <v>#DIV/0!</v>
      </c>
    </row>
    <row r="78" spans="1:5" x14ac:dyDescent="0.25">
      <c r="A78" s="1"/>
      <c r="B78" s="119">
        <v>2023</v>
      </c>
      <c r="C78" s="120">
        <v>0</v>
      </c>
      <c r="D78" s="121" t="e">
        <f t="shared" si="5"/>
        <v>#DIV/0!</v>
      </c>
    </row>
    <row r="79" spans="1:5" x14ac:dyDescent="0.25">
      <c r="A79" s="1"/>
      <c r="B79" s="119">
        <v>2022</v>
      </c>
      <c r="C79" s="120">
        <v>0</v>
      </c>
      <c r="D79" s="121" t="e">
        <f t="shared" si="5"/>
        <v>#DIV/0!</v>
      </c>
    </row>
    <row r="80" spans="1:5" x14ac:dyDescent="0.25">
      <c r="A80" s="1"/>
      <c r="B80" s="119">
        <v>2021</v>
      </c>
      <c r="C80" s="120">
        <v>0</v>
      </c>
      <c r="D80" s="121" t="e">
        <f t="shared" si="5"/>
        <v>#DIV/0!</v>
      </c>
    </row>
    <row r="81" spans="1:5" x14ac:dyDescent="0.25">
      <c r="A81" s="1">
        <v>2</v>
      </c>
      <c r="B81" s="119">
        <v>2020</v>
      </c>
      <c r="C81" s="120">
        <v>0</v>
      </c>
      <c r="D81" s="121" t="e">
        <f t="shared" si="5"/>
        <v>#DIV/0!</v>
      </c>
    </row>
    <row r="82" spans="1:5" x14ac:dyDescent="0.25">
      <c r="A82" s="1">
        <v>3</v>
      </c>
      <c r="B82" s="119">
        <v>2019</v>
      </c>
      <c r="C82" s="120">
        <v>0</v>
      </c>
      <c r="D82" s="121" t="e">
        <f t="shared" si="5"/>
        <v>#DIV/0!</v>
      </c>
    </row>
    <row r="83" spans="1:5" x14ac:dyDescent="0.25">
      <c r="A83" s="1">
        <v>4</v>
      </c>
      <c r="B83" s="119">
        <v>2018</v>
      </c>
      <c r="C83" s="120">
        <v>0</v>
      </c>
      <c r="D83" s="121" t="e">
        <f t="shared" si="5"/>
        <v>#DIV/0!</v>
      </c>
    </row>
    <row r="84" spans="1:5" x14ac:dyDescent="0.25">
      <c r="A84" s="1">
        <v>5</v>
      </c>
      <c r="B84" s="119">
        <v>2017</v>
      </c>
      <c r="C84" s="120">
        <v>0</v>
      </c>
      <c r="D84" s="121" t="e">
        <f>C84/C85-1</f>
        <v>#DIV/0!</v>
      </c>
    </row>
    <row r="85" spans="1:5" x14ac:dyDescent="0.25">
      <c r="A85" s="1">
        <v>6</v>
      </c>
      <c r="B85" s="119">
        <v>2016</v>
      </c>
      <c r="C85" s="120">
        <v>0</v>
      </c>
      <c r="D85" s="121" t="e">
        <f>C85/C86-1</f>
        <v>#DIV/0!</v>
      </c>
    </row>
    <row r="86" spans="1:5" x14ac:dyDescent="0.25">
      <c r="A86" s="1">
        <v>7</v>
      </c>
      <c r="B86" s="119">
        <v>2015</v>
      </c>
      <c r="C86" s="120">
        <v>0</v>
      </c>
      <c r="D86" s="121" t="e">
        <f t="shared" ref="D86:D88" si="6">C86/C87-1</f>
        <v>#DIV/0!</v>
      </c>
    </row>
    <row r="87" spans="1:5" x14ac:dyDescent="0.25">
      <c r="A87" s="1">
        <v>8</v>
      </c>
      <c r="B87" s="119">
        <v>2014</v>
      </c>
      <c r="C87" s="120">
        <v>0</v>
      </c>
      <c r="D87" s="121" t="e">
        <f t="shared" si="6"/>
        <v>#DIV/0!</v>
      </c>
    </row>
    <row r="88" spans="1:5" x14ac:dyDescent="0.25">
      <c r="A88" s="1">
        <v>9</v>
      </c>
      <c r="B88" s="119">
        <v>2013</v>
      </c>
      <c r="C88" s="120">
        <v>0</v>
      </c>
      <c r="D88" s="121" t="e">
        <f t="shared" si="6"/>
        <v>#DIV/0!</v>
      </c>
    </row>
    <row r="89" spans="1:5" x14ac:dyDescent="0.25">
      <c r="A89" s="1">
        <v>10</v>
      </c>
      <c r="B89" s="119">
        <v>2012</v>
      </c>
      <c r="C89" s="120">
        <v>0</v>
      </c>
      <c r="D89" s="121" t="e">
        <f>C89/C90-1</f>
        <v>#DIV/0!</v>
      </c>
    </row>
    <row r="90" spans="1:5" x14ac:dyDescent="0.25">
      <c r="A90" s="1">
        <v>11</v>
      </c>
      <c r="B90" s="119">
        <v>2011</v>
      </c>
      <c r="C90" s="120">
        <v>0</v>
      </c>
      <c r="D90" s="121" t="e">
        <f t="shared" ref="D90" si="7">C90/C91-1</f>
        <v>#DIV/0!</v>
      </c>
    </row>
    <row r="91" spans="1:5" x14ac:dyDescent="0.25">
      <c r="A91" s="1">
        <v>12</v>
      </c>
      <c r="B91" s="119">
        <v>2010</v>
      </c>
      <c r="C91" s="120">
        <v>0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265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141</v>
      </c>
      <c r="D99" s="117" t="s">
        <v>142</v>
      </c>
    </row>
    <row r="100" spans="2:5" x14ac:dyDescent="0.25">
      <c r="B100" s="119">
        <v>2024</v>
      </c>
      <c r="C100" s="120">
        <v>31868</v>
      </c>
      <c r="D100" s="121">
        <f t="shared" ref="D100:D113" si="8">C100/C101-1</f>
        <v>1.2882144091495018E-3</v>
      </c>
    </row>
    <row r="101" spans="2:5" x14ac:dyDescent="0.25">
      <c r="B101" s="119">
        <v>2023</v>
      </c>
      <c r="C101" s="120">
        <v>31827</v>
      </c>
      <c r="D101" s="121">
        <f t="shared" si="8"/>
        <v>9.4501186423191941E-2</v>
      </c>
    </row>
    <row r="102" spans="2:5" x14ac:dyDescent="0.25">
      <c r="B102" s="119">
        <v>2022</v>
      </c>
      <c r="C102" s="120">
        <v>29079</v>
      </c>
      <c r="D102" s="121">
        <f t="shared" si="8"/>
        <v>1.5369917989879602</v>
      </c>
    </row>
    <row r="103" spans="2:5" x14ac:dyDescent="0.25">
      <c r="B103" s="119">
        <v>2021</v>
      </c>
      <c r="C103" s="120">
        <v>11462</v>
      </c>
      <c r="D103" s="121">
        <f t="shared" si="8"/>
        <v>-0.17941008018327609</v>
      </c>
    </row>
    <row r="104" spans="2:5" x14ac:dyDescent="0.25">
      <c r="B104" s="119">
        <v>2020</v>
      </c>
      <c r="C104" s="120">
        <v>13968</v>
      </c>
      <c r="D104" s="121">
        <f t="shared" si="8"/>
        <v>-0.76838509625748252</v>
      </c>
    </row>
    <row r="105" spans="2:5" x14ac:dyDescent="0.25">
      <c r="B105" s="119">
        <v>2019</v>
      </c>
      <c r="C105" s="120">
        <v>60307</v>
      </c>
      <c r="D105" s="121">
        <f t="shared" si="8"/>
        <v>-8.2227375137731151E-3</v>
      </c>
    </row>
    <row r="106" spans="2:5" x14ac:dyDescent="0.25">
      <c r="B106" s="119">
        <v>2018</v>
      </c>
      <c r="C106" s="120">
        <v>60807</v>
      </c>
      <c r="D106" s="121">
        <f t="shared" si="8"/>
        <v>-0.14236752655110652</v>
      </c>
    </row>
    <row r="107" spans="2:5" x14ac:dyDescent="0.25">
      <c r="B107" s="119">
        <v>2017</v>
      </c>
      <c r="C107" s="120">
        <v>70901</v>
      </c>
      <c r="D107" s="121">
        <f t="shared" si="8"/>
        <v>0.12354013152682031</v>
      </c>
    </row>
    <row r="108" spans="2:5" x14ac:dyDescent="0.25">
      <c r="B108" s="119">
        <v>2016</v>
      </c>
      <c r="C108" s="120">
        <v>63105</v>
      </c>
      <c r="D108" s="121">
        <f t="shared" si="8"/>
        <v>4.4508077330508433E-2</v>
      </c>
    </row>
    <row r="109" spans="2:5" x14ac:dyDescent="0.25">
      <c r="B109" s="119">
        <v>2015</v>
      </c>
      <c r="C109" s="120">
        <v>60416</v>
      </c>
      <c r="D109" s="121">
        <f t="shared" si="8"/>
        <v>6.2289730521967179E-3</v>
      </c>
    </row>
    <row r="110" spans="2:5" x14ac:dyDescent="0.25">
      <c r="B110" s="119">
        <v>2014</v>
      </c>
      <c r="C110" s="120">
        <v>60042</v>
      </c>
      <c r="D110" s="121">
        <f t="shared" si="8"/>
        <v>2.2322112683250683E-2</v>
      </c>
    </row>
    <row r="111" spans="2:5" x14ac:dyDescent="0.25">
      <c r="B111" s="119">
        <v>2013</v>
      </c>
      <c r="C111" s="120">
        <v>58731</v>
      </c>
      <c r="D111" s="121">
        <f t="shared" si="8"/>
        <v>-3.6722978514023286E-2</v>
      </c>
    </row>
    <row r="112" spans="2:5" x14ac:dyDescent="0.25">
      <c r="B112" s="119">
        <v>2012</v>
      </c>
      <c r="C112" s="120">
        <v>60970</v>
      </c>
      <c r="D112" s="121">
        <f t="shared" si="8"/>
        <v>5.1696479395580752E-2</v>
      </c>
    </row>
    <row r="113" spans="2:4" x14ac:dyDescent="0.25">
      <c r="B113" s="119">
        <v>2011</v>
      </c>
      <c r="C113" s="120">
        <v>57973</v>
      </c>
      <c r="D113" s="121">
        <f t="shared" si="8"/>
        <v>0.12913152717994669</v>
      </c>
    </row>
    <row r="114" spans="2:4" x14ac:dyDescent="0.25">
      <c r="B114" s="119">
        <v>2010</v>
      </c>
      <c r="C114" s="120">
        <v>51343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46CAC-98D5-4F83-B52F-1F84743B6DDD}">
  <sheetPr>
    <tabColor theme="7" tint="0.79998168889431442"/>
  </sheetPr>
  <dimension ref="A1:V59"/>
  <sheetViews>
    <sheetView showGridLines="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30"/>
      <c r="C2" s="130"/>
      <c r="D2" s="130"/>
      <c r="E2" s="130"/>
      <c r="F2" s="130"/>
    </row>
    <row r="3" spans="1:22" ht="40.5" customHeight="1" thickBot="1" x14ac:dyDescent="0.3">
      <c r="B3" s="64" t="s">
        <v>146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8.25" customHeight="1" thickBot="1" x14ac:dyDescent="0.3">
      <c r="B4" s="85"/>
      <c r="C4" s="85"/>
      <c r="D4" s="85"/>
      <c r="E4" s="85"/>
      <c r="F4" s="85"/>
      <c r="G4" s="85"/>
      <c r="H4" s="85"/>
      <c r="I4" s="85"/>
      <c r="J4" s="86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</row>
    <row r="5" spans="1:22" ht="60.75" thickBot="1" x14ac:dyDescent="0.3">
      <c r="B5" s="87"/>
      <c r="C5" s="131" t="s">
        <v>266</v>
      </c>
      <c r="D5" s="131" t="s">
        <v>237</v>
      </c>
      <c r="E5" s="131" t="s">
        <v>238</v>
      </c>
      <c r="F5" s="131" t="s">
        <v>239</v>
      </c>
      <c r="G5" s="131" t="s">
        <v>240</v>
      </c>
      <c r="H5" s="131" t="s">
        <v>241</v>
      </c>
      <c r="I5" s="132" t="str">
        <f>CONCATENATE("var. ",RIGHT(H5,2),"/",RIGHT(G5,2))</f>
        <v>var. 25/24</v>
      </c>
      <c r="J5" s="132" t="str">
        <f>CONCATENATE("dif. ",RIGHT(H5,2),"/",RIGHT(G5,2))</f>
        <v>dif. 25/24</v>
      </c>
      <c r="K5" s="14" t="str">
        <f>CONCATENATE("cuota ",H5)</f>
        <v>cuota acumulado a agosto 2025</v>
      </c>
      <c r="L5" s="14" t="str">
        <f>CONCATENATE("cuota/ total municipio ",RIGHT(H5,2))</f>
        <v>cuota/ total municipio 25</v>
      </c>
      <c r="M5" s="13" t="s">
        <v>267</v>
      </c>
      <c r="N5" s="13" t="s">
        <v>232</v>
      </c>
      <c r="O5" s="13" t="s">
        <v>233</v>
      </c>
      <c r="P5" s="13" t="s">
        <v>234</v>
      </c>
      <c r="Q5" s="13" t="s">
        <v>235</v>
      </c>
      <c r="R5" s="13" t="s">
        <v>236</v>
      </c>
      <c r="S5" s="132" t="str">
        <f>CONCATENATE("var. ",RIGHT(R5,2),"/",RIGHT(Q5,2))</f>
        <v>var. 25/24</v>
      </c>
      <c r="T5" s="132" t="str">
        <f>CONCATENATE("dif. ",RIGHT(R5,2),"/",RIGHT(Q5,2))</f>
        <v>dif. 25/24</v>
      </c>
      <c r="U5" s="14" t="str">
        <f>CONCATENATE("cuota ",R5)</f>
        <v>cuota agosto 2025</v>
      </c>
      <c r="V5" s="133" t="str">
        <f>CONCATENATE("cuota/ total municipio ",RIGHT(R5,2))</f>
        <v>cuota/ total municipio 25</v>
      </c>
    </row>
    <row r="6" spans="1:22" ht="15.75" x14ac:dyDescent="0.25">
      <c r="B6" s="134" t="s">
        <v>46</v>
      </c>
      <c r="C6" s="135">
        <v>1201306</v>
      </c>
      <c r="D6" s="135">
        <v>1031934</v>
      </c>
      <c r="E6" s="135">
        <v>3101117</v>
      </c>
      <c r="F6" s="135">
        <v>3425135</v>
      </c>
      <c r="G6" s="135">
        <v>3660664</v>
      </c>
      <c r="H6" s="135">
        <v>3636256</v>
      </c>
      <c r="I6" s="136">
        <f>IFERROR(H6/G6-1,"-")</f>
        <v>-6.6676428101568597E-3</v>
      </c>
      <c r="J6" s="135">
        <f>IFERROR(H6-G6,"-")</f>
        <v>-24408</v>
      </c>
      <c r="K6" s="136">
        <f t="shared" ref="K6:K57" si="0">IFERROR(H6/$H$6,"-")</f>
        <v>1</v>
      </c>
      <c r="L6" s="137">
        <f>H6/H6</f>
        <v>1</v>
      </c>
      <c r="M6" s="135">
        <v>152176</v>
      </c>
      <c r="N6" s="135">
        <v>286184</v>
      </c>
      <c r="O6" s="135">
        <v>442299</v>
      </c>
      <c r="P6" s="135">
        <v>447853</v>
      </c>
      <c r="Q6" s="135">
        <v>494247</v>
      </c>
      <c r="R6" s="135">
        <v>484410</v>
      </c>
      <c r="S6" s="136">
        <f>IFERROR(R6/Q6-1,"-")</f>
        <v>-1.9903003963605226E-2</v>
      </c>
      <c r="T6" s="135">
        <f t="shared" ref="T6:T57" si="1">R6-Q6</f>
        <v>-9837</v>
      </c>
      <c r="U6" s="136">
        <f>IFERROR(P6/$P$6,"-")</f>
        <v>1</v>
      </c>
      <c r="V6" s="137">
        <f>IFERROR(R6/R6,"-")</f>
        <v>1</v>
      </c>
    </row>
    <row r="7" spans="1:22" ht="15.75" x14ac:dyDescent="0.25">
      <c r="B7" s="138" t="s">
        <v>63</v>
      </c>
      <c r="C7" s="139">
        <v>914906</v>
      </c>
      <c r="D7" s="139">
        <v>808744</v>
      </c>
      <c r="E7" s="139">
        <v>2458403</v>
      </c>
      <c r="F7" s="139">
        <v>2697945</v>
      </c>
      <c r="G7" s="139">
        <v>2857454</v>
      </c>
      <c r="H7" s="139">
        <v>2796345</v>
      </c>
      <c r="I7" s="140">
        <f t="shared" ref="I7:I57" si="2">IFERROR(H7/G7-1,"-")</f>
        <v>-2.1385821084083934E-2</v>
      </c>
      <c r="J7" s="139">
        <f t="shared" ref="J7:J57" si="3">IFERROR(H7-G7,"-")</f>
        <v>-61109</v>
      </c>
      <c r="K7" s="140">
        <f t="shared" si="0"/>
        <v>0.76901763792208244</v>
      </c>
      <c r="L7" s="140">
        <f>H7/H6</f>
        <v>0.76901763792208244</v>
      </c>
      <c r="M7" s="139">
        <v>120031</v>
      </c>
      <c r="N7" s="139">
        <v>230328</v>
      </c>
      <c r="O7" s="139">
        <v>347304</v>
      </c>
      <c r="P7" s="139">
        <v>346742</v>
      </c>
      <c r="Q7" s="139">
        <v>384377</v>
      </c>
      <c r="R7" s="139">
        <v>365975</v>
      </c>
      <c r="S7" s="140">
        <f t="shared" ref="S7:S57" si="4">IFERROR(R7/Q7-1,"-")</f>
        <v>-4.7874872846190075E-2</v>
      </c>
      <c r="T7" s="139">
        <f t="shared" si="1"/>
        <v>-18402</v>
      </c>
      <c r="U7" s="140">
        <f t="shared" ref="U7:U57" si="5">IFERROR(P7/$P$6,"-")</f>
        <v>0.7742317233556546</v>
      </c>
      <c r="V7" s="140">
        <f>IFERROR(R7/R6,"-")</f>
        <v>0.75550669887079125</v>
      </c>
    </row>
    <row r="8" spans="1:22" x14ac:dyDescent="0.25">
      <c r="B8" s="99" t="s">
        <v>143</v>
      </c>
      <c r="C8" s="54">
        <v>727101</v>
      </c>
      <c r="D8" s="54">
        <v>664620</v>
      </c>
      <c r="E8" s="54">
        <v>2023705</v>
      </c>
      <c r="F8" s="54">
        <v>2210182</v>
      </c>
      <c r="G8" s="54">
        <v>2353453</v>
      </c>
      <c r="H8" s="54">
        <v>2294310</v>
      </c>
      <c r="I8" s="100">
        <f t="shared" si="2"/>
        <v>-2.5130308529637047E-2</v>
      </c>
      <c r="J8" s="54">
        <f t="shared" si="3"/>
        <v>-59143</v>
      </c>
      <c r="K8" s="100">
        <f t="shared" si="0"/>
        <v>0.6309539262362166</v>
      </c>
      <c r="L8" s="100">
        <f>H8/H6</f>
        <v>0.6309539262362166</v>
      </c>
      <c r="M8" s="54">
        <v>94104</v>
      </c>
      <c r="N8" s="54">
        <v>193973</v>
      </c>
      <c r="O8" s="54">
        <v>285837</v>
      </c>
      <c r="P8" s="54">
        <v>291854</v>
      </c>
      <c r="Q8" s="54">
        <v>320782</v>
      </c>
      <c r="R8" s="54">
        <v>302751</v>
      </c>
      <c r="S8" s="100">
        <f t="shared" si="4"/>
        <v>-5.6209513002599909E-2</v>
      </c>
      <c r="T8" s="54">
        <f t="shared" si="1"/>
        <v>-18031</v>
      </c>
      <c r="U8" s="100">
        <f t="shared" si="5"/>
        <v>0.65167365184558323</v>
      </c>
      <c r="V8" s="100">
        <f>IFERROR(R8/R6,"-")</f>
        <v>0.62498916207345012</v>
      </c>
    </row>
    <row r="9" spans="1:22" x14ac:dyDescent="0.25">
      <c r="B9" s="99" t="s">
        <v>145</v>
      </c>
      <c r="C9" s="54">
        <v>187805</v>
      </c>
      <c r="D9" s="54">
        <v>144124</v>
      </c>
      <c r="E9" s="54">
        <v>434698</v>
      </c>
      <c r="F9" s="54">
        <v>487763</v>
      </c>
      <c r="G9" s="54">
        <v>504001</v>
      </c>
      <c r="H9" s="54">
        <v>502035</v>
      </c>
      <c r="I9" s="100">
        <f t="shared" si="2"/>
        <v>-3.9007859111390708E-3</v>
      </c>
      <c r="J9" s="54">
        <f t="shared" si="3"/>
        <v>-1966</v>
      </c>
      <c r="K9" s="100">
        <f t="shared" si="0"/>
        <v>0.1380637116858659</v>
      </c>
      <c r="L9" s="100">
        <f>H9/H6</f>
        <v>0.1380637116858659</v>
      </c>
      <c r="M9" s="54">
        <v>25927</v>
      </c>
      <c r="N9" s="54">
        <v>36355</v>
      </c>
      <c r="O9" s="54">
        <v>61467</v>
      </c>
      <c r="P9" s="54">
        <v>54888</v>
      </c>
      <c r="Q9" s="54">
        <v>63595</v>
      </c>
      <c r="R9" s="54">
        <v>63224</v>
      </c>
      <c r="S9" s="100">
        <f t="shared" si="4"/>
        <v>-5.8337919647770686E-3</v>
      </c>
      <c r="T9" s="54">
        <f t="shared" si="1"/>
        <v>-371</v>
      </c>
      <c r="U9" s="100">
        <f t="shared" si="5"/>
        <v>0.12255807151007138</v>
      </c>
      <c r="V9" s="100">
        <f>IFERROR(R9/R6,"-")</f>
        <v>0.1305175367973411</v>
      </c>
    </row>
    <row r="10" spans="1:22" ht="16.5" thickBot="1" x14ac:dyDescent="0.3">
      <c r="B10" s="141" t="s">
        <v>66</v>
      </c>
      <c r="C10" s="142">
        <v>280673</v>
      </c>
      <c r="D10" s="142">
        <v>223190</v>
      </c>
      <c r="E10" s="142">
        <v>642714</v>
      </c>
      <c r="F10" s="142">
        <v>727190</v>
      </c>
      <c r="G10" s="142">
        <v>803210</v>
      </c>
      <c r="H10" s="142">
        <v>839911</v>
      </c>
      <c r="I10" s="143">
        <f t="shared" si="2"/>
        <v>4.5692907209820666E-2</v>
      </c>
      <c r="J10" s="142">
        <f t="shared" si="3"/>
        <v>36701</v>
      </c>
      <c r="K10" s="143">
        <f t="shared" si="0"/>
        <v>0.2309823620779175</v>
      </c>
      <c r="L10" s="143">
        <f>H10/H6</f>
        <v>0.2309823620779175</v>
      </c>
      <c r="M10" s="142">
        <v>32145</v>
      </c>
      <c r="N10" s="142">
        <v>55856</v>
      </c>
      <c r="O10" s="142">
        <v>94995</v>
      </c>
      <c r="P10" s="142">
        <v>101111</v>
      </c>
      <c r="Q10" s="142">
        <v>109870</v>
      </c>
      <c r="R10" s="142">
        <v>118435</v>
      </c>
      <c r="S10" s="143">
        <f t="shared" si="4"/>
        <v>7.7955765905160623E-2</v>
      </c>
      <c r="T10" s="142">
        <f t="shared" si="1"/>
        <v>8565</v>
      </c>
      <c r="U10" s="143">
        <f t="shared" si="5"/>
        <v>0.22576827664434534</v>
      </c>
      <c r="V10" s="143">
        <f>IFERROR(R10/R6,"-")</f>
        <v>0.24449330112920872</v>
      </c>
    </row>
    <row r="11" spans="1:22" ht="15.75" x14ac:dyDescent="0.25">
      <c r="A11" s="144">
        <f>G11/$G$11</f>
        <v>1</v>
      </c>
      <c r="B11" s="134" t="s">
        <v>47</v>
      </c>
      <c r="C11" s="135">
        <v>396965</v>
      </c>
      <c r="D11" s="135">
        <v>400181</v>
      </c>
      <c r="E11" s="135">
        <v>1157727</v>
      </c>
      <c r="F11" s="135">
        <v>1246990</v>
      </c>
      <c r="G11" s="135">
        <v>1301111</v>
      </c>
      <c r="H11" s="135">
        <v>1237425</v>
      </c>
      <c r="I11" s="136">
        <f t="shared" si="2"/>
        <v>-4.8947399568522565E-2</v>
      </c>
      <c r="J11" s="135">
        <f t="shared" si="3"/>
        <v>-63686</v>
      </c>
      <c r="K11" s="136">
        <f t="shared" si="0"/>
        <v>0.34030194793765894</v>
      </c>
      <c r="L11" s="137">
        <f>H11/H11</f>
        <v>1</v>
      </c>
      <c r="M11" s="135">
        <v>52795</v>
      </c>
      <c r="N11" s="135">
        <v>118184</v>
      </c>
      <c r="O11" s="135">
        <v>164674</v>
      </c>
      <c r="P11" s="135">
        <v>166974</v>
      </c>
      <c r="Q11" s="135">
        <v>175399</v>
      </c>
      <c r="R11" s="135">
        <v>164094</v>
      </c>
      <c r="S11" s="136">
        <f t="shared" si="4"/>
        <v>-6.4453047052719814E-2</v>
      </c>
      <c r="T11" s="135">
        <f t="shared" si="1"/>
        <v>-11305</v>
      </c>
      <c r="U11" s="136">
        <f t="shared" si="5"/>
        <v>0.37283215698008054</v>
      </c>
      <c r="V11" s="137">
        <f>IFERROR(R11/R11,"-")</f>
        <v>1</v>
      </c>
    </row>
    <row r="12" spans="1:22" ht="15.75" x14ac:dyDescent="0.25">
      <c r="A12" s="144">
        <f>G12/$G$11</f>
        <v>0.81401971084711455</v>
      </c>
      <c r="B12" s="138" t="s">
        <v>63</v>
      </c>
      <c r="C12" s="139">
        <v>323732</v>
      </c>
      <c r="D12" s="139">
        <v>332691</v>
      </c>
      <c r="E12" s="139">
        <v>990351</v>
      </c>
      <c r="F12" s="139">
        <v>1019717</v>
      </c>
      <c r="G12" s="139">
        <v>1059130</v>
      </c>
      <c r="H12" s="139">
        <v>985309</v>
      </c>
      <c r="I12" s="140">
        <f t="shared" si="2"/>
        <v>-6.9699659154211502E-2</v>
      </c>
      <c r="J12" s="139">
        <f t="shared" si="3"/>
        <v>-73821</v>
      </c>
      <c r="K12" s="140">
        <f t="shared" si="0"/>
        <v>0.27096799565267132</v>
      </c>
      <c r="L12" s="140">
        <f>H12/H11</f>
        <v>0.79625755096268458</v>
      </c>
      <c r="M12" s="139">
        <v>43908</v>
      </c>
      <c r="N12" s="139">
        <v>100580</v>
      </c>
      <c r="O12" s="139">
        <v>138022</v>
      </c>
      <c r="P12" s="139">
        <v>134916</v>
      </c>
      <c r="Q12" s="139">
        <v>143446</v>
      </c>
      <c r="R12" s="139">
        <v>124990</v>
      </c>
      <c r="S12" s="140">
        <f t="shared" si="4"/>
        <v>-0.12866165665128337</v>
      </c>
      <c r="T12" s="139">
        <f t="shared" si="1"/>
        <v>-18456</v>
      </c>
      <c r="U12" s="140">
        <f t="shared" si="5"/>
        <v>0.30125063357842863</v>
      </c>
      <c r="V12" s="140">
        <f>IFERROR(R12/R11,"-")</f>
        <v>0.7616975635915999</v>
      </c>
    </row>
    <row r="13" spans="1:22" x14ac:dyDescent="0.25">
      <c r="A13" s="144">
        <f>G13/$G$11</f>
        <v>0.73446385435216521</v>
      </c>
      <c r="B13" s="99" t="s">
        <v>143</v>
      </c>
      <c r="C13" s="54">
        <v>284685</v>
      </c>
      <c r="D13" s="54">
        <v>314175</v>
      </c>
      <c r="E13" s="54">
        <v>883564</v>
      </c>
      <c r="F13" s="54">
        <v>908738</v>
      </c>
      <c r="G13" s="54">
        <v>955619</v>
      </c>
      <c r="H13" s="54">
        <v>877983</v>
      </c>
      <c r="I13" s="100">
        <f t="shared" si="2"/>
        <v>-8.124158268096382E-2</v>
      </c>
      <c r="J13" s="54">
        <f t="shared" si="3"/>
        <v>-77636</v>
      </c>
      <c r="K13" s="100">
        <f t="shared" si="0"/>
        <v>0.24145247199317099</v>
      </c>
      <c r="L13" s="100">
        <f>H13/H11</f>
        <v>0.70952421358870232</v>
      </c>
      <c r="M13" s="54">
        <v>40708</v>
      </c>
      <c r="N13" s="54">
        <v>92057</v>
      </c>
      <c r="O13" s="54">
        <v>121901</v>
      </c>
      <c r="P13" s="54">
        <v>120435</v>
      </c>
      <c r="Q13" s="54">
        <v>130238</v>
      </c>
      <c r="R13" s="54">
        <v>110862</v>
      </c>
      <c r="S13" s="100">
        <f t="shared" si="4"/>
        <v>-0.1487737833811944</v>
      </c>
      <c r="T13" s="54">
        <f t="shared" si="1"/>
        <v>-19376</v>
      </c>
      <c r="U13" s="100">
        <f t="shared" si="5"/>
        <v>0.268916363181669</v>
      </c>
      <c r="V13" s="100">
        <f>IFERROR(R13/R11,"-")</f>
        <v>0.67560057040476795</v>
      </c>
    </row>
    <row r="14" spans="1:22" x14ac:dyDescent="0.25">
      <c r="A14" s="144">
        <f>G14/$G$11</f>
        <v>7.9555856494949312E-2</v>
      </c>
      <c r="B14" s="99" t="s">
        <v>145</v>
      </c>
      <c r="C14" s="54">
        <v>39047</v>
      </c>
      <c r="D14" s="54">
        <v>18516</v>
      </c>
      <c r="E14" s="54">
        <v>106787</v>
      </c>
      <c r="F14" s="54">
        <v>110979</v>
      </c>
      <c r="G14" s="54">
        <v>103511</v>
      </c>
      <c r="H14" s="54">
        <v>107326</v>
      </c>
      <c r="I14" s="100">
        <f t="shared" si="2"/>
        <v>3.6855986320294409E-2</v>
      </c>
      <c r="J14" s="54">
        <f t="shared" si="3"/>
        <v>3815</v>
      </c>
      <c r="K14" s="100">
        <f t="shared" si="0"/>
        <v>2.9515523659500321E-2</v>
      </c>
      <c r="L14" s="100">
        <f>H14/H11</f>
        <v>8.6733337373982256E-2</v>
      </c>
      <c r="M14" s="54">
        <v>3200</v>
      </c>
      <c r="N14" s="54">
        <v>8523</v>
      </c>
      <c r="O14" s="54">
        <v>16121</v>
      </c>
      <c r="P14" s="54">
        <v>14481</v>
      </c>
      <c r="Q14" s="54">
        <v>13208</v>
      </c>
      <c r="R14" s="54">
        <v>14128</v>
      </c>
      <c r="S14" s="100">
        <f t="shared" si="4"/>
        <v>6.9654754694124854E-2</v>
      </c>
      <c r="T14" s="54">
        <f t="shared" si="1"/>
        <v>920</v>
      </c>
      <c r="U14" s="100">
        <f t="shared" si="5"/>
        <v>3.2334270396759651E-2</v>
      </c>
      <c r="V14" s="100">
        <f>IFERROR(R14/R11,"-")</f>
        <v>8.6096993186831935E-2</v>
      </c>
    </row>
    <row r="15" spans="1:22" ht="16.5" thickBot="1" x14ac:dyDescent="0.3">
      <c r="A15" s="144">
        <f>G15/$G$11</f>
        <v>0.1859802891528855</v>
      </c>
      <c r="B15" s="141" t="s">
        <v>66</v>
      </c>
      <c r="C15" s="142">
        <v>73233</v>
      </c>
      <c r="D15" s="142">
        <v>67490</v>
      </c>
      <c r="E15" s="142">
        <v>167376</v>
      </c>
      <c r="F15" s="142">
        <v>227273</v>
      </c>
      <c r="G15" s="142">
        <v>241981</v>
      </c>
      <c r="H15" s="142">
        <v>252116</v>
      </c>
      <c r="I15" s="143">
        <f t="shared" si="2"/>
        <v>4.1883453659584902E-2</v>
      </c>
      <c r="J15" s="142">
        <f t="shared" si="3"/>
        <v>10135</v>
      </c>
      <c r="K15" s="143">
        <f t="shared" si="0"/>
        <v>6.9333952284987635E-2</v>
      </c>
      <c r="L15" s="143">
        <f>H15/H11</f>
        <v>0.20374244903731539</v>
      </c>
      <c r="M15" s="142">
        <v>8887</v>
      </c>
      <c r="N15" s="142">
        <v>17604</v>
      </c>
      <c r="O15" s="142">
        <v>26652</v>
      </c>
      <c r="P15" s="142">
        <v>32058</v>
      </c>
      <c r="Q15" s="142">
        <v>31953</v>
      </c>
      <c r="R15" s="142">
        <v>39104</v>
      </c>
      <c r="S15" s="143">
        <f t="shared" si="4"/>
        <v>0.22379745250837169</v>
      </c>
      <c r="T15" s="142">
        <f t="shared" si="1"/>
        <v>7151</v>
      </c>
      <c r="U15" s="143">
        <f t="shared" si="5"/>
        <v>7.1581523401651886E-2</v>
      </c>
      <c r="V15" s="143">
        <f>IFERROR(R15/R11,"-")</f>
        <v>0.23830243640840007</v>
      </c>
    </row>
    <row r="16" spans="1:22" ht="15.75" x14ac:dyDescent="0.25">
      <c r="A16" s="81"/>
      <c r="B16" s="134" t="s">
        <v>48</v>
      </c>
      <c r="C16" s="135">
        <v>280080</v>
      </c>
      <c r="D16" s="135">
        <v>176500</v>
      </c>
      <c r="E16" s="135">
        <v>810745</v>
      </c>
      <c r="F16" s="135">
        <v>867527</v>
      </c>
      <c r="G16" s="135">
        <v>922227</v>
      </c>
      <c r="H16" s="135">
        <v>945846</v>
      </c>
      <c r="I16" s="136">
        <f t="shared" si="2"/>
        <v>2.5610831172802273E-2</v>
      </c>
      <c r="J16" s="135">
        <f t="shared" si="3"/>
        <v>23619</v>
      </c>
      <c r="K16" s="136">
        <f t="shared" si="0"/>
        <v>0.26011534941434267</v>
      </c>
      <c r="L16" s="137">
        <f>H16/H16</f>
        <v>1</v>
      </c>
      <c r="M16" s="135">
        <v>30803</v>
      </c>
      <c r="N16" s="135">
        <v>53067</v>
      </c>
      <c r="O16" s="135">
        <v>117894</v>
      </c>
      <c r="P16" s="135">
        <v>116797</v>
      </c>
      <c r="Q16" s="135">
        <v>126181</v>
      </c>
      <c r="R16" s="135">
        <v>123588</v>
      </c>
      <c r="S16" s="136">
        <f t="shared" si="4"/>
        <v>-2.0549845063836836E-2</v>
      </c>
      <c r="T16" s="135">
        <f t="shared" si="1"/>
        <v>-2593</v>
      </c>
      <c r="U16" s="136">
        <f t="shared" si="5"/>
        <v>0.26079316204200931</v>
      </c>
      <c r="V16" s="137">
        <f>IFERROR(R16/R16,"-")</f>
        <v>1</v>
      </c>
    </row>
    <row r="17" spans="2:22" ht="15.75" x14ac:dyDescent="0.25">
      <c r="B17" s="138" t="s">
        <v>63</v>
      </c>
      <c r="C17" s="139">
        <v>161287</v>
      </c>
      <c r="D17" s="139">
        <v>70768</v>
      </c>
      <c r="E17" s="139">
        <v>482585</v>
      </c>
      <c r="F17" s="139">
        <v>531101</v>
      </c>
      <c r="G17" s="139">
        <v>567656</v>
      </c>
      <c r="H17" s="139">
        <v>582561</v>
      </c>
      <c r="I17" s="140">
        <f t="shared" si="2"/>
        <v>2.6257099370041059E-2</v>
      </c>
      <c r="J17" s="139">
        <f t="shared" si="3"/>
        <v>14905</v>
      </c>
      <c r="K17" s="140">
        <f t="shared" si="0"/>
        <v>0.16020901718690872</v>
      </c>
      <c r="L17" s="140">
        <f>H17/H16</f>
        <v>0.6159152758482882</v>
      </c>
      <c r="M17" s="139">
        <v>14181</v>
      </c>
      <c r="N17" s="139">
        <v>28251</v>
      </c>
      <c r="O17" s="139">
        <v>71571</v>
      </c>
      <c r="P17" s="139">
        <v>69694</v>
      </c>
      <c r="Q17" s="139">
        <v>78502</v>
      </c>
      <c r="R17" s="139">
        <v>77343</v>
      </c>
      <c r="S17" s="140">
        <f t="shared" si="4"/>
        <v>-1.4763955058469835E-2</v>
      </c>
      <c r="T17" s="139">
        <f t="shared" si="1"/>
        <v>-1159</v>
      </c>
      <c r="U17" s="140">
        <f t="shared" si="5"/>
        <v>0.1556180264506434</v>
      </c>
      <c r="V17" s="140">
        <f>IFERROR(R17/R16,"-")</f>
        <v>0.62581318574618894</v>
      </c>
    </row>
    <row r="18" spans="2:22" x14ac:dyDescent="0.25">
      <c r="B18" s="99" t="s">
        <v>143</v>
      </c>
      <c r="C18" s="54">
        <v>117565</v>
      </c>
      <c r="D18" s="54">
        <v>58109</v>
      </c>
      <c r="E18" s="54">
        <v>366448</v>
      </c>
      <c r="F18" s="54">
        <v>401446</v>
      </c>
      <c r="G18" s="54">
        <v>428409</v>
      </c>
      <c r="H18" s="54">
        <v>457275</v>
      </c>
      <c r="I18" s="100">
        <f t="shared" si="2"/>
        <v>6.7379536844464072E-2</v>
      </c>
      <c r="J18" s="54">
        <f t="shared" si="3"/>
        <v>28866</v>
      </c>
      <c r="K18" s="100">
        <f t="shared" si="0"/>
        <v>0.12575434732868093</v>
      </c>
      <c r="L18" s="100">
        <f>H18/H16</f>
        <v>0.48345608058817185</v>
      </c>
      <c r="M18" s="54">
        <v>10075</v>
      </c>
      <c r="N18" s="54">
        <v>22858</v>
      </c>
      <c r="O18" s="54">
        <v>54395</v>
      </c>
      <c r="P18" s="54">
        <v>55335</v>
      </c>
      <c r="Q18" s="54">
        <v>59369</v>
      </c>
      <c r="R18" s="54">
        <v>62832</v>
      </c>
      <c r="S18" s="100">
        <f t="shared" si="4"/>
        <v>5.8330104936920035E-2</v>
      </c>
      <c r="T18" s="54">
        <f t="shared" si="1"/>
        <v>3463</v>
      </c>
      <c r="U18" s="100">
        <f t="shared" si="5"/>
        <v>0.12355616686725332</v>
      </c>
      <c r="V18" s="100">
        <f>IFERROR(R18/R16,"-")</f>
        <v>0.50839887367705605</v>
      </c>
    </row>
    <row r="19" spans="2:22" x14ac:dyDescent="0.25">
      <c r="B19" s="99" t="s">
        <v>145</v>
      </c>
      <c r="C19" s="54">
        <v>43722</v>
      </c>
      <c r="D19" s="54">
        <v>12659</v>
      </c>
      <c r="E19" s="54">
        <v>116137</v>
      </c>
      <c r="F19" s="54">
        <v>129655</v>
      </c>
      <c r="G19" s="54">
        <v>139247</v>
      </c>
      <c r="H19" s="54">
        <v>125286</v>
      </c>
      <c r="I19" s="100">
        <f t="shared" si="2"/>
        <v>-0.100260687842467</v>
      </c>
      <c r="J19" s="54">
        <f t="shared" si="3"/>
        <v>-13961</v>
      </c>
      <c r="K19" s="100">
        <f t="shared" si="0"/>
        <v>3.4454669858227802E-2</v>
      </c>
      <c r="L19" s="100">
        <f>H19/H16</f>
        <v>0.13245919526011635</v>
      </c>
      <c r="M19" s="54">
        <v>4106</v>
      </c>
      <c r="N19" s="54">
        <v>5393</v>
      </c>
      <c r="O19" s="54">
        <v>17176</v>
      </c>
      <c r="P19" s="54">
        <v>14359</v>
      </c>
      <c r="Q19" s="54">
        <v>19133</v>
      </c>
      <c r="R19" s="54">
        <v>14511</v>
      </c>
      <c r="S19" s="100">
        <f t="shared" si="4"/>
        <v>-0.24157215282496214</v>
      </c>
      <c r="T19" s="54">
        <f t="shared" si="1"/>
        <v>-4622</v>
      </c>
      <c r="U19" s="100">
        <f t="shared" si="5"/>
        <v>3.2061859583390084E-2</v>
      </c>
      <c r="V19" s="100">
        <f>IFERROR(R19/R16,"-")</f>
        <v>0.11741431206913293</v>
      </c>
    </row>
    <row r="20" spans="2:22" ht="16.5" thickBot="1" x14ac:dyDescent="0.3">
      <c r="B20" s="141" t="s">
        <v>66</v>
      </c>
      <c r="C20" s="142">
        <v>118793</v>
      </c>
      <c r="D20" s="142">
        <v>105732</v>
      </c>
      <c r="E20" s="142">
        <v>328160</v>
      </c>
      <c r="F20" s="142">
        <v>336426</v>
      </c>
      <c r="G20" s="142">
        <v>354571</v>
      </c>
      <c r="H20" s="142">
        <v>363285</v>
      </c>
      <c r="I20" s="143">
        <f t="shared" si="2"/>
        <v>2.4576177972817748E-2</v>
      </c>
      <c r="J20" s="142">
        <f t="shared" si="3"/>
        <v>8714</v>
      </c>
      <c r="K20" s="143">
        <f t="shared" si="0"/>
        <v>9.9906332227433933E-2</v>
      </c>
      <c r="L20" s="143">
        <f>H20/H16</f>
        <v>0.3840847241517118</v>
      </c>
      <c r="M20" s="142">
        <v>16622</v>
      </c>
      <c r="N20" s="142">
        <v>24816</v>
      </c>
      <c r="O20" s="142">
        <v>46323</v>
      </c>
      <c r="P20" s="142">
        <v>47103</v>
      </c>
      <c r="Q20" s="142">
        <v>47679</v>
      </c>
      <c r="R20" s="142">
        <v>46245</v>
      </c>
      <c r="S20" s="143">
        <f t="shared" si="4"/>
        <v>-3.0076134147108746E-2</v>
      </c>
      <c r="T20" s="142">
        <f t="shared" si="1"/>
        <v>-1434</v>
      </c>
      <c r="U20" s="143">
        <f t="shared" si="5"/>
        <v>0.10517513559136592</v>
      </c>
      <c r="V20" s="143">
        <f>IFERROR(R20/R16,"-")</f>
        <v>0.37418681425381106</v>
      </c>
    </row>
    <row r="21" spans="2:22" ht="15.75" x14ac:dyDescent="0.25">
      <c r="B21" s="134" t="s">
        <v>49</v>
      </c>
      <c r="C21" s="135">
        <v>11125</v>
      </c>
      <c r="D21" s="135">
        <v>9212</v>
      </c>
      <c r="E21" s="135">
        <v>22508</v>
      </c>
      <c r="F21" s="135">
        <v>33326</v>
      </c>
      <c r="G21" s="135">
        <v>28900</v>
      </c>
      <c r="H21" s="135">
        <v>27983</v>
      </c>
      <c r="I21" s="136">
        <f t="shared" si="2"/>
        <v>-3.1730103806228427E-2</v>
      </c>
      <c r="J21" s="135">
        <f t="shared" si="3"/>
        <v>-917</v>
      </c>
      <c r="K21" s="136">
        <f t="shared" si="0"/>
        <v>7.6955527883625354E-3</v>
      </c>
      <c r="L21" s="137">
        <f>H21/H21</f>
        <v>1</v>
      </c>
      <c r="M21" s="135">
        <v>1055</v>
      </c>
      <c r="N21" s="135">
        <v>2316</v>
      </c>
      <c r="O21" s="135">
        <v>3343</v>
      </c>
      <c r="P21" s="135">
        <v>3080</v>
      </c>
      <c r="Q21" s="135">
        <v>3161</v>
      </c>
      <c r="R21" s="135">
        <v>3513</v>
      </c>
      <c r="S21" s="136">
        <f t="shared" si="4"/>
        <v>0.11135716545397023</v>
      </c>
      <c r="T21" s="135">
        <f t="shared" si="1"/>
        <v>352</v>
      </c>
      <c r="U21" s="136">
        <f t="shared" si="5"/>
        <v>6.8772565998218163E-3</v>
      </c>
      <c r="V21" s="137">
        <f>IFERROR(R21/R21,"-")</f>
        <v>1</v>
      </c>
    </row>
    <row r="22" spans="2:22" ht="15.75" x14ac:dyDescent="0.25">
      <c r="B22" s="138" t="s">
        <v>63</v>
      </c>
      <c r="C22" s="139">
        <v>9247</v>
      </c>
      <c r="D22" s="139">
        <v>9212</v>
      </c>
      <c r="E22" s="139">
        <v>22508</v>
      </c>
      <c r="F22" s="139">
        <v>32923</v>
      </c>
      <c r="G22" s="139">
        <v>28494</v>
      </c>
      <c r="H22" s="139">
        <v>27551</v>
      </c>
      <c r="I22" s="140">
        <f t="shared" si="2"/>
        <v>-3.3094686600687817E-2</v>
      </c>
      <c r="J22" s="139">
        <f t="shared" si="3"/>
        <v>-943</v>
      </c>
      <c r="K22" s="140">
        <f t="shared" si="0"/>
        <v>7.576749271778445E-3</v>
      </c>
      <c r="L22" s="140">
        <f>H22/H21</f>
        <v>0.9845620555337169</v>
      </c>
      <c r="M22" s="139">
        <v>1055</v>
      </c>
      <c r="N22" s="139">
        <v>2316</v>
      </c>
      <c r="O22" s="139">
        <v>3343</v>
      </c>
      <c r="P22" s="139">
        <v>3033</v>
      </c>
      <c r="Q22" s="139">
        <v>3098</v>
      </c>
      <c r="R22" s="139">
        <v>3442</v>
      </c>
      <c r="S22" s="140">
        <f t="shared" si="4"/>
        <v>0.11103938024531956</v>
      </c>
      <c r="T22" s="139">
        <f t="shared" si="1"/>
        <v>344</v>
      </c>
      <c r="U22" s="140">
        <f t="shared" si="5"/>
        <v>6.7723114504089511E-3</v>
      </c>
      <c r="V22" s="140">
        <f>IFERROR(R22/R21,"-")</f>
        <v>0.97978935382863652</v>
      </c>
    </row>
    <row r="23" spans="2:22" x14ac:dyDescent="0.25">
      <c r="B23" s="99" t="s">
        <v>143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100" t="str">
        <f t="shared" si="2"/>
        <v>-</v>
      </c>
      <c r="J23" s="54">
        <f t="shared" si="3"/>
        <v>0</v>
      </c>
      <c r="K23" s="100">
        <f t="shared" si="0"/>
        <v>0</v>
      </c>
      <c r="L23" s="100">
        <f>H23/H21</f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100" t="str">
        <f t="shared" si="4"/>
        <v>-</v>
      </c>
      <c r="T23" s="54">
        <f t="shared" si="1"/>
        <v>0</v>
      </c>
      <c r="U23" s="100">
        <f t="shared" si="5"/>
        <v>0</v>
      </c>
      <c r="V23" s="100">
        <f>IFERROR(R23/R21,"-")</f>
        <v>0</v>
      </c>
    </row>
    <row r="24" spans="2:22" x14ac:dyDescent="0.25">
      <c r="B24" s="99" t="s">
        <v>145</v>
      </c>
      <c r="C24" s="54">
        <v>1055</v>
      </c>
      <c r="D24" s="54">
        <v>3463</v>
      </c>
      <c r="E24" s="54">
        <v>0</v>
      </c>
      <c r="F24" s="54">
        <v>0</v>
      </c>
      <c r="G24" s="54">
        <v>0</v>
      </c>
      <c r="H24" s="54">
        <v>0</v>
      </c>
      <c r="I24" s="100" t="str">
        <f t="shared" si="2"/>
        <v>-</v>
      </c>
      <c r="J24" s="54">
        <f t="shared" si="3"/>
        <v>0</v>
      </c>
      <c r="K24" s="100">
        <f t="shared" si="0"/>
        <v>0</v>
      </c>
      <c r="L24" s="100">
        <f>H24/H21</f>
        <v>0</v>
      </c>
      <c r="M24" s="54">
        <v>1055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100" t="str">
        <f t="shared" si="4"/>
        <v>-</v>
      </c>
      <c r="T24" s="54">
        <f t="shared" si="1"/>
        <v>0</v>
      </c>
      <c r="U24" s="100">
        <f t="shared" si="5"/>
        <v>0</v>
      </c>
      <c r="V24" s="100">
        <f>IFERROR(R24/R21,"-")</f>
        <v>0</v>
      </c>
    </row>
    <row r="25" spans="2:22" ht="16.5" thickBot="1" x14ac:dyDescent="0.3">
      <c r="B25" s="141" t="s">
        <v>66</v>
      </c>
      <c r="C25" s="142">
        <v>1878</v>
      </c>
      <c r="D25" s="142">
        <v>0</v>
      </c>
      <c r="E25" s="142">
        <v>0</v>
      </c>
      <c r="F25" s="142">
        <v>0</v>
      </c>
      <c r="G25" s="142">
        <v>0</v>
      </c>
      <c r="H25" s="142">
        <v>0</v>
      </c>
      <c r="I25" s="143" t="str">
        <f t="shared" si="2"/>
        <v>-</v>
      </c>
      <c r="J25" s="142">
        <f t="shared" si="3"/>
        <v>0</v>
      </c>
      <c r="K25" s="143">
        <f t="shared" si="0"/>
        <v>0</v>
      </c>
      <c r="L25" s="143">
        <f>H25/H21</f>
        <v>0</v>
      </c>
      <c r="M25" s="142">
        <v>0</v>
      </c>
      <c r="N25" s="142">
        <v>0</v>
      </c>
      <c r="O25" s="142">
        <v>0</v>
      </c>
      <c r="P25" s="142">
        <v>0</v>
      </c>
      <c r="Q25" s="142">
        <v>0</v>
      </c>
      <c r="R25" s="142">
        <v>0</v>
      </c>
      <c r="S25" s="143" t="str">
        <f t="shared" si="4"/>
        <v>-</v>
      </c>
      <c r="T25" s="142">
        <f t="shared" si="1"/>
        <v>0</v>
      </c>
      <c r="U25" s="143">
        <f t="shared" si="5"/>
        <v>0</v>
      </c>
      <c r="V25" s="143">
        <f>IFERROR(R25/R21,"-")</f>
        <v>0</v>
      </c>
    </row>
    <row r="26" spans="2:22" ht="15.75" x14ac:dyDescent="0.25">
      <c r="B26" s="134" t="s">
        <v>50</v>
      </c>
      <c r="C26" s="135">
        <v>30708</v>
      </c>
      <c r="D26" s="135">
        <v>25824</v>
      </c>
      <c r="E26" s="135">
        <v>106797</v>
      </c>
      <c r="F26" s="135">
        <v>121209</v>
      </c>
      <c r="G26" s="135">
        <v>158757</v>
      </c>
      <c r="H26" s="135">
        <v>128099</v>
      </c>
      <c r="I26" s="136">
        <f t="shared" si="2"/>
        <v>-0.19311274463488226</v>
      </c>
      <c r="J26" s="135">
        <f t="shared" si="3"/>
        <v>-30658</v>
      </c>
      <c r="K26" s="136">
        <f t="shared" si="0"/>
        <v>3.5228267756725599E-2</v>
      </c>
      <c r="L26" s="137">
        <f>H26/H26</f>
        <v>1</v>
      </c>
      <c r="M26" s="135">
        <v>6635</v>
      </c>
      <c r="N26" s="135">
        <v>6446</v>
      </c>
      <c r="O26" s="135">
        <v>14928</v>
      </c>
      <c r="P26" s="135">
        <v>11309</v>
      </c>
      <c r="Q26" s="135">
        <v>25050</v>
      </c>
      <c r="R26" s="135">
        <v>16404</v>
      </c>
      <c r="S26" s="136">
        <f t="shared" si="4"/>
        <v>-0.34514970059880234</v>
      </c>
      <c r="T26" s="135">
        <f t="shared" si="1"/>
        <v>-8646</v>
      </c>
      <c r="U26" s="136">
        <f t="shared" si="5"/>
        <v>2.5251589249150948E-2</v>
      </c>
      <c r="V26" s="137">
        <f>IFERROR(R26/R26,"-")</f>
        <v>1</v>
      </c>
    </row>
    <row r="27" spans="2:22" ht="15.75" x14ac:dyDescent="0.25">
      <c r="B27" s="138" t="s">
        <v>63</v>
      </c>
      <c r="C27" s="139">
        <v>29928</v>
      </c>
      <c r="D27" s="139">
        <v>25235</v>
      </c>
      <c r="E27" s="139">
        <v>100008</v>
      </c>
      <c r="F27" s="139">
        <v>115270</v>
      </c>
      <c r="G27" s="139">
        <v>132160</v>
      </c>
      <c r="H27" s="139">
        <v>102901</v>
      </c>
      <c r="I27" s="140">
        <f t="shared" si="2"/>
        <v>-0.22139073849878932</v>
      </c>
      <c r="J27" s="139">
        <f t="shared" si="3"/>
        <v>-29259</v>
      </c>
      <c r="K27" s="140">
        <f t="shared" si="0"/>
        <v>2.8298612638934111E-2</v>
      </c>
      <c r="L27" s="140">
        <f>H27/H26</f>
        <v>0.80329276575148911</v>
      </c>
      <c r="M27" s="139">
        <v>6593</v>
      </c>
      <c r="N27" s="139">
        <v>6327</v>
      </c>
      <c r="O27" s="139">
        <v>14117</v>
      </c>
      <c r="P27" s="139">
        <v>10339</v>
      </c>
      <c r="Q27" s="139">
        <v>21855</v>
      </c>
      <c r="R27" s="139">
        <v>12946</v>
      </c>
      <c r="S27" s="140">
        <f t="shared" si="4"/>
        <v>-0.40764127202013267</v>
      </c>
      <c r="T27" s="139">
        <f t="shared" si="1"/>
        <v>-8909</v>
      </c>
      <c r="U27" s="140">
        <f t="shared" si="5"/>
        <v>2.308569999531096E-2</v>
      </c>
      <c r="V27" s="140">
        <f>IFERROR(R27/R26,"-")</f>
        <v>0.7891977566447208</v>
      </c>
    </row>
    <row r="28" spans="2:22" x14ac:dyDescent="0.25">
      <c r="B28" s="99" t="s">
        <v>143</v>
      </c>
      <c r="C28" s="54">
        <v>27988</v>
      </c>
      <c r="D28" s="54">
        <v>25235</v>
      </c>
      <c r="E28" s="54">
        <v>0</v>
      </c>
      <c r="F28" s="54">
        <v>54117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 t="shared" si="0"/>
        <v>0</v>
      </c>
      <c r="L28" s="100">
        <f>H28/H26</f>
        <v>0</v>
      </c>
      <c r="M28" s="54">
        <v>6593</v>
      </c>
      <c r="N28" s="54">
        <v>6327</v>
      </c>
      <c r="O28" s="54">
        <v>0</v>
      </c>
      <c r="P28" s="54">
        <v>10339</v>
      </c>
      <c r="Q28" s="54">
        <v>0</v>
      </c>
      <c r="R28" s="54">
        <v>0</v>
      </c>
      <c r="S28" s="100" t="str">
        <f t="shared" si="4"/>
        <v>-</v>
      </c>
      <c r="T28" s="54">
        <f t="shared" si="1"/>
        <v>0</v>
      </c>
      <c r="U28" s="100">
        <f t="shared" si="5"/>
        <v>2.308569999531096E-2</v>
      </c>
      <c r="V28" s="100">
        <f>IFERROR(R28/R26,"-")</f>
        <v>0</v>
      </c>
    </row>
    <row r="29" spans="2:22" ht="15.75" thickBot="1" x14ac:dyDescent="0.3">
      <c r="B29" s="99" t="s">
        <v>145</v>
      </c>
      <c r="C29" s="54">
        <v>1940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100" t="str">
        <f t="shared" si="2"/>
        <v>-</v>
      </c>
      <c r="J29" s="54">
        <f t="shared" si="3"/>
        <v>0</v>
      </c>
      <c r="K29" s="100">
        <f t="shared" si="0"/>
        <v>0</v>
      </c>
      <c r="L29" s="100">
        <f>H29/H26</f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100" t="str">
        <f t="shared" si="4"/>
        <v>-</v>
      </c>
      <c r="T29" s="54">
        <f t="shared" si="1"/>
        <v>0</v>
      </c>
      <c r="U29" s="100">
        <f t="shared" si="5"/>
        <v>0</v>
      </c>
      <c r="V29" s="100">
        <f>IFERROR(R29/R26,"-")</f>
        <v>0</v>
      </c>
    </row>
    <row r="30" spans="2:22" ht="15.75" x14ac:dyDescent="0.25">
      <c r="B30" s="134" t="s">
        <v>51</v>
      </c>
      <c r="C30" s="135">
        <v>163947</v>
      </c>
      <c r="D30" s="135">
        <v>161693</v>
      </c>
      <c r="E30" s="135">
        <v>461029</v>
      </c>
      <c r="F30" s="135">
        <v>526478</v>
      </c>
      <c r="G30" s="135">
        <v>613713</v>
      </c>
      <c r="H30" s="135">
        <v>632703</v>
      </c>
      <c r="I30" s="136">
        <f t="shared" si="2"/>
        <v>3.0942802254473989E-2</v>
      </c>
      <c r="J30" s="135">
        <f t="shared" si="3"/>
        <v>18990</v>
      </c>
      <c r="K30" s="136">
        <f t="shared" si="0"/>
        <v>0.17399847535487051</v>
      </c>
      <c r="L30" s="137">
        <f>H30/H30</f>
        <v>1</v>
      </c>
      <c r="M30" s="135">
        <v>21705</v>
      </c>
      <c r="N30" s="135">
        <v>50036</v>
      </c>
      <c r="O30" s="135">
        <v>65748</v>
      </c>
      <c r="P30" s="135">
        <v>73184</v>
      </c>
      <c r="Q30" s="135">
        <v>89034</v>
      </c>
      <c r="R30" s="135">
        <v>94925</v>
      </c>
      <c r="S30" s="136">
        <f t="shared" si="4"/>
        <v>6.6165734438529133E-2</v>
      </c>
      <c r="T30" s="135">
        <f t="shared" si="1"/>
        <v>5891</v>
      </c>
      <c r="U30" s="136">
        <f t="shared" si="5"/>
        <v>0.16341076201342852</v>
      </c>
      <c r="V30" s="137">
        <f>IFERROR(R30/R30,"-")</f>
        <v>1</v>
      </c>
    </row>
    <row r="31" spans="2:22" ht="15.75" x14ac:dyDescent="0.25">
      <c r="B31" s="138" t="s">
        <v>63</v>
      </c>
      <c r="C31" s="139">
        <v>133535</v>
      </c>
      <c r="D31" s="139">
        <v>126835</v>
      </c>
      <c r="E31" s="139">
        <v>371684</v>
      </c>
      <c r="F31" s="139">
        <v>429134</v>
      </c>
      <c r="G31" s="139">
        <v>496487</v>
      </c>
      <c r="H31" s="139">
        <v>501562</v>
      </c>
      <c r="I31" s="140">
        <f t="shared" si="2"/>
        <v>1.0221818496758184E-2</v>
      </c>
      <c r="J31" s="139">
        <f t="shared" si="3"/>
        <v>5075</v>
      </c>
      <c r="K31" s="140">
        <f t="shared" si="0"/>
        <v>0.13793363283553192</v>
      </c>
      <c r="L31" s="140">
        <f>H31/H30</f>
        <v>0.79272897394196018</v>
      </c>
      <c r="M31" s="139">
        <v>17316</v>
      </c>
      <c r="N31" s="139">
        <v>41535</v>
      </c>
      <c r="O31" s="139">
        <v>52300</v>
      </c>
      <c r="P31" s="139">
        <v>61320</v>
      </c>
      <c r="Q31" s="139">
        <v>71470</v>
      </c>
      <c r="R31" s="139">
        <v>76089</v>
      </c>
      <c r="S31" s="140">
        <f t="shared" si="4"/>
        <v>6.4628515461032654E-2</v>
      </c>
      <c r="T31" s="139">
        <f t="shared" si="1"/>
        <v>4619</v>
      </c>
      <c r="U31" s="140">
        <f t="shared" si="5"/>
        <v>0.13691992685099799</v>
      </c>
      <c r="V31" s="140">
        <f>IFERROR(R31/R30,"-")</f>
        <v>0.8015696602580985</v>
      </c>
    </row>
    <row r="32" spans="2:22" x14ac:dyDescent="0.25">
      <c r="B32" s="99" t="s">
        <v>143</v>
      </c>
      <c r="C32" s="54">
        <v>108496</v>
      </c>
      <c r="D32" s="54">
        <v>92473</v>
      </c>
      <c r="E32" s="54">
        <v>303815</v>
      </c>
      <c r="F32" s="54">
        <v>360307</v>
      </c>
      <c r="G32" s="54">
        <v>418592</v>
      </c>
      <c r="H32" s="54">
        <v>415716</v>
      </c>
      <c r="I32" s="100">
        <f t="shared" si="2"/>
        <v>-6.8706520908187185E-3</v>
      </c>
      <c r="J32" s="54">
        <f t="shared" si="3"/>
        <v>-2876</v>
      </c>
      <c r="K32" s="100">
        <f t="shared" si="0"/>
        <v>0.11432528402840723</v>
      </c>
      <c r="L32" s="100">
        <f>H32/H30</f>
        <v>0.65704761949919632</v>
      </c>
      <c r="M32" s="54">
        <v>15102</v>
      </c>
      <c r="N32" s="54">
        <v>33953</v>
      </c>
      <c r="O32" s="54">
        <v>43951</v>
      </c>
      <c r="P32" s="54">
        <v>52333</v>
      </c>
      <c r="Q32" s="54">
        <v>61133</v>
      </c>
      <c r="R32" s="54">
        <v>63418</v>
      </c>
      <c r="S32" s="100">
        <f t="shared" si="4"/>
        <v>3.7377521142427206E-2</v>
      </c>
      <c r="T32" s="54">
        <f t="shared" si="1"/>
        <v>2285</v>
      </c>
      <c r="U32" s="100">
        <f t="shared" si="5"/>
        <v>0.11685307455794647</v>
      </c>
      <c r="V32" s="100">
        <f>IFERROR(R32/R30,"-")</f>
        <v>0.66808533052409802</v>
      </c>
    </row>
    <row r="33" spans="2:22" x14ac:dyDescent="0.25">
      <c r="B33" s="99" t="s">
        <v>145</v>
      </c>
      <c r="C33" s="54">
        <v>25039</v>
      </c>
      <c r="D33" s="54">
        <v>34362</v>
      </c>
      <c r="E33" s="54">
        <v>67869</v>
      </c>
      <c r="F33" s="54">
        <v>68827</v>
      </c>
      <c r="G33" s="54">
        <v>77895</v>
      </c>
      <c r="H33" s="54">
        <v>85846</v>
      </c>
      <c r="I33" s="100">
        <f t="shared" si="2"/>
        <v>0.10207330380640611</v>
      </c>
      <c r="J33" s="54">
        <f t="shared" si="3"/>
        <v>7951</v>
      </c>
      <c r="K33" s="100">
        <f t="shared" si="0"/>
        <v>2.3608348807124691E-2</v>
      </c>
      <c r="L33" s="100">
        <f>H33/H30</f>
        <v>0.13568135444276383</v>
      </c>
      <c r="M33" s="54">
        <v>2214</v>
      </c>
      <c r="N33" s="54">
        <v>7582</v>
      </c>
      <c r="O33" s="54">
        <v>8349</v>
      </c>
      <c r="P33" s="54">
        <v>8987</v>
      </c>
      <c r="Q33" s="54">
        <v>10337</v>
      </c>
      <c r="R33" s="54">
        <v>12671</v>
      </c>
      <c r="S33" s="100">
        <f t="shared" si="4"/>
        <v>0.22579084840862929</v>
      </c>
      <c r="T33" s="54">
        <f t="shared" si="1"/>
        <v>2334</v>
      </c>
      <c r="U33" s="100">
        <f t="shared" si="5"/>
        <v>2.0066852293051513E-2</v>
      </c>
      <c r="V33" s="100">
        <f>IFERROR(R33/R30,"-")</f>
        <v>0.13348432973400054</v>
      </c>
    </row>
    <row r="34" spans="2:22" ht="16.5" thickBot="1" x14ac:dyDescent="0.3">
      <c r="B34" s="141" t="s">
        <v>66</v>
      </c>
      <c r="C34" s="142">
        <v>30412</v>
      </c>
      <c r="D34" s="142">
        <v>34858</v>
      </c>
      <c r="E34" s="142">
        <v>89345</v>
      </c>
      <c r="F34" s="142">
        <v>97344</v>
      </c>
      <c r="G34" s="142">
        <v>117226</v>
      </c>
      <c r="H34" s="142">
        <v>131141</v>
      </c>
      <c r="I34" s="143">
        <f t="shared" si="2"/>
        <v>0.11870233565932464</v>
      </c>
      <c r="J34" s="142">
        <f t="shared" si="3"/>
        <v>13915</v>
      </c>
      <c r="K34" s="143">
        <f t="shared" si="0"/>
        <v>3.6064842519338572E-2</v>
      </c>
      <c r="L34" s="143">
        <f>H34/H30</f>
        <v>0.20727102605803988</v>
      </c>
      <c r="M34" s="142">
        <v>4389</v>
      </c>
      <c r="N34" s="142">
        <v>8501</v>
      </c>
      <c r="O34" s="142">
        <v>13448</v>
      </c>
      <c r="P34" s="142">
        <v>11864</v>
      </c>
      <c r="Q34" s="142">
        <v>17564</v>
      </c>
      <c r="R34" s="142">
        <v>18836</v>
      </c>
      <c r="S34" s="143">
        <f t="shared" si="4"/>
        <v>7.2420860851742264E-2</v>
      </c>
      <c r="T34" s="142">
        <f t="shared" si="1"/>
        <v>1272</v>
      </c>
      <c r="U34" s="143">
        <f t="shared" si="5"/>
        <v>2.6490835162430528E-2</v>
      </c>
      <c r="V34" s="143">
        <f>IFERROR(R34/R30,"-")</f>
        <v>0.1984303397419015</v>
      </c>
    </row>
    <row r="35" spans="2:22" ht="15.75" x14ac:dyDescent="0.25">
      <c r="B35" s="134" t="s">
        <v>52</v>
      </c>
      <c r="C35" s="135">
        <v>15531</v>
      </c>
      <c r="D35" s="135">
        <v>17159</v>
      </c>
      <c r="E35" s="135">
        <v>32878</v>
      </c>
      <c r="F35" s="135">
        <v>39668</v>
      </c>
      <c r="G35" s="135">
        <v>36690</v>
      </c>
      <c r="H35" s="135">
        <v>36026</v>
      </c>
      <c r="I35" s="136">
        <f t="shared" si="2"/>
        <v>-1.8097574270918515E-2</v>
      </c>
      <c r="J35" s="135">
        <f t="shared" si="3"/>
        <v>-664</v>
      </c>
      <c r="K35" s="136">
        <f t="shared" si="0"/>
        <v>9.9074432603205049E-3</v>
      </c>
      <c r="L35" s="137">
        <f>H35/H35</f>
        <v>1</v>
      </c>
      <c r="M35" s="135">
        <v>2777</v>
      </c>
      <c r="N35" s="135">
        <v>2929</v>
      </c>
      <c r="O35" s="135">
        <v>3932</v>
      </c>
      <c r="P35" s="135">
        <v>4645</v>
      </c>
      <c r="Q35" s="135">
        <v>2899</v>
      </c>
      <c r="R35" s="135">
        <v>4117</v>
      </c>
      <c r="S35" s="136">
        <f t="shared" si="4"/>
        <v>0.42014487754398067</v>
      </c>
      <c r="T35" s="135">
        <f t="shared" si="1"/>
        <v>1218</v>
      </c>
      <c r="U35" s="136">
        <f t="shared" si="5"/>
        <v>1.0371706787718291E-2</v>
      </c>
      <c r="V35" s="137">
        <f>IFERROR(R35/R35,"-")</f>
        <v>1</v>
      </c>
    </row>
    <row r="36" spans="2:22" ht="15.75" x14ac:dyDescent="0.25">
      <c r="B36" s="138" t="s">
        <v>63</v>
      </c>
      <c r="C36" s="139">
        <v>15531</v>
      </c>
      <c r="D36" s="139">
        <v>17159</v>
      </c>
      <c r="E36" s="139">
        <v>32878</v>
      </c>
      <c r="F36" s="139">
        <v>39668</v>
      </c>
      <c r="G36" s="139">
        <v>36690</v>
      </c>
      <c r="H36" s="139">
        <v>36026</v>
      </c>
      <c r="I36" s="140">
        <f t="shared" si="2"/>
        <v>-1.8097574270918515E-2</v>
      </c>
      <c r="J36" s="139">
        <f t="shared" si="3"/>
        <v>-664</v>
      </c>
      <c r="K36" s="140">
        <f t="shared" si="0"/>
        <v>9.9074432603205049E-3</v>
      </c>
      <c r="L36" s="140">
        <f>H36/H35</f>
        <v>1</v>
      </c>
      <c r="M36" s="139">
        <v>2777</v>
      </c>
      <c r="N36" s="139">
        <v>2929</v>
      </c>
      <c r="O36" s="139">
        <v>3932</v>
      </c>
      <c r="P36" s="139">
        <v>4645</v>
      </c>
      <c r="Q36" s="139">
        <v>2899</v>
      </c>
      <c r="R36" s="139">
        <v>4117</v>
      </c>
      <c r="S36" s="140">
        <f t="shared" si="4"/>
        <v>0.42014487754398067</v>
      </c>
      <c r="T36" s="139">
        <f t="shared" si="1"/>
        <v>1218</v>
      </c>
      <c r="U36" s="140">
        <f t="shared" si="5"/>
        <v>1.0371706787718291E-2</v>
      </c>
      <c r="V36" s="140">
        <f>IFERROR(R36/R35,"-")</f>
        <v>1</v>
      </c>
    </row>
    <row r="37" spans="2:22" x14ac:dyDescent="0.25">
      <c r="B37" s="99" t="s">
        <v>143</v>
      </c>
      <c r="C37" s="54">
        <v>8693</v>
      </c>
      <c r="D37" s="54">
        <v>0</v>
      </c>
      <c r="E37" s="54">
        <v>18103</v>
      </c>
      <c r="F37" s="54">
        <v>26674</v>
      </c>
      <c r="G37" s="54">
        <v>31881</v>
      </c>
      <c r="H37" s="54">
        <v>30703</v>
      </c>
      <c r="I37" s="100">
        <f t="shared" si="2"/>
        <v>-3.6949907468398102E-2</v>
      </c>
      <c r="J37" s="54">
        <f t="shared" si="3"/>
        <v>-1178</v>
      </c>
      <c r="K37" s="100">
        <f t="shared" si="0"/>
        <v>8.4435749298179229E-3</v>
      </c>
      <c r="L37" s="100">
        <f>H37/H35</f>
        <v>0.85224560039971131</v>
      </c>
      <c r="M37" s="54">
        <v>0</v>
      </c>
      <c r="N37" s="54">
        <v>0</v>
      </c>
      <c r="O37" s="54">
        <v>3368</v>
      </c>
      <c r="P37" s="54">
        <v>0</v>
      </c>
      <c r="Q37" s="54">
        <v>2669</v>
      </c>
      <c r="R37" s="54">
        <v>3769</v>
      </c>
      <c r="S37" s="100">
        <f t="shared" si="4"/>
        <v>0.4121393780442113</v>
      </c>
      <c r="T37" s="54">
        <f t="shared" si="1"/>
        <v>1100</v>
      </c>
      <c r="U37" s="100">
        <f t="shared" si="5"/>
        <v>0</v>
      </c>
      <c r="V37" s="100">
        <f>IFERROR(R37/R35,"-")</f>
        <v>0.91547243138207435</v>
      </c>
    </row>
    <row r="38" spans="2:22" ht="15.75" thickBot="1" x14ac:dyDescent="0.3">
      <c r="B38" s="99" t="s">
        <v>145</v>
      </c>
      <c r="C38" s="54">
        <v>4061</v>
      </c>
      <c r="D38" s="54">
        <v>0</v>
      </c>
      <c r="E38" s="54">
        <v>2331</v>
      </c>
      <c r="F38" s="54">
        <v>4009</v>
      </c>
      <c r="G38" s="54">
        <v>4809</v>
      </c>
      <c r="H38" s="54">
        <v>5323</v>
      </c>
      <c r="I38" s="100">
        <f t="shared" si="2"/>
        <v>0.10688292784362652</v>
      </c>
      <c r="J38" s="54">
        <f t="shared" si="3"/>
        <v>514</v>
      </c>
      <c r="K38" s="100">
        <f t="shared" si="0"/>
        <v>1.4638683305025829E-3</v>
      </c>
      <c r="L38" s="100">
        <f>H38/H35</f>
        <v>0.14775439960028869</v>
      </c>
      <c r="M38" s="54">
        <v>0</v>
      </c>
      <c r="N38" s="54">
        <v>0</v>
      </c>
      <c r="O38" s="54">
        <v>564</v>
      </c>
      <c r="P38" s="54">
        <v>0</v>
      </c>
      <c r="Q38" s="54">
        <v>230</v>
      </c>
      <c r="R38" s="54">
        <v>348</v>
      </c>
      <c r="S38" s="100">
        <f t="shared" si="4"/>
        <v>0.51304347826086949</v>
      </c>
      <c r="T38" s="54">
        <f t="shared" si="1"/>
        <v>118</v>
      </c>
      <c r="U38" s="100">
        <f t="shared" si="5"/>
        <v>0</v>
      </c>
      <c r="V38" s="100">
        <f>IFERROR(R38/R35,"-")</f>
        <v>8.452756861792568E-2</v>
      </c>
    </row>
    <row r="39" spans="2:22" ht="15.75" x14ac:dyDescent="0.25">
      <c r="B39" s="134" t="s">
        <v>53</v>
      </c>
      <c r="C39" s="135">
        <v>48011</v>
      </c>
      <c r="D39" s="135">
        <v>56805</v>
      </c>
      <c r="E39" s="135">
        <v>128669</v>
      </c>
      <c r="F39" s="135">
        <v>168871</v>
      </c>
      <c r="G39" s="135">
        <v>160886</v>
      </c>
      <c r="H39" s="135">
        <v>173841</v>
      </c>
      <c r="I39" s="136">
        <f t="shared" si="2"/>
        <v>8.0522854692142154E-2</v>
      </c>
      <c r="J39" s="135">
        <f t="shared" si="3"/>
        <v>12955</v>
      </c>
      <c r="K39" s="136">
        <f t="shared" si="0"/>
        <v>4.7807690107627185E-2</v>
      </c>
      <c r="L39" s="137">
        <f>H39/H39</f>
        <v>1</v>
      </c>
      <c r="M39" s="135">
        <v>12002</v>
      </c>
      <c r="N39" s="135">
        <v>13469</v>
      </c>
      <c r="O39" s="135">
        <v>21074</v>
      </c>
      <c r="P39" s="135">
        <v>20367</v>
      </c>
      <c r="Q39" s="135">
        <v>22021</v>
      </c>
      <c r="R39" s="135">
        <v>22682</v>
      </c>
      <c r="S39" s="136">
        <f t="shared" si="4"/>
        <v>3.0016802143408627E-2</v>
      </c>
      <c r="T39" s="135">
        <f t="shared" si="1"/>
        <v>661</v>
      </c>
      <c r="U39" s="136">
        <f t="shared" si="5"/>
        <v>4.5476975704081476E-2</v>
      </c>
      <c r="V39" s="137">
        <f>IFERROR(R39/R39,"-")</f>
        <v>1</v>
      </c>
    </row>
    <row r="40" spans="2:22" ht="15.75" x14ac:dyDescent="0.25">
      <c r="B40" s="138" t="s">
        <v>63</v>
      </c>
      <c r="C40" s="139">
        <v>34253</v>
      </c>
      <c r="D40" s="139">
        <v>51252</v>
      </c>
      <c r="E40" s="139">
        <v>109813</v>
      </c>
      <c r="F40" s="139">
        <v>147358</v>
      </c>
      <c r="G40" s="139">
        <v>139462</v>
      </c>
      <c r="H40" s="139">
        <v>151078</v>
      </c>
      <c r="I40" s="140">
        <f t="shared" si="2"/>
        <v>8.3291505929930842E-2</v>
      </c>
      <c r="J40" s="139">
        <f t="shared" si="3"/>
        <v>11616</v>
      </c>
      <c r="K40" s="140">
        <f t="shared" si="0"/>
        <v>4.1547679811322416E-2</v>
      </c>
      <c r="L40" s="140">
        <f>H40/H39</f>
        <v>0.86905850748672642</v>
      </c>
      <c r="M40" s="139">
        <v>11626</v>
      </c>
      <c r="N40" s="139">
        <v>11133</v>
      </c>
      <c r="O40" s="139">
        <v>17921</v>
      </c>
      <c r="P40" s="139">
        <v>17179</v>
      </c>
      <c r="Q40" s="139">
        <v>18498</v>
      </c>
      <c r="R40" s="139">
        <v>19206</v>
      </c>
      <c r="S40" s="140">
        <f t="shared" si="4"/>
        <v>3.8274408044112862E-2</v>
      </c>
      <c r="T40" s="139">
        <f t="shared" si="1"/>
        <v>708</v>
      </c>
      <c r="U40" s="140">
        <f t="shared" si="5"/>
        <v>3.8358568548162011E-2</v>
      </c>
      <c r="V40" s="140">
        <f>IFERROR(R40/R39,"-")</f>
        <v>0.84675072744907853</v>
      </c>
    </row>
    <row r="41" spans="2:22" x14ac:dyDescent="0.25">
      <c r="B41" s="99" t="s">
        <v>143</v>
      </c>
      <c r="C41" s="54">
        <v>22627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100" t="str">
        <f t="shared" si="2"/>
        <v>-</v>
      </c>
      <c r="J41" s="54">
        <f t="shared" si="3"/>
        <v>0</v>
      </c>
      <c r="K41" s="100">
        <f t="shared" si="0"/>
        <v>0</v>
      </c>
      <c r="L41" s="100">
        <f>H41/H39</f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100" t="str">
        <f t="shared" si="4"/>
        <v>-</v>
      </c>
      <c r="T41" s="54">
        <f t="shared" si="1"/>
        <v>0</v>
      </c>
      <c r="U41" s="100">
        <f t="shared" si="5"/>
        <v>0</v>
      </c>
      <c r="V41" s="100">
        <f>IFERROR(R41/R39,"-")</f>
        <v>0</v>
      </c>
    </row>
    <row r="42" spans="2:22" x14ac:dyDescent="0.25">
      <c r="B42" s="99" t="s">
        <v>145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100" t="str">
        <f t="shared" si="2"/>
        <v>-</v>
      </c>
      <c r="J42" s="54">
        <f t="shared" si="3"/>
        <v>0</v>
      </c>
      <c r="K42" s="100">
        <f t="shared" si="0"/>
        <v>0</v>
      </c>
      <c r="L42" s="100">
        <f>H42/H39</f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100" t="str">
        <f t="shared" si="4"/>
        <v>-</v>
      </c>
      <c r="T42" s="54">
        <f t="shared" si="1"/>
        <v>0</v>
      </c>
      <c r="U42" s="100">
        <f t="shared" si="5"/>
        <v>0</v>
      </c>
      <c r="V42" s="100">
        <f>IFERROR(R42/R39,"-")</f>
        <v>0</v>
      </c>
    </row>
    <row r="43" spans="2:22" ht="16.5" thickBot="1" x14ac:dyDescent="0.3">
      <c r="B43" s="141" t="s">
        <v>66</v>
      </c>
      <c r="C43" s="142">
        <v>13758</v>
      </c>
      <c r="D43" s="142">
        <v>3628</v>
      </c>
      <c r="E43" s="142">
        <v>18856</v>
      </c>
      <c r="F43" s="142">
        <v>21513</v>
      </c>
      <c r="G43" s="142">
        <v>21424</v>
      </c>
      <c r="H43" s="142">
        <v>22763</v>
      </c>
      <c r="I43" s="143">
        <f t="shared" si="2"/>
        <v>6.25E-2</v>
      </c>
      <c r="J43" s="142">
        <f t="shared" si="3"/>
        <v>1339</v>
      </c>
      <c r="K43" s="143">
        <f t="shared" si="0"/>
        <v>6.2600102963047705E-3</v>
      </c>
      <c r="L43" s="143">
        <f>H43/H39</f>
        <v>0.13094149251327361</v>
      </c>
      <c r="M43" s="142">
        <v>376</v>
      </c>
      <c r="N43" s="142">
        <v>2336</v>
      </c>
      <c r="O43" s="142">
        <v>3153</v>
      </c>
      <c r="P43" s="142">
        <v>3188</v>
      </c>
      <c r="Q43" s="142">
        <v>3523</v>
      </c>
      <c r="R43" s="142">
        <v>3476</v>
      </c>
      <c r="S43" s="143">
        <f t="shared" si="4"/>
        <v>-1.3340902639795593E-2</v>
      </c>
      <c r="T43" s="142">
        <f t="shared" si="1"/>
        <v>-47</v>
      </c>
      <c r="U43" s="143">
        <f t="shared" si="5"/>
        <v>7.118407155919465E-3</v>
      </c>
      <c r="V43" s="143">
        <f>IFERROR(R43/R39,"-")</f>
        <v>0.15324927255092144</v>
      </c>
    </row>
    <row r="44" spans="2:22" ht="15.75" x14ac:dyDescent="0.25">
      <c r="B44" s="134" t="s">
        <v>54</v>
      </c>
      <c r="C44" s="135">
        <v>59629</v>
      </c>
      <c r="D44" s="135">
        <v>87126</v>
      </c>
      <c r="E44" s="135">
        <v>138024</v>
      </c>
      <c r="F44" s="135">
        <v>158379</v>
      </c>
      <c r="G44" s="135">
        <v>162243</v>
      </c>
      <c r="H44" s="135">
        <v>181603</v>
      </c>
      <c r="I44" s="136">
        <f t="shared" si="2"/>
        <v>0.11932718206640658</v>
      </c>
      <c r="J44" s="135">
        <f t="shared" si="3"/>
        <v>19360</v>
      </c>
      <c r="K44" s="136">
        <f t="shared" si="0"/>
        <v>4.9942303292177449E-2</v>
      </c>
      <c r="L44" s="137">
        <f>H44/H44</f>
        <v>1</v>
      </c>
      <c r="M44" s="135">
        <v>6776</v>
      </c>
      <c r="N44" s="135">
        <v>13925</v>
      </c>
      <c r="O44" s="135">
        <v>15520</v>
      </c>
      <c r="P44" s="135">
        <v>14993</v>
      </c>
      <c r="Q44" s="135">
        <v>15201</v>
      </c>
      <c r="R44" s="135">
        <v>16969</v>
      </c>
      <c r="S44" s="136">
        <f t="shared" si="4"/>
        <v>0.11630813762252479</v>
      </c>
      <c r="T44" s="135">
        <f t="shared" si="1"/>
        <v>1768</v>
      </c>
      <c r="U44" s="136">
        <f t="shared" si="5"/>
        <v>3.3477502662704058E-2</v>
      </c>
      <c r="V44" s="137">
        <f>IFERROR(R44/R44,"-")</f>
        <v>1</v>
      </c>
    </row>
    <row r="45" spans="2:22" ht="15.75" x14ac:dyDescent="0.25">
      <c r="B45" s="138" t="s">
        <v>63</v>
      </c>
      <c r="C45" s="139">
        <v>59629</v>
      </c>
      <c r="D45" s="139">
        <v>87126</v>
      </c>
      <c r="E45" s="139">
        <v>138024</v>
      </c>
      <c r="F45" s="139">
        <v>158379</v>
      </c>
      <c r="G45" s="139">
        <v>162243</v>
      </c>
      <c r="H45" s="139">
        <v>181603</v>
      </c>
      <c r="I45" s="140">
        <f t="shared" si="2"/>
        <v>0.11932718206640658</v>
      </c>
      <c r="J45" s="139">
        <f t="shared" si="3"/>
        <v>19360</v>
      </c>
      <c r="K45" s="140">
        <f t="shared" si="0"/>
        <v>4.9942303292177449E-2</v>
      </c>
      <c r="L45" s="140">
        <f>H45/H44</f>
        <v>1</v>
      </c>
      <c r="M45" s="139">
        <v>6776</v>
      </c>
      <c r="N45" s="139">
        <v>13925</v>
      </c>
      <c r="O45" s="139">
        <v>15520</v>
      </c>
      <c r="P45" s="139">
        <v>14993</v>
      </c>
      <c r="Q45" s="139">
        <v>15201</v>
      </c>
      <c r="R45" s="139">
        <v>16969</v>
      </c>
      <c r="S45" s="140">
        <f t="shared" si="4"/>
        <v>0.11630813762252479</v>
      </c>
      <c r="T45" s="139">
        <f t="shared" si="1"/>
        <v>1768</v>
      </c>
      <c r="U45" s="140">
        <f t="shared" si="5"/>
        <v>3.3477502662704058E-2</v>
      </c>
      <c r="V45" s="140">
        <f>IFERROR(R45/R44,"-")</f>
        <v>1</v>
      </c>
    </row>
    <row r="46" spans="2:22" x14ac:dyDescent="0.25">
      <c r="B46" s="99" t="s">
        <v>143</v>
      </c>
      <c r="C46" s="54">
        <v>29833</v>
      </c>
      <c r="D46" s="54">
        <v>54163</v>
      </c>
      <c r="E46" s="54">
        <v>83735</v>
      </c>
      <c r="F46" s="54">
        <v>95045</v>
      </c>
      <c r="G46" s="54">
        <v>94341</v>
      </c>
      <c r="H46" s="54">
        <v>120181</v>
      </c>
      <c r="I46" s="100">
        <f t="shared" si="2"/>
        <v>0.27390000105998458</v>
      </c>
      <c r="J46" s="54">
        <f t="shared" si="3"/>
        <v>25840</v>
      </c>
      <c r="K46" s="100">
        <f t="shared" si="0"/>
        <v>3.3050753302297745E-2</v>
      </c>
      <c r="L46" s="100">
        <f>H46/H44</f>
        <v>0.66177871510933195</v>
      </c>
      <c r="M46" s="54">
        <v>3541</v>
      </c>
      <c r="N46" s="54">
        <v>9293</v>
      </c>
      <c r="O46" s="54">
        <v>8772</v>
      </c>
      <c r="P46" s="54">
        <v>9451</v>
      </c>
      <c r="Q46" s="54">
        <v>9290</v>
      </c>
      <c r="R46" s="54">
        <v>11918</v>
      </c>
      <c r="S46" s="100">
        <f t="shared" si="4"/>
        <v>0.28288482238966628</v>
      </c>
      <c r="T46" s="54">
        <f t="shared" si="1"/>
        <v>2628</v>
      </c>
      <c r="U46" s="100">
        <f t="shared" si="5"/>
        <v>2.1102906534063631E-2</v>
      </c>
      <c r="V46" s="100">
        <f>IFERROR(R46/R44,"-")</f>
        <v>0.70233956037480105</v>
      </c>
    </row>
    <row r="47" spans="2:22" ht="15.75" thickBot="1" x14ac:dyDescent="0.3">
      <c r="B47" s="99" t="s">
        <v>145</v>
      </c>
      <c r="C47" s="54">
        <v>29796</v>
      </c>
      <c r="D47" s="54">
        <v>32963</v>
      </c>
      <c r="E47" s="54">
        <v>54289</v>
      </c>
      <c r="F47" s="54">
        <v>63334</v>
      </c>
      <c r="G47" s="54">
        <v>67902</v>
      </c>
      <c r="H47" s="54">
        <v>61422</v>
      </c>
      <c r="I47" s="100">
        <f t="shared" si="2"/>
        <v>-9.5431651497746794E-2</v>
      </c>
      <c r="J47" s="54">
        <f t="shared" si="3"/>
        <v>-6480</v>
      </c>
      <c r="K47" s="100">
        <f t="shared" si="0"/>
        <v>1.6891549989879701E-2</v>
      </c>
      <c r="L47" s="100">
        <f>H47/H44</f>
        <v>0.33822128489066811</v>
      </c>
      <c r="M47" s="54">
        <v>3235</v>
      </c>
      <c r="N47" s="54">
        <v>4632</v>
      </c>
      <c r="O47" s="54">
        <v>6748</v>
      </c>
      <c r="P47" s="54">
        <v>5542</v>
      </c>
      <c r="Q47" s="54">
        <v>5911</v>
      </c>
      <c r="R47" s="54">
        <v>5051</v>
      </c>
      <c r="S47" s="100">
        <f t="shared" si="4"/>
        <v>-0.14549145660632723</v>
      </c>
      <c r="T47" s="54">
        <f t="shared" si="1"/>
        <v>-860</v>
      </c>
      <c r="U47" s="100">
        <f t="shared" si="5"/>
        <v>1.2374596128640425E-2</v>
      </c>
      <c r="V47" s="100">
        <f>IFERROR(R47/R44,"-")</f>
        <v>0.29766043962519889</v>
      </c>
    </row>
    <row r="48" spans="2:22" ht="15.75" x14ac:dyDescent="0.25">
      <c r="B48" s="134" t="s">
        <v>55</v>
      </c>
      <c r="C48" s="135">
        <v>65594</v>
      </c>
      <c r="D48" s="135">
        <v>62317</v>
      </c>
      <c r="E48" s="135">
        <v>170296</v>
      </c>
      <c r="F48" s="135">
        <v>183132</v>
      </c>
      <c r="G48" s="135">
        <v>192634</v>
      </c>
      <c r="H48" s="135">
        <v>189476</v>
      </c>
      <c r="I48" s="136">
        <f t="shared" si="2"/>
        <v>-1.6393783028956443E-2</v>
      </c>
      <c r="J48" s="135">
        <f t="shared" si="3"/>
        <v>-3158</v>
      </c>
      <c r="K48" s="136">
        <f t="shared" si="0"/>
        <v>5.2107442380294459E-2</v>
      </c>
      <c r="L48" s="137">
        <f>H48/H48</f>
        <v>1</v>
      </c>
      <c r="M48" s="135">
        <v>13295</v>
      </c>
      <c r="N48" s="135">
        <v>18239</v>
      </c>
      <c r="O48" s="135">
        <v>24659</v>
      </c>
      <c r="P48" s="135">
        <v>25495</v>
      </c>
      <c r="Q48" s="135">
        <v>25319</v>
      </c>
      <c r="R48" s="135">
        <v>25459</v>
      </c>
      <c r="S48" s="136">
        <f t="shared" si="4"/>
        <v>5.5294442908486729E-3</v>
      </c>
      <c r="T48" s="135">
        <f t="shared" si="1"/>
        <v>140</v>
      </c>
      <c r="U48" s="136">
        <f t="shared" si="5"/>
        <v>5.692716136768091E-2</v>
      </c>
      <c r="V48" s="137">
        <f>IFERROR(R48/R48,"-")</f>
        <v>1</v>
      </c>
    </row>
    <row r="49" spans="2:22" ht="15.75" x14ac:dyDescent="0.25">
      <c r="B49" s="138" t="s">
        <v>63</v>
      </c>
      <c r="C49" s="139">
        <v>50818</v>
      </c>
      <c r="D49" s="139">
        <v>51722</v>
      </c>
      <c r="E49" s="139">
        <v>140357</v>
      </c>
      <c r="F49" s="139">
        <v>150841</v>
      </c>
      <c r="G49" s="139">
        <v>159058</v>
      </c>
      <c r="H49" s="139">
        <v>152915</v>
      </c>
      <c r="I49" s="140">
        <f t="shared" si="2"/>
        <v>-3.8621131914144513E-2</v>
      </c>
      <c r="J49" s="139">
        <f t="shared" si="3"/>
        <v>-6143</v>
      </c>
      <c r="K49" s="140">
        <f t="shared" si="0"/>
        <v>4.2052869764945044E-2</v>
      </c>
      <c r="L49" s="140">
        <f>H49/H48</f>
        <v>0.80704152504802718</v>
      </c>
      <c r="M49" s="139">
        <v>11531</v>
      </c>
      <c r="N49" s="139">
        <v>15840</v>
      </c>
      <c r="O49" s="139">
        <v>20467</v>
      </c>
      <c r="P49" s="139">
        <v>20391</v>
      </c>
      <c r="Q49" s="139">
        <v>20545</v>
      </c>
      <c r="R49" s="139">
        <v>19559</v>
      </c>
      <c r="S49" s="140">
        <f t="shared" si="4"/>
        <v>-4.7992212217084496E-2</v>
      </c>
      <c r="T49" s="139">
        <f t="shared" si="1"/>
        <v>-986</v>
      </c>
      <c r="U49" s="140">
        <f t="shared" si="5"/>
        <v>4.5530564716547615E-2</v>
      </c>
      <c r="V49" s="140">
        <f>IFERROR(R49/R48,"-")</f>
        <v>0.76825484111709019</v>
      </c>
    </row>
    <row r="50" spans="2:22" x14ac:dyDescent="0.25">
      <c r="B50" s="99" t="s">
        <v>143</v>
      </c>
      <c r="C50" s="54">
        <v>40956</v>
      </c>
      <c r="D50" s="54">
        <v>15474</v>
      </c>
      <c r="E50" s="54">
        <v>107322</v>
      </c>
      <c r="F50" s="54">
        <v>118864</v>
      </c>
      <c r="G50" s="54">
        <v>123267</v>
      </c>
      <c r="H50" s="54">
        <v>118450</v>
      </c>
      <c r="I50" s="100">
        <f t="shared" si="2"/>
        <v>-3.9077774262373577E-2</v>
      </c>
      <c r="J50" s="54">
        <f t="shared" si="3"/>
        <v>-4817</v>
      </c>
      <c r="K50" s="100">
        <f t="shared" si="0"/>
        <v>3.2574714211540665E-2</v>
      </c>
      <c r="L50" s="100">
        <f>H50/H48</f>
        <v>0.62514513711499087</v>
      </c>
      <c r="M50" s="54">
        <v>8422</v>
      </c>
      <c r="N50" s="54">
        <v>9978</v>
      </c>
      <c r="O50" s="54">
        <v>15896</v>
      </c>
      <c r="P50" s="54">
        <v>15580</v>
      </c>
      <c r="Q50" s="54">
        <v>15273</v>
      </c>
      <c r="R50" s="54">
        <v>14386</v>
      </c>
      <c r="S50" s="100">
        <f t="shared" si="4"/>
        <v>-5.8076343874811753E-2</v>
      </c>
      <c r="T50" s="54">
        <f t="shared" si="1"/>
        <v>-887</v>
      </c>
      <c r="U50" s="100">
        <f t="shared" si="5"/>
        <v>3.4788200592605165E-2</v>
      </c>
      <c r="V50" s="100">
        <f>IFERROR(R50/R48,"-")</f>
        <v>0.56506539926941357</v>
      </c>
    </row>
    <row r="51" spans="2:22" x14ac:dyDescent="0.25">
      <c r="B51" s="99" t="s">
        <v>145</v>
      </c>
      <c r="C51" s="54">
        <v>9862</v>
      </c>
      <c r="D51" s="54">
        <v>8652</v>
      </c>
      <c r="E51" s="54">
        <v>33035</v>
      </c>
      <c r="F51" s="54">
        <v>31977</v>
      </c>
      <c r="G51" s="54">
        <v>35791</v>
      </c>
      <c r="H51" s="54">
        <v>34465</v>
      </c>
      <c r="I51" s="100">
        <f t="shared" si="2"/>
        <v>-3.7048419993853221E-2</v>
      </c>
      <c r="J51" s="54">
        <f t="shared" si="3"/>
        <v>-1326</v>
      </c>
      <c r="K51" s="100">
        <f t="shared" si="0"/>
        <v>9.4781555534043816E-3</v>
      </c>
      <c r="L51" s="100">
        <f>H51/H48</f>
        <v>0.18189638793303636</v>
      </c>
      <c r="M51" s="54">
        <v>3109</v>
      </c>
      <c r="N51" s="54">
        <v>5862</v>
      </c>
      <c r="O51" s="54">
        <v>4571</v>
      </c>
      <c r="P51" s="54">
        <v>4811</v>
      </c>
      <c r="Q51" s="54">
        <v>5272</v>
      </c>
      <c r="R51" s="54">
        <v>5173</v>
      </c>
      <c r="S51" s="100">
        <f t="shared" si="4"/>
        <v>-1.8778452200303497E-2</v>
      </c>
      <c r="T51" s="54">
        <f t="shared" si="1"/>
        <v>-99</v>
      </c>
      <c r="U51" s="100">
        <f t="shared" si="5"/>
        <v>1.0742364123942454E-2</v>
      </c>
      <c r="V51" s="100">
        <f>IFERROR(R51/R48,"-")</f>
        <v>0.20318944184767665</v>
      </c>
    </row>
    <row r="52" spans="2:22" ht="16.5" thickBot="1" x14ac:dyDescent="0.3">
      <c r="B52" s="141" t="s">
        <v>66</v>
      </c>
      <c r="C52" s="142">
        <v>14776</v>
      </c>
      <c r="D52" s="142">
        <v>10595</v>
      </c>
      <c r="E52" s="142">
        <v>29939</v>
      </c>
      <c r="F52" s="142">
        <v>32291</v>
      </c>
      <c r="G52" s="142">
        <v>33576</v>
      </c>
      <c r="H52" s="142">
        <v>36561</v>
      </c>
      <c r="I52" s="143">
        <f t="shared" si="2"/>
        <v>8.8902787705503972E-2</v>
      </c>
      <c r="J52" s="142">
        <f t="shared" si="3"/>
        <v>2985</v>
      </c>
      <c r="K52" s="143">
        <f t="shared" si="0"/>
        <v>1.0054572615349415E-2</v>
      </c>
      <c r="L52" s="143">
        <f>H52/H48</f>
        <v>0.1929584749519728</v>
      </c>
      <c r="M52" s="142">
        <v>1764</v>
      </c>
      <c r="N52" s="142">
        <v>2399</v>
      </c>
      <c r="O52" s="142">
        <v>4192</v>
      </c>
      <c r="P52" s="142">
        <v>5104</v>
      </c>
      <c r="Q52" s="142">
        <v>4774</v>
      </c>
      <c r="R52" s="142">
        <v>5900</v>
      </c>
      <c r="S52" s="143">
        <f t="shared" si="4"/>
        <v>0.23586091328026804</v>
      </c>
      <c r="T52" s="142">
        <f t="shared" si="1"/>
        <v>1126</v>
      </c>
      <c r="U52" s="143">
        <f t="shared" si="5"/>
        <v>1.1396596651133297E-2</v>
      </c>
      <c r="V52" s="143">
        <f>IFERROR(R52/R48,"-")</f>
        <v>0.23174515888290978</v>
      </c>
    </row>
    <row r="53" spans="2:22" ht="15.75" x14ac:dyDescent="0.25">
      <c r="B53" s="134" t="s">
        <v>56</v>
      </c>
      <c r="C53" s="135">
        <f t="shared" ref="C53:H56" si="6">C6-C11-C16-C21-C26-C30-C35-C39-C44-C48</f>
        <v>129716</v>
      </c>
      <c r="D53" s="135">
        <f t="shared" si="6"/>
        <v>35117</v>
      </c>
      <c r="E53" s="135">
        <f t="shared" si="6"/>
        <v>72444</v>
      </c>
      <c r="F53" s="135">
        <f t="shared" si="6"/>
        <v>79555</v>
      </c>
      <c r="G53" s="135">
        <f t="shared" si="6"/>
        <v>83503</v>
      </c>
      <c r="H53" s="135">
        <f t="shared" si="6"/>
        <v>83254</v>
      </c>
      <c r="I53" s="136">
        <f t="shared" si="2"/>
        <v>-2.9819287929775395E-3</v>
      </c>
      <c r="J53" s="135">
        <f t="shared" si="3"/>
        <v>-249</v>
      </c>
      <c r="K53" s="136">
        <f t="shared" si="0"/>
        <v>2.2895527707620145E-2</v>
      </c>
      <c r="L53" s="137">
        <f>H53/H53</f>
        <v>1</v>
      </c>
      <c r="M53" s="135">
        <v>4333</v>
      </c>
      <c r="N53" s="135">
        <v>7573</v>
      </c>
      <c r="O53" s="135">
        <v>10527</v>
      </c>
      <c r="P53" s="135">
        <v>11009</v>
      </c>
      <c r="Q53" s="135">
        <v>9982</v>
      </c>
      <c r="R53" s="135">
        <v>12659</v>
      </c>
      <c r="S53" s="136">
        <f t="shared" si="4"/>
        <v>0.26818272891204176</v>
      </c>
      <c r="T53" s="135">
        <f t="shared" si="1"/>
        <v>2677</v>
      </c>
      <c r="U53" s="136">
        <f t="shared" si="5"/>
        <v>2.4581726593324148E-2</v>
      </c>
      <c r="V53" s="137">
        <f>IFERROR(R53/R53,"-")</f>
        <v>1</v>
      </c>
    </row>
    <row r="54" spans="2:22" ht="15.75" x14ac:dyDescent="0.25">
      <c r="B54" s="138" t="s">
        <v>63</v>
      </c>
      <c r="C54" s="139">
        <f t="shared" si="6"/>
        <v>96946</v>
      </c>
      <c r="D54" s="139">
        <f t="shared" si="6"/>
        <v>36744</v>
      </c>
      <c r="E54" s="139">
        <f t="shared" si="6"/>
        <v>70195</v>
      </c>
      <c r="F54" s="139">
        <f t="shared" si="6"/>
        <v>73554</v>
      </c>
      <c r="G54" s="139">
        <f t="shared" si="6"/>
        <v>76074</v>
      </c>
      <c r="H54" s="139">
        <f t="shared" si="6"/>
        <v>74839</v>
      </c>
      <c r="I54" s="140">
        <f t="shared" si="2"/>
        <v>-1.6234193022583221E-2</v>
      </c>
      <c r="J54" s="139">
        <f t="shared" si="3"/>
        <v>-1235</v>
      </c>
      <c r="K54" s="140">
        <f t="shared" si="0"/>
        <v>2.058133420749254E-2</v>
      </c>
      <c r="L54" s="140">
        <f>H54/H53</f>
        <v>0.89892377543421342</v>
      </c>
      <c r="M54" s="139">
        <v>4268</v>
      </c>
      <c r="N54" s="139">
        <v>7492</v>
      </c>
      <c r="O54" s="139">
        <v>10111</v>
      </c>
      <c r="P54" s="139">
        <v>10232</v>
      </c>
      <c r="Q54" s="139">
        <v>8863</v>
      </c>
      <c r="R54" s="139">
        <v>11314</v>
      </c>
      <c r="S54" s="140">
        <f t="shared" si="4"/>
        <v>0.27654293128737439</v>
      </c>
      <c r="T54" s="139">
        <f t="shared" si="1"/>
        <v>2451</v>
      </c>
      <c r="U54" s="140">
        <f t="shared" si="5"/>
        <v>2.2846782314732736E-2</v>
      </c>
      <c r="V54" s="140">
        <f>IFERROR(R54/R53,"-")</f>
        <v>0.89375148115964931</v>
      </c>
    </row>
    <row r="55" spans="2:22" x14ac:dyDescent="0.25">
      <c r="B55" s="99" t="s">
        <v>143</v>
      </c>
      <c r="C55" s="54">
        <f t="shared" si="6"/>
        <v>86258</v>
      </c>
      <c r="D55" s="54">
        <f t="shared" si="6"/>
        <v>104991</v>
      </c>
      <c r="E55" s="54">
        <f t="shared" si="6"/>
        <v>260718</v>
      </c>
      <c r="F55" s="54">
        <f t="shared" si="6"/>
        <v>244991</v>
      </c>
      <c r="G55" s="54">
        <f t="shared" si="6"/>
        <v>301344</v>
      </c>
      <c r="H55" s="54">
        <f t="shared" si="6"/>
        <v>274002</v>
      </c>
      <c r="I55" s="100">
        <f t="shared" si="2"/>
        <v>-9.0733513857916503E-2</v>
      </c>
      <c r="J55" s="54">
        <f t="shared" si="3"/>
        <v>-27342</v>
      </c>
      <c r="K55" s="100">
        <f t="shared" si="0"/>
        <v>7.5352780442301093E-2</v>
      </c>
      <c r="L55" s="100">
        <f>H55/H53</f>
        <v>3.2911571816369185</v>
      </c>
      <c r="M55" s="54">
        <v>2743</v>
      </c>
      <c r="N55" s="54">
        <v>5281</v>
      </c>
      <c r="O55" s="54">
        <v>7188</v>
      </c>
      <c r="P55" s="54">
        <v>7892</v>
      </c>
      <c r="Q55" s="54">
        <v>5764</v>
      </c>
      <c r="R55" s="54">
        <v>8006</v>
      </c>
      <c r="S55" s="100">
        <f t="shared" si="4"/>
        <v>0.38896599583622482</v>
      </c>
      <c r="T55" s="54">
        <f t="shared" si="1"/>
        <v>2242</v>
      </c>
      <c r="U55" s="100">
        <f t="shared" si="5"/>
        <v>1.7621853599283692E-2</v>
      </c>
      <c r="V55" s="100">
        <f>IFERROR(R55/R53,"-")</f>
        <v>0.63243542143929221</v>
      </c>
    </row>
    <row r="56" spans="2:22" x14ac:dyDescent="0.25">
      <c r="B56" s="99" t="s">
        <v>145</v>
      </c>
      <c r="C56" s="54">
        <f t="shared" si="6"/>
        <v>33283</v>
      </c>
      <c r="D56" s="54">
        <f t="shared" si="6"/>
        <v>33509</v>
      </c>
      <c r="E56" s="54">
        <f t="shared" si="6"/>
        <v>54250</v>
      </c>
      <c r="F56" s="54">
        <f t="shared" si="6"/>
        <v>78982</v>
      </c>
      <c r="G56" s="54">
        <f t="shared" si="6"/>
        <v>74846</v>
      </c>
      <c r="H56" s="54">
        <f t="shared" si="6"/>
        <v>82367</v>
      </c>
      <c r="I56" s="100">
        <f t="shared" si="2"/>
        <v>0.1004863319349063</v>
      </c>
      <c r="J56" s="54">
        <f t="shared" si="3"/>
        <v>7521</v>
      </c>
      <c r="K56" s="100">
        <f t="shared" si="0"/>
        <v>2.2651595487226422E-2</v>
      </c>
      <c r="L56" s="100">
        <f>H56/H53</f>
        <v>0.9893458572561078</v>
      </c>
      <c r="M56" s="54">
        <v>1525</v>
      </c>
      <c r="N56" s="54">
        <v>2211</v>
      </c>
      <c r="O56" s="54">
        <v>2923</v>
      </c>
      <c r="P56" s="54">
        <v>2340</v>
      </c>
      <c r="Q56" s="54">
        <v>3099</v>
      </c>
      <c r="R56" s="54">
        <v>3308</v>
      </c>
      <c r="S56" s="100">
        <f t="shared" si="4"/>
        <v>6.7441110035495244E-2</v>
      </c>
      <c r="T56" s="54">
        <f t="shared" si="1"/>
        <v>209</v>
      </c>
      <c r="U56" s="100">
        <f t="shared" si="5"/>
        <v>5.2249287154490422E-3</v>
      </c>
      <c r="V56" s="100">
        <f>IFERROR(R56/R53,"-")</f>
        <v>0.26131605972035704</v>
      </c>
    </row>
    <row r="57" spans="2:22" ht="15.75" x14ac:dyDescent="0.25">
      <c r="B57" s="141" t="s">
        <v>66</v>
      </c>
      <c r="C57" s="142">
        <f>C53-C54</f>
        <v>32770</v>
      </c>
      <c r="D57" s="142">
        <f t="shared" ref="D57:H57" si="7">D53-D54</f>
        <v>-1627</v>
      </c>
      <c r="E57" s="142">
        <f t="shared" si="7"/>
        <v>2249</v>
      </c>
      <c r="F57" s="142">
        <f t="shared" si="7"/>
        <v>6001</v>
      </c>
      <c r="G57" s="142">
        <f t="shared" si="7"/>
        <v>7429</v>
      </c>
      <c r="H57" s="142">
        <f t="shared" si="7"/>
        <v>8415</v>
      </c>
      <c r="I57" s="143">
        <f t="shared" si="2"/>
        <v>0.13272311212814647</v>
      </c>
      <c r="J57" s="142">
        <f t="shared" si="3"/>
        <v>986</v>
      </c>
      <c r="K57" s="143">
        <f t="shared" si="0"/>
        <v>2.3141935001276038E-3</v>
      </c>
      <c r="L57" s="143">
        <f>H57/H53</f>
        <v>0.10107622456578663</v>
      </c>
      <c r="M57" s="142">
        <v>107</v>
      </c>
      <c r="N57" s="142">
        <v>200</v>
      </c>
      <c r="O57" s="142">
        <v>1227</v>
      </c>
      <c r="P57" s="142">
        <v>1747</v>
      </c>
      <c r="Q57" s="142">
        <v>4314</v>
      </c>
      <c r="R57" s="142">
        <v>4803</v>
      </c>
      <c r="S57" s="143">
        <f t="shared" si="4"/>
        <v>0.11335187760778864</v>
      </c>
      <c r="T57" s="142">
        <f t="shared" si="1"/>
        <v>489</v>
      </c>
      <c r="U57" s="143">
        <f t="shared" si="5"/>
        <v>3.9008335324314004E-3</v>
      </c>
      <c r="V57" s="143">
        <f>IFERROR(R57/R53,"-")</f>
        <v>0.37941385575479897</v>
      </c>
    </row>
    <row r="58" spans="2:22" x14ac:dyDescent="0.25">
      <c r="B58" s="103"/>
      <c r="C58" s="104"/>
      <c r="D58" s="104"/>
      <c r="E58" s="104"/>
      <c r="F58" s="104"/>
      <c r="G58" s="104"/>
      <c r="H58" s="105"/>
      <c r="I58" s="104"/>
      <c r="J58" s="106"/>
      <c r="K58" s="106"/>
      <c r="L58" s="106"/>
    </row>
    <row r="59" spans="2:22" x14ac:dyDescent="0.25">
      <c r="B59" s="107" t="s">
        <v>58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CE3F2-225E-4561-947C-8E2C75FD8644}">
  <sheetPr>
    <tabColor theme="7" tint="0.79998168889431442"/>
    <pageSetUpPr fitToPage="1"/>
  </sheetPr>
  <dimension ref="A1:W162"/>
  <sheetViews>
    <sheetView showGridLines="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268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53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4831573</v>
      </c>
      <c r="D8" s="159">
        <v>1565303</v>
      </c>
      <c r="E8" s="159">
        <v>2335438</v>
      </c>
      <c r="F8" s="159">
        <v>4757683</v>
      </c>
      <c r="G8" s="159">
        <v>5188807</v>
      </c>
      <c r="H8" s="159">
        <v>5480280</v>
      </c>
      <c r="I8" s="160">
        <f>IFERROR(H8/G8-1,"-")</f>
        <v>5.6173413272068151E-2</v>
      </c>
      <c r="J8" s="159">
        <f t="shared" ref="J8:J20" si="0">H8-G8</f>
        <v>291473</v>
      </c>
      <c r="K8" s="160">
        <f t="shared" ref="K8:K20" si="1">H8/H$8</f>
        <v>1</v>
      </c>
      <c r="L8" s="81"/>
      <c r="N8" s="158" t="s">
        <v>71</v>
      </c>
      <c r="O8" s="159">
        <v>142901</v>
      </c>
      <c r="P8" s="159">
        <v>77467</v>
      </c>
      <c r="Q8" s="159">
        <v>107459</v>
      </c>
      <c r="R8" s="159">
        <v>198873</v>
      </c>
      <c r="S8" s="159">
        <v>252588</v>
      </c>
      <c r="T8" s="159">
        <v>239146</v>
      </c>
      <c r="U8" s="160">
        <f>IFERROR(T8/S8-1,"-")</f>
        <v>-5.3217096615832848E-2</v>
      </c>
      <c r="V8" s="159">
        <f>T8-S8</f>
        <v>-13442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1047557</v>
      </c>
      <c r="D9" s="162">
        <v>456683</v>
      </c>
      <c r="E9" s="162">
        <v>800301</v>
      </c>
      <c r="F9" s="162">
        <v>1016781</v>
      </c>
      <c r="G9" s="162">
        <v>1041269</v>
      </c>
      <c r="H9" s="162">
        <v>1058434</v>
      </c>
      <c r="I9" s="163">
        <f>IFERROR(H9/G9-1,"-")</f>
        <v>1.6484693196474609E-2</v>
      </c>
      <c r="J9" s="162">
        <f t="shared" si="0"/>
        <v>17165</v>
      </c>
      <c r="K9" s="163">
        <f t="shared" si="1"/>
        <v>0.19313502229813076</v>
      </c>
      <c r="L9" s="81"/>
      <c r="N9" s="161" t="s">
        <v>100</v>
      </c>
      <c r="O9" s="162">
        <v>31009</v>
      </c>
      <c r="P9" s="162">
        <v>30584</v>
      </c>
      <c r="Q9" s="162">
        <v>44398</v>
      </c>
      <c r="R9" s="162">
        <v>48630</v>
      </c>
      <c r="S9" s="162">
        <v>55684</v>
      </c>
      <c r="T9" s="162">
        <v>49807</v>
      </c>
      <c r="U9" s="163">
        <f>IFERROR(T9/S9-1,"-")</f>
        <v>-0.10554198692622652</v>
      </c>
      <c r="V9" s="162">
        <f t="shared" ref="V9:V19" si="2">T9-S9</f>
        <v>-5877</v>
      </c>
      <c r="W9" s="163">
        <f>T9/T$8</f>
        <v>0.20827026168114876</v>
      </c>
    </row>
    <row r="10" spans="1:23" x14ac:dyDescent="0.25">
      <c r="A10" s="164" t="s">
        <v>106</v>
      </c>
      <c r="B10" s="165" t="s">
        <v>106</v>
      </c>
      <c r="C10" s="166">
        <v>415150</v>
      </c>
      <c r="D10" s="166">
        <v>208389</v>
      </c>
      <c r="E10" s="166">
        <v>416048</v>
      </c>
      <c r="F10" s="166">
        <v>423208</v>
      </c>
      <c r="G10" s="166">
        <v>428791</v>
      </c>
      <c r="H10" s="166">
        <v>421973</v>
      </c>
      <c r="I10" s="167">
        <f>IFERROR(H10/G10-1,"-")</f>
        <v>-1.5900520300099585E-2</v>
      </c>
      <c r="J10" s="166">
        <f t="shared" si="0"/>
        <v>-6818</v>
      </c>
      <c r="K10" s="167">
        <f t="shared" si="1"/>
        <v>7.6998438036012765E-2</v>
      </c>
      <c r="L10" s="81"/>
      <c r="N10" s="165" t="s">
        <v>106</v>
      </c>
      <c r="O10" s="166">
        <v>11886</v>
      </c>
      <c r="P10" s="166">
        <v>4963</v>
      </c>
      <c r="Q10" s="166">
        <v>24120</v>
      </c>
      <c r="R10" s="166">
        <v>16359</v>
      </c>
      <c r="S10" s="166">
        <v>19520</v>
      </c>
      <c r="T10" s="166">
        <v>16099</v>
      </c>
      <c r="U10" s="167">
        <f>IFERROR(T10/S10-1,"-")</f>
        <v>-0.17525614754098362</v>
      </c>
      <c r="V10" s="166">
        <f t="shared" si="2"/>
        <v>-3421</v>
      </c>
      <c r="W10" s="167">
        <f>T10/T$8</f>
        <v>6.7318709073118516E-2</v>
      </c>
    </row>
    <row r="11" spans="1:23" x14ac:dyDescent="0.25">
      <c r="A11" s="164" t="s">
        <v>103</v>
      </c>
      <c r="B11" s="165" t="s">
        <v>103</v>
      </c>
      <c r="C11" s="166">
        <v>632407</v>
      </c>
      <c r="D11" s="166">
        <v>248294</v>
      </c>
      <c r="E11" s="166">
        <v>384253</v>
      </c>
      <c r="F11" s="166">
        <v>593573</v>
      </c>
      <c r="G11" s="166">
        <v>612478</v>
      </c>
      <c r="H11" s="166">
        <v>636461</v>
      </c>
      <c r="I11" s="167">
        <f>IFERROR(H11/G11-1,"-")</f>
        <v>3.915732483452472E-2</v>
      </c>
      <c r="J11" s="166">
        <f t="shared" si="0"/>
        <v>23983</v>
      </c>
      <c r="K11" s="167">
        <f t="shared" si="1"/>
        <v>0.116136584262118</v>
      </c>
      <c r="L11" s="81"/>
      <c r="N11" s="165" t="s">
        <v>103</v>
      </c>
      <c r="O11" s="166">
        <v>19123</v>
      </c>
      <c r="P11" s="166">
        <v>25621</v>
      </c>
      <c r="Q11" s="166">
        <v>20278</v>
      </c>
      <c r="R11" s="166">
        <v>32271</v>
      </c>
      <c r="S11" s="166">
        <v>36164</v>
      </c>
      <c r="T11" s="166">
        <v>33708</v>
      </c>
      <c r="U11" s="167">
        <f>IFERROR(T11/S11-1,"-")</f>
        <v>-6.791284149983412E-2</v>
      </c>
      <c r="V11" s="166">
        <f t="shared" si="2"/>
        <v>-2456</v>
      </c>
      <c r="W11" s="167">
        <f>T11/T$8</f>
        <v>0.14095155260803024</v>
      </c>
    </row>
    <row r="12" spans="1:23" x14ac:dyDescent="0.25">
      <c r="A12" s="1"/>
      <c r="B12" s="161" t="s">
        <v>110</v>
      </c>
      <c r="C12" s="162">
        <v>3784016</v>
      </c>
      <c r="D12" s="162">
        <v>1108620</v>
      </c>
      <c r="E12" s="162">
        <v>1535137</v>
      </c>
      <c r="F12" s="162">
        <v>3740902</v>
      </c>
      <c r="G12" s="162">
        <v>4147538</v>
      </c>
      <c r="H12" s="162">
        <v>4421846</v>
      </c>
      <c r="I12" s="163">
        <f>IFERROR(H12/G12-1,"-")</f>
        <v>6.6137549553494157E-2</v>
      </c>
      <c r="J12" s="162">
        <f t="shared" si="0"/>
        <v>274308</v>
      </c>
      <c r="K12" s="163">
        <f t="shared" si="1"/>
        <v>0.80686497770186927</v>
      </c>
      <c r="L12" s="81"/>
      <c r="N12" s="161" t="s">
        <v>110</v>
      </c>
      <c r="O12" s="162">
        <v>111892</v>
      </c>
      <c r="P12" s="162">
        <v>46883</v>
      </c>
      <c r="Q12" s="162">
        <v>63061</v>
      </c>
      <c r="R12" s="162">
        <v>150243</v>
      </c>
      <c r="S12" s="162">
        <v>196904</v>
      </c>
      <c r="T12" s="162">
        <v>189339</v>
      </c>
      <c r="U12" s="163">
        <f>IFERROR(T12/S12-1,"-")</f>
        <v>-3.841973753707395E-2</v>
      </c>
      <c r="V12" s="162">
        <f t="shared" si="2"/>
        <v>-7565</v>
      </c>
      <c r="W12" s="163">
        <f>T12/T$8</f>
        <v>0.79172973831885129</v>
      </c>
    </row>
    <row r="13" spans="1:23" s="58" customFormat="1" x14ac:dyDescent="0.25">
      <c r="B13" s="165" t="s">
        <v>113</v>
      </c>
      <c r="C13" s="166">
        <v>1721079</v>
      </c>
      <c r="D13" s="166">
        <v>436137</v>
      </c>
      <c r="E13" s="166">
        <v>446045</v>
      </c>
      <c r="F13" s="166">
        <v>1722453</v>
      </c>
      <c r="G13" s="166">
        <v>1939344</v>
      </c>
      <c r="H13" s="166">
        <v>2075266</v>
      </c>
      <c r="I13" s="167">
        <f t="shared" ref="I13:I20" si="3">IFERROR(H13/G13-1,"-")</f>
        <v>7.0086585979588945E-2</v>
      </c>
      <c r="J13" s="166">
        <f t="shared" si="0"/>
        <v>135922</v>
      </c>
      <c r="K13" s="167">
        <f t="shared" si="1"/>
        <v>0.37867882662929631</v>
      </c>
      <c r="L13" s="168"/>
      <c r="N13" s="165" t="s">
        <v>113</v>
      </c>
      <c r="O13" s="166">
        <v>61414</v>
      </c>
      <c r="P13" s="166">
        <v>26382</v>
      </c>
      <c r="Q13" s="166">
        <v>26812</v>
      </c>
      <c r="R13" s="166">
        <v>90804</v>
      </c>
      <c r="S13" s="166">
        <v>128108</v>
      </c>
      <c r="T13" s="166">
        <v>116734</v>
      </c>
      <c r="U13" s="167">
        <f t="shared" ref="U13:U20" si="4">IFERROR(T13/S13-1,"-")</f>
        <v>-8.8784463109251588E-2</v>
      </c>
      <c r="V13" s="166">
        <f t="shared" si="2"/>
        <v>-11374</v>
      </c>
      <c r="W13" s="167">
        <f t="shared" ref="W13:W20" si="5">T13/T$8</f>
        <v>0.4881285909026285</v>
      </c>
    </row>
    <row r="14" spans="1:23" s="58" customFormat="1" x14ac:dyDescent="0.25">
      <c r="B14" s="165" t="s">
        <v>116</v>
      </c>
      <c r="C14" s="166">
        <v>491040</v>
      </c>
      <c r="D14" s="166">
        <v>138922</v>
      </c>
      <c r="E14" s="166">
        <v>222501</v>
      </c>
      <c r="F14" s="166">
        <v>385709</v>
      </c>
      <c r="G14" s="166">
        <v>431586</v>
      </c>
      <c r="H14" s="166">
        <v>447017</v>
      </c>
      <c r="I14" s="167">
        <f t="shared" si="3"/>
        <v>3.5754171822070191E-2</v>
      </c>
      <c r="J14" s="166">
        <f t="shared" si="0"/>
        <v>15431</v>
      </c>
      <c r="K14" s="167">
        <f t="shared" si="1"/>
        <v>8.1568277533264719E-2</v>
      </c>
      <c r="L14" s="168"/>
      <c r="N14" s="165" t="s">
        <v>116</v>
      </c>
      <c r="O14" s="166">
        <v>9783</v>
      </c>
      <c r="P14" s="166">
        <v>3197</v>
      </c>
      <c r="Q14" s="166">
        <v>7197</v>
      </c>
      <c r="R14" s="166">
        <v>6944</v>
      </c>
      <c r="S14" s="166">
        <v>8880</v>
      </c>
      <c r="T14" s="166">
        <v>8516</v>
      </c>
      <c r="U14" s="167">
        <f t="shared" si="4"/>
        <v>-4.0990990990991016E-2</v>
      </c>
      <c r="V14" s="166">
        <f t="shared" si="2"/>
        <v>-364</v>
      </c>
      <c r="W14" s="167">
        <f t="shared" si="5"/>
        <v>3.5610045746113254E-2</v>
      </c>
    </row>
    <row r="15" spans="1:23" x14ac:dyDescent="0.25">
      <c r="A15" s="1"/>
      <c r="B15" s="165" t="s">
        <v>119</v>
      </c>
      <c r="C15" s="166">
        <v>166950</v>
      </c>
      <c r="D15" s="166">
        <v>58766</v>
      </c>
      <c r="E15" s="166">
        <v>128102</v>
      </c>
      <c r="F15" s="166">
        <v>197280</v>
      </c>
      <c r="G15" s="166">
        <v>216824</v>
      </c>
      <c r="H15" s="166">
        <v>230379</v>
      </c>
      <c r="I15" s="167">
        <f t="shared" si="3"/>
        <v>6.2516142124487972E-2</v>
      </c>
      <c r="J15" s="166">
        <f t="shared" si="0"/>
        <v>13555</v>
      </c>
      <c r="K15" s="167">
        <f t="shared" si="1"/>
        <v>4.2037815586064946E-2</v>
      </c>
      <c r="L15" s="81"/>
      <c r="N15" s="165" t="s">
        <v>119</v>
      </c>
      <c r="O15" s="166">
        <v>11371</v>
      </c>
      <c r="P15" s="166">
        <v>2498</v>
      </c>
      <c r="Q15" s="166">
        <v>6746</v>
      </c>
      <c r="R15" s="166">
        <v>9830</v>
      </c>
      <c r="S15" s="166">
        <v>13414</v>
      </c>
      <c r="T15" s="166">
        <v>14245</v>
      </c>
      <c r="U15" s="167">
        <f t="shared" si="4"/>
        <v>6.1950201282242379E-2</v>
      </c>
      <c r="V15" s="166">
        <f t="shared" si="2"/>
        <v>831</v>
      </c>
      <c r="W15" s="167">
        <f t="shared" si="5"/>
        <v>5.9566122786916781E-2</v>
      </c>
    </row>
    <row r="16" spans="1:23" x14ac:dyDescent="0.25">
      <c r="A16" s="1"/>
      <c r="B16" s="165" t="s">
        <v>126</v>
      </c>
      <c r="C16" s="166">
        <v>137818</v>
      </c>
      <c r="D16" s="166">
        <v>39662</v>
      </c>
      <c r="E16" s="166">
        <v>93209</v>
      </c>
      <c r="F16" s="166">
        <v>169583</v>
      </c>
      <c r="G16" s="166">
        <v>165044</v>
      </c>
      <c r="H16" s="166">
        <v>174675</v>
      </c>
      <c r="I16" s="167">
        <f t="shared" si="3"/>
        <v>5.8354135866799162E-2</v>
      </c>
      <c r="J16" s="166">
        <f t="shared" si="0"/>
        <v>9631</v>
      </c>
      <c r="K16" s="167">
        <f t="shared" si="1"/>
        <v>3.1873371433576388E-2</v>
      </c>
      <c r="L16" s="81"/>
      <c r="N16" s="165" t="s">
        <v>126</v>
      </c>
      <c r="O16" s="166">
        <v>2496</v>
      </c>
      <c r="P16" s="166">
        <v>1300</v>
      </c>
      <c r="Q16" s="166">
        <v>3663</v>
      </c>
      <c r="R16" s="166">
        <v>6290</v>
      </c>
      <c r="S16" s="166">
        <v>6514</v>
      </c>
      <c r="T16" s="166">
        <v>6482</v>
      </c>
      <c r="U16" s="167">
        <f t="shared" si="4"/>
        <v>-4.912496162112423E-3</v>
      </c>
      <c r="V16" s="166">
        <f t="shared" si="2"/>
        <v>-32</v>
      </c>
      <c r="W16" s="167">
        <f t="shared" si="5"/>
        <v>2.7104781179697758E-2</v>
      </c>
    </row>
    <row r="17" spans="1:23" x14ac:dyDescent="0.25">
      <c r="A17" s="1"/>
      <c r="B17" s="165" t="s">
        <v>122</v>
      </c>
      <c r="C17" s="166">
        <v>133862</v>
      </c>
      <c r="D17" s="166">
        <v>55544</v>
      </c>
      <c r="E17" s="166">
        <v>93337</v>
      </c>
      <c r="F17" s="166">
        <v>146133</v>
      </c>
      <c r="G17" s="166">
        <v>151265</v>
      </c>
      <c r="H17" s="166">
        <v>157483</v>
      </c>
      <c r="I17" s="167">
        <f t="shared" si="3"/>
        <v>4.1106667107394301E-2</v>
      </c>
      <c r="J17" s="166">
        <f t="shared" si="0"/>
        <v>6218</v>
      </c>
      <c r="K17" s="167">
        <f t="shared" si="1"/>
        <v>2.8736305444247375E-2</v>
      </c>
      <c r="L17" s="81"/>
      <c r="N17" s="165" t="s">
        <v>122</v>
      </c>
      <c r="O17" s="166">
        <v>3749</v>
      </c>
      <c r="P17" s="166">
        <v>2838</v>
      </c>
      <c r="Q17" s="166">
        <v>4368</v>
      </c>
      <c r="R17" s="166">
        <v>4750</v>
      </c>
      <c r="S17" s="166">
        <v>5340</v>
      </c>
      <c r="T17" s="166">
        <v>5146</v>
      </c>
      <c r="U17" s="167">
        <f t="shared" si="4"/>
        <v>-3.6329588014981318E-2</v>
      </c>
      <c r="V17" s="166">
        <f t="shared" si="2"/>
        <v>-194</v>
      </c>
      <c r="W17" s="167">
        <f t="shared" si="5"/>
        <v>2.151823572211118E-2</v>
      </c>
    </row>
    <row r="18" spans="1:23" x14ac:dyDescent="0.25">
      <c r="A18" s="1"/>
      <c r="B18" s="165" t="s">
        <v>131</v>
      </c>
      <c r="C18" s="166">
        <v>74390</v>
      </c>
      <c r="D18" s="166">
        <v>28784</v>
      </c>
      <c r="E18" s="166">
        <v>25400</v>
      </c>
      <c r="F18" s="166">
        <v>62340</v>
      </c>
      <c r="G18" s="166">
        <v>67966</v>
      </c>
      <c r="H18" s="166">
        <v>63716</v>
      </c>
      <c r="I18" s="167">
        <f t="shared" si="3"/>
        <v>-6.2531265632816413E-2</v>
      </c>
      <c r="J18" s="166">
        <f t="shared" si="0"/>
        <v>-4250</v>
      </c>
      <c r="K18" s="167">
        <f t="shared" si="1"/>
        <v>1.1626413248958082E-2</v>
      </c>
      <c r="L18" s="81"/>
      <c r="N18" s="165" t="s">
        <v>131</v>
      </c>
      <c r="O18" s="166">
        <v>826</v>
      </c>
      <c r="P18" s="166">
        <v>406</v>
      </c>
      <c r="Q18" s="166">
        <v>369</v>
      </c>
      <c r="R18" s="166">
        <v>1261</v>
      </c>
      <c r="S18" s="166">
        <v>1457</v>
      </c>
      <c r="T18" s="166">
        <v>1177</v>
      </c>
      <c r="U18" s="167">
        <f t="shared" si="4"/>
        <v>-0.19217570350034319</v>
      </c>
      <c r="V18" s="166">
        <f t="shared" si="2"/>
        <v>-280</v>
      </c>
      <c r="W18" s="167">
        <f t="shared" si="5"/>
        <v>4.9216796433977569E-3</v>
      </c>
    </row>
    <row r="19" spans="1:23" x14ac:dyDescent="0.25">
      <c r="A19" s="164" t="s">
        <v>147</v>
      </c>
      <c r="B19" s="165" t="s">
        <v>134</v>
      </c>
      <c r="C19" s="166">
        <v>106028</v>
      </c>
      <c r="D19" s="166">
        <v>42711</v>
      </c>
      <c r="E19" s="166">
        <v>22147</v>
      </c>
      <c r="F19" s="166">
        <v>56752</v>
      </c>
      <c r="G19" s="166">
        <v>70972</v>
      </c>
      <c r="H19" s="166">
        <v>68752</v>
      </c>
      <c r="I19" s="167">
        <f t="shared" si="3"/>
        <v>-3.1279941385335075E-2</v>
      </c>
      <c r="J19" s="166">
        <f t="shared" si="0"/>
        <v>-2220</v>
      </c>
      <c r="K19" s="167">
        <f t="shared" si="1"/>
        <v>1.2545344398461392E-2</v>
      </c>
      <c r="L19" s="81"/>
      <c r="N19" s="165" t="s">
        <v>134</v>
      </c>
      <c r="O19" s="166">
        <v>1664</v>
      </c>
      <c r="P19" s="166">
        <v>932</v>
      </c>
      <c r="Q19" s="166">
        <v>521</v>
      </c>
      <c r="R19" s="166">
        <v>980</v>
      </c>
      <c r="S19" s="166">
        <v>944</v>
      </c>
      <c r="T19" s="166">
        <v>1508</v>
      </c>
      <c r="U19" s="167">
        <f t="shared" si="4"/>
        <v>0.59745762711864403</v>
      </c>
      <c r="V19" s="166">
        <f t="shared" si="2"/>
        <v>564</v>
      </c>
      <c r="W19" s="167">
        <f t="shared" si="5"/>
        <v>6.3057713697908394E-3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952849</v>
      </c>
      <c r="D20" s="171">
        <f t="shared" si="6"/>
        <v>308094</v>
      </c>
      <c r="E20" s="171">
        <f t="shared" si="6"/>
        <v>504396</v>
      </c>
      <c r="F20" s="171">
        <f t="shared" si="6"/>
        <v>1000652</v>
      </c>
      <c r="G20" s="171">
        <f t="shared" si="6"/>
        <v>1104537</v>
      </c>
      <c r="H20" s="171">
        <f t="shared" si="6"/>
        <v>1204558</v>
      </c>
      <c r="I20" s="172">
        <f t="shared" si="3"/>
        <v>9.0554684904172511E-2</v>
      </c>
      <c r="J20" s="171">
        <f t="shared" si="0"/>
        <v>100021</v>
      </c>
      <c r="K20" s="172">
        <f t="shared" si="1"/>
        <v>0.21979862342800002</v>
      </c>
      <c r="L20" s="81"/>
      <c r="N20" s="170" t="s">
        <v>148</v>
      </c>
      <c r="O20" s="171">
        <f t="shared" ref="O20:T20" si="7">O12-SUM(O13:O19)</f>
        <v>20589</v>
      </c>
      <c r="P20" s="171">
        <f t="shared" si="7"/>
        <v>9330</v>
      </c>
      <c r="Q20" s="171">
        <f t="shared" si="7"/>
        <v>13385</v>
      </c>
      <c r="R20" s="171">
        <f t="shared" si="7"/>
        <v>29384</v>
      </c>
      <c r="S20" s="171">
        <f t="shared" si="7"/>
        <v>32247</v>
      </c>
      <c r="T20" s="171">
        <f t="shared" si="7"/>
        <v>35531</v>
      </c>
      <c r="U20" s="172">
        <f t="shared" si="4"/>
        <v>0.10183893075324835</v>
      </c>
      <c r="V20" s="171">
        <f>T20-S20</f>
        <v>3284</v>
      </c>
      <c r="W20" s="172">
        <f t="shared" si="5"/>
        <v>0.14857451096819516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1762715</v>
      </c>
      <c r="D22" s="159">
        <v>550867</v>
      </c>
      <c r="E22" s="159">
        <v>881045</v>
      </c>
      <c r="F22" s="159">
        <v>1757049</v>
      </c>
      <c r="G22" s="159">
        <v>1888332</v>
      </c>
      <c r="H22" s="159">
        <v>1938898</v>
      </c>
      <c r="I22" s="160">
        <f>IFERROR(H22/G22-1,"-")</f>
        <v>2.677813011694985E-2</v>
      </c>
      <c r="J22" s="159">
        <f>H22-G22</f>
        <v>50566</v>
      </c>
      <c r="K22" s="160">
        <f>H22/H$8</f>
        <v>0.35379542651105417</v>
      </c>
      <c r="L22" s="107"/>
      <c r="M22" s="107"/>
      <c r="N22" s="107"/>
    </row>
    <row r="23" spans="1:23" x14ac:dyDescent="0.25">
      <c r="B23" s="161" t="s">
        <v>100</v>
      </c>
      <c r="C23" s="162">
        <v>222987</v>
      </c>
      <c r="D23" s="162">
        <v>117997</v>
      </c>
      <c r="E23" s="162">
        <v>247584</v>
      </c>
      <c r="F23" s="162">
        <v>207208</v>
      </c>
      <c r="G23" s="162">
        <v>181512</v>
      </c>
      <c r="H23" s="162">
        <v>161819</v>
      </c>
      <c r="I23" s="163">
        <f>IFERROR(H23/G23-1,"-")</f>
        <v>-0.10849420423994005</v>
      </c>
      <c r="J23" s="162">
        <f t="shared" ref="J23:J33" si="8">H23-G23</f>
        <v>-19693</v>
      </c>
      <c r="K23" s="163">
        <f>H23/H$8</f>
        <v>2.9527505893859437E-2</v>
      </c>
    </row>
    <row r="24" spans="1:23" x14ac:dyDescent="0.25">
      <c r="B24" s="165" t="s">
        <v>106</v>
      </c>
      <c r="C24" s="166">
        <v>113067</v>
      </c>
      <c r="D24" s="166">
        <v>68476</v>
      </c>
      <c r="E24" s="166">
        <v>126666</v>
      </c>
      <c r="F24" s="166">
        <v>86811</v>
      </c>
      <c r="G24" s="166">
        <v>75374</v>
      </c>
      <c r="H24" s="166">
        <v>60650</v>
      </c>
      <c r="I24" s="167">
        <f>IFERROR(H24/G24-1,"-")</f>
        <v>-0.19534587523549229</v>
      </c>
      <c r="J24" s="166">
        <f t="shared" si="8"/>
        <v>-14724</v>
      </c>
      <c r="K24" s="167">
        <f>H24/H$8</f>
        <v>1.1066952783434423E-2</v>
      </c>
    </row>
    <row r="25" spans="1:23" x14ac:dyDescent="0.25">
      <c r="B25" s="165" t="s">
        <v>103</v>
      </c>
      <c r="C25" s="166">
        <v>109920</v>
      </c>
      <c r="D25" s="166">
        <v>49521</v>
      </c>
      <c r="E25" s="166">
        <v>120918</v>
      </c>
      <c r="F25" s="166">
        <v>120397</v>
      </c>
      <c r="G25" s="166">
        <v>106138</v>
      </c>
      <c r="H25" s="166">
        <v>101169</v>
      </c>
      <c r="I25" s="167">
        <f>IFERROR(H25/G25-1,"-")</f>
        <v>-4.6816408826245048E-2</v>
      </c>
      <c r="J25" s="166">
        <f t="shared" si="8"/>
        <v>-4969</v>
      </c>
      <c r="K25" s="167">
        <f>H25/H$8</f>
        <v>1.8460553110425014E-2</v>
      </c>
    </row>
    <row r="26" spans="1:23" x14ac:dyDescent="0.25">
      <c r="B26" s="161" t="s">
        <v>110</v>
      </c>
      <c r="C26" s="162">
        <v>1539728</v>
      </c>
      <c r="D26" s="162">
        <v>432870</v>
      </c>
      <c r="E26" s="162">
        <v>633461</v>
      </c>
      <c r="F26" s="162">
        <v>1549841</v>
      </c>
      <c r="G26" s="162">
        <v>1706820</v>
      </c>
      <c r="H26" s="162">
        <v>1777079</v>
      </c>
      <c r="I26" s="163">
        <f>IFERROR(H26/G26-1,"-")</f>
        <v>4.1163684512719456E-2</v>
      </c>
      <c r="J26" s="162">
        <f t="shared" si="8"/>
        <v>70259</v>
      </c>
      <c r="K26" s="163">
        <f>H26/H$8</f>
        <v>0.32426792061719473</v>
      </c>
    </row>
    <row r="27" spans="1:23" x14ac:dyDescent="0.25">
      <c r="B27" s="165" t="s">
        <v>113</v>
      </c>
      <c r="C27" s="166">
        <v>757594</v>
      </c>
      <c r="D27" s="166">
        <v>187852</v>
      </c>
      <c r="E27" s="166">
        <v>208305</v>
      </c>
      <c r="F27" s="166">
        <v>783677</v>
      </c>
      <c r="G27" s="166">
        <v>883653</v>
      </c>
      <c r="H27" s="166">
        <v>930359</v>
      </c>
      <c r="I27" s="167">
        <f t="shared" ref="I27:I34" si="9">IFERROR(H27/G27-1,"-")</f>
        <v>5.2855589241478373E-2</v>
      </c>
      <c r="J27" s="166">
        <f t="shared" si="8"/>
        <v>46706</v>
      </c>
      <c r="K27" s="167">
        <f t="shared" ref="K27:K34" si="10">H27/H$8</f>
        <v>0.16976486602874305</v>
      </c>
    </row>
    <row r="28" spans="1:23" x14ac:dyDescent="0.25">
      <c r="B28" s="165" t="s">
        <v>116</v>
      </c>
      <c r="C28" s="166">
        <v>201016</v>
      </c>
      <c r="D28" s="166">
        <v>57141</v>
      </c>
      <c r="E28" s="166">
        <v>103865</v>
      </c>
      <c r="F28" s="166">
        <v>169299</v>
      </c>
      <c r="G28" s="166">
        <v>182538</v>
      </c>
      <c r="H28" s="166">
        <v>183463</v>
      </c>
      <c r="I28" s="167">
        <f t="shared" si="9"/>
        <v>5.0674380129069885E-3</v>
      </c>
      <c r="J28" s="166">
        <f t="shared" si="8"/>
        <v>925</v>
      </c>
      <c r="K28" s="167">
        <f t="shared" si="10"/>
        <v>3.3476939134496779E-2</v>
      </c>
    </row>
    <row r="29" spans="1:23" x14ac:dyDescent="0.25">
      <c r="B29" s="165" t="s">
        <v>119</v>
      </c>
      <c r="C29" s="166">
        <v>52571</v>
      </c>
      <c r="D29" s="166">
        <v>20504</v>
      </c>
      <c r="E29" s="166">
        <v>42447</v>
      </c>
      <c r="F29" s="166">
        <v>63176</v>
      </c>
      <c r="G29" s="166">
        <v>65334</v>
      </c>
      <c r="H29" s="166">
        <v>57978</v>
      </c>
      <c r="I29" s="167">
        <f t="shared" si="9"/>
        <v>-0.11259068785012394</v>
      </c>
      <c r="J29" s="166">
        <f t="shared" si="8"/>
        <v>-7356</v>
      </c>
      <c r="K29" s="167">
        <f t="shared" si="10"/>
        <v>1.0579386454706694E-2</v>
      </c>
    </row>
    <row r="30" spans="1:23" x14ac:dyDescent="0.25">
      <c r="B30" s="165" t="s">
        <v>126</v>
      </c>
      <c r="C30" s="166">
        <v>61428</v>
      </c>
      <c r="D30" s="166">
        <v>17078</v>
      </c>
      <c r="E30" s="166">
        <v>41550</v>
      </c>
      <c r="F30" s="166">
        <v>75901</v>
      </c>
      <c r="G30" s="166">
        <v>70878</v>
      </c>
      <c r="H30" s="166">
        <v>71598</v>
      </c>
      <c r="I30" s="167">
        <f t="shared" si="9"/>
        <v>1.0158300177770307E-2</v>
      </c>
      <c r="J30" s="166">
        <f t="shared" si="8"/>
        <v>720</v>
      </c>
      <c r="K30" s="167">
        <f t="shared" si="10"/>
        <v>1.3064660929733518E-2</v>
      </c>
    </row>
    <row r="31" spans="1:23" x14ac:dyDescent="0.25">
      <c r="B31" s="165" t="s">
        <v>122</v>
      </c>
      <c r="C31" s="166">
        <v>70272</v>
      </c>
      <c r="D31" s="166">
        <v>28980</v>
      </c>
      <c r="E31" s="166">
        <v>51893</v>
      </c>
      <c r="F31" s="166">
        <v>82793</v>
      </c>
      <c r="G31" s="166">
        <v>80226</v>
      </c>
      <c r="H31" s="166">
        <v>81717</v>
      </c>
      <c r="I31" s="167">
        <f t="shared" si="9"/>
        <v>1.858499738239483E-2</v>
      </c>
      <c r="J31" s="166">
        <f t="shared" si="8"/>
        <v>1491</v>
      </c>
      <c r="K31" s="167">
        <f t="shared" si="10"/>
        <v>1.4911099432875692E-2</v>
      </c>
    </row>
    <row r="32" spans="1:23" x14ac:dyDescent="0.25">
      <c r="B32" s="165" t="s">
        <v>131</v>
      </c>
      <c r="C32" s="166">
        <v>30964</v>
      </c>
      <c r="D32" s="166">
        <v>11625</v>
      </c>
      <c r="E32" s="166">
        <v>7603</v>
      </c>
      <c r="F32" s="166">
        <v>22864</v>
      </c>
      <c r="G32" s="166">
        <v>24590</v>
      </c>
      <c r="H32" s="166">
        <v>24160</v>
      </c>
      <c r="I32" s="167">
        <f t="shared" si="9"/>
        <v>-1.7486783245221682E-2</v>
      </c>
      <c r="J32" s="166">
        <f t="shared" si="8"/>
        <v>-430</v>
      </c>
      <c r="K32" s="167">
        <f t="shared" si="10"/>
        <v>4.4085338705321629E-3</v>
      </c>
    </row>
    <row r="33" spans="2:14" x14ac:dyDescent="0.25">
      <c r="B33" s="165" t="s">
        <v>134</v>
      </c>
      <c r="C33" s="166">
        <v>35546</v>
      </c>
      <c r="D33" s="166">
        <v>13377</v>
      </c>
      <c r="E33" s="166">
        <v>5465</v>
      </c>
      <c r="F33" s="166">
        <v>19705</v>
      </c>
      <c r="G33" s="166">
        <v>25667</v>
      </c>
      <c r="H33" s="166">
        <v>23273</v>
      </c>
      <c r="I33" s="167">
        <f t="shared" si="9"/>
        <v>-9.3271515954338247E-2</v>
      </c>
      <c r="J33" s="166">
        <f t="shared" si="8"/>
        <v>-2394</v>
      </c>
      <c r="K33" s="167">
        <f t="shared" si="10"/>
        <v>4.2466808265271116E-3</v>
      </c>
    </row>
    <row r="34" spans="2:14" x14ac:dyDescent="0.25">
      <c r="B34" s="170" t="s">
        <v>148</v>
      </c>
      <c r="C34" s="171">
        <f t="shared" ref="C34:H34" si="11">C26-SUM(C27:C33)</f>
        <v>330337</v>
      </c>
      <c r="D34" s="171">
        <f t="shared" si="11"/>
        <v>96313</v>
      </c>
      <c r="E34" s="171">
        <f t="shared" si="11"/>
        <v>172333</v>
      </c>
      <c r="F34" s="171">
        <f t="shared" si="11"/>
        <v>332426</v>
      </c>
      <c r="G34" s="171">
        <f t="shared" si="11"/>
        <v>373934</v>
      </c>
      <c r="H34" s="171">
        <f t="shared" si="11"/>
        <v>404531</v>
      </c>
      <c r="I34" s="172">
        <f t="shared" si="9"/>
        <v>8.1824600063112651E-2</v>
      </c>
      <c r="J34" s="171">
        <f>H34-G34</f>
        <v>30597</v>
      </c>
      <c r="K34" s="172">
        <f t="shared" si="10"/>
        <v>7.3815753939579731E-2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1299411</v>
      </c>
      <c r="D36" s="159">
        <v>375345</v>
      </c>
      <c r="E36" s="159">
        <v>492258</v>
      </c>
      <c r="F36" s="159">
        <v>1243535</v>
      </c>
      <c r="G36" s="159">
        <v>1319978</v>
      </c>
      <c r="H36" s="159">
        <v>1387823</v>
      </c>
      <c r="I36" s="160">
        <f>IFERROR(H36/G36-1,"-")</f>
        <v>5.139858391579244E-2</v>
      </c>
      <c r="J36" s="159">
        <f>H36-G36</f>
        <v>67845</v>
      </c>
      <c r="K36" s="160">
        <f>H36/H$8</f>
        <v>0.2532394330216704</v>
      </c>
      <c r="L36" s="107"/>
      <c r="M36" s="107"/>
      <c r="N36" s="107"/>
    </row>
    <row r="37" spans="2:14" x14ac:dyDescent="0.25">
      <c r="B37" s="161" t="s">
        <v>100</v>
      </c>
      <c r="C37" s="162">
        <v>127819</v>
      </c>
      <c r="D37" s="162">
        <v>51760</v>
      </c>
      <c r="E37" s="162">
        <v>83468</v>
      </c>
      <c r="F37" s="162">
        <v>123951</v>
      </c>
      <c r="G37" s="162">
        <v>118966</v>
      </c>
      <c r="H37" s="162">
        <v>114660</v>
      </c>
      <c r="I37" s="163">
        <f>IFERROR(H37/G37-1,"-")</f>
        <v>-3.6195215439705497E-2</v>
      </c>
      <c r="J37" s="162">
        <f t="shared" ref="J37:J47" si="12">H37-G37</f>
        <v>-4306</v>
      </c>
      <c r="K37" s="163">
        <f>H37/H$8</f>
        <v>2.0922288642186166E-2</v>
      </c>
    </row>
    <row r="38" spans="2:14" x14ac:dyDescent="0.25">
      <c r="B38" s="165" t="s">
        <v>106</v>
      </c>
      <c r="C38" s="166">
        <v>51328</v>
      </c>
      <c r="D38" s="166">
        <v>24912</v>
      </c>
      <c r="E38" s="166">
        <v>43482</v>
      </c>
      <c r="F38" s="166">
        <v>48094</v>
      </c>
      <c r="G38" s="166">
        <v>51902</v>
      </c>
      <c r="H38" s="166">
        <v>50245</v>
      </c>
      <c r="I38" s="167">
        <f>IFERROR(H38/G38-1,"-")</f>
        <v>-3.1925552001849655E-2</v>
      </c>
      <c r="J38" s="166">
        <f t="shared" si="12"/>
        <v>-1657</v>
      </c>
      <c r="K38" s="167">
        <f>H38/H$8</f>
        <v>9.1683271657652526E-3</v>
      </c>
    </row>
    <row r="39" spans="2:14" x14ac:dyDescent="0.25">
      <c r="B39" s="165" t="s">
        <v>103</v>
      </c>
      <c r="C39" s="166">
        <v>76491</v>
      </c>
      <c r="D39" s="166">
        <v>26848</v>
      </c>
      <c r="E39" s="166">
        <v>39986</v>
      </c>
      <c r="F39" s="166">
        <v>75857</v>
      </c>
      <c r="G39" s="166">
        <v>67064</v>
      </c>
      <c r="H39" s="166">
        <v>64415</v>
      </c>
      <c r="I39" s="167">
        <f>IFERROR(H39/G39-1,"-")</f>
        <v>-3.9499582488369267E-2</v>
      </c>
      <c r="J39" s="166">
        <f t="shared" si="12"/>
        <v>-2649</v>
      </c>
      <c r="K39" s="167">
        <f>H39/H$8</f>
        <v>1.1753961476420913E-2</v>
      </c>
    </row>
    <row r="40" spans="2:14" x14ac:dyDescent="0.25">
      <c r="B40" s="161" t="s">
        <v>110</v>
      </c>
      <c r="C40" s="162">
        <v>1171592</v>
      </c>
      <c r="D40" s="162">
        <v>323585</v>
      </c>
      <c r="E40" s="162">
        <v>408790</v>
      </c>
      <c r="F40" s="162">
        <v>1119584</v>
      </c>
      <c r="G40" s="162">
        <v>1201012</v>
      </c>
      <c r="H40" s="162">
        <v>1273163</v>
      </c>
      <c r="I40" s="163">
        <f>IFERROR(H40/G40-1,"-")</f>
        <v>6.007516994001727E-2</v>
      </c>
      <c r="J40" s="162">
        <f t="shared" si="12"/>
        <v>72151</v>
      </c>
      <c r="K40" s="163">
        <f>H40/H$8</f>
        <v>0.23231714437948425</v>
      </c>
    </row>
    <row r="41" spans="2:14" x14ac:dyDescent="0.25">
      <c r="B41" s="165" t="s">
        <v>113</v>
      </c>
      <c r="C41" s="166">
        <v>640459</v>
      </c>
      <c r="D41" s="166">
        <v>146501</v>
      </c>
      <c r="E41" s="166">
        <v>142606</v>
      </c>
      <c r="F41" s="166">
        <v>581865</v>
      </c>
      <c r="G41" s="166">
        <v>634691</v>
      </c>
      <c r="H41" s="166">
        <v>683651</v>
      </c>
      <c r="I41" s="167">
        <f t="shared" ref="I41:I48" si="13">IFERROR(H41/G41-1,"-")</f>
        <v>7.7139899573178239E-2</v>
      </c>
      <c r="J41" s="166">
        <f t="shared" si="12"/>
        <v>48960</v>
      </c>
      <c r="K41" s="167">
        <f t="shared" ref="K41:K48" si="14">H41/H$8</f>
        <v>0.12474745815907216</v>
      </c>
    </row>
    <row r="42" spans="2:14" x14ac:dyDescent="0.25">
      <c r="B42" s="165" t="s">
        <v>116</v>
      </c>
      <c r="C42" s="166">
        <v>52401</v>
      </c>
      <c r="D42" s="166">
        <v>16159</v>
      </c>
      <c r="E42" s="166">
        <v>21846</v>
      </c>
      <c r="F42" s="166">
        <v>39072</v>
      </c>
      <c r="G42" s="166">
        <v>45133</v>
      </c>
      <c r="H42" s="166">
        <v>44501</v>
      </c>
      <c r="I42" s="167">
        <f t="shared" si="13"/>
        <v>-1.4003057629672355E-2</v>
      </c>
      <c r="J42" s="166">
        <f t="shared" si="12"/>
        <v>-632</v>
      </c>
      <c r="K42" s="167">
        <f t="shared" si="14"/>
        <v>8.1202055369433684E-3</v>
      </c>
    </row>
    <row r="43" spans="2:14" x14ac:dyDescent="0.25">
      <c r="B43" s="165" t="s">
        <v>119</v>
      </c>
      <c r="C43" s="166">
        <v>24405</v>
      </c>
      <c r="D43" s="166">
        <v>9702</v>
      </c>
      <c r="E43" s="166">
        <v>19919</v>
      </c>
      <c r="F43" s="166">
        <v>27268</v>
      </c>
      <c r="G43" s="166">
        <v>28898</v>
      </c>
      <c r="H43" s="166">
        <v>29098</v>
      </c>
      <c r="I43" s="167">
        <f t="shared" si="13"/>
        <v>6.9208941795280143E-3</v>
      </c>
      <c r="J43" s="166">
        <f t="shared" si="12"/>
        <v>200</v>
      </c>
      <c r="K43" s="167">
        <f t="shared" si="14"/>
        <v>5.3095827220506981E-3</v>
      </c>
    </row>
    <row r="44" spans="2:14" x14ac:dyDescent="0.25">
      <c r="B44" s="165" t="s">
        <v>126</v>
      </c>
      <c r="C44" s="166">
        <v>53890</v>
      </c>
      <c r="D44" s="166">
        <v>15410</v>
      </c>
      <c r="E44" s="166">
        <v>30677</v>
      </c>
      <c r="F44" s="166">
        <v>57015</v>
      </c>
      <c r="G44" s="166">
        <v>55478</v>
      </c>
      <c r="H44" s="166">
        <v>57898</v>
      </c>
      <c r="I44" s="167">
        <f t="shared" si="13"/>
        <v>4.3620894769097696E-2</v>
      </c>
      <c r="J44" s="166">
        <f t="shared" si="12"/>
        <v>2420</v>
      </c>
      <c r="K44" s="167">
        <f t="shared" si="14"/>
        <v>1.0564788660433408E-2</v>
      </c>
    </row>
    <row r="45" spans="2:14" x14ac:dyDescent="0.25">
      <c r="B45" s="165" t="s">
        <v>122</v>
      </c>
      <c r="C45" s="166">
        <v>41202</v>
      </c>
      <c r="D45" s="166">
        <v>15534</v>
      </c>
      <c r="E45" s="166">
        <v>22807</v>
      </c>
      <c r="F45" s="166">
        <v>38767</v>
      </c>
      <c r="G45" s="166">
        <v>44187</v>
      </c>
      <c r="H45" s="166">
        <v>44633</v>
      </c>
      <c r="I45" s="167">
        <f t="shared" si="13"/>
        <v>1.0093466404146101E-2</v>
      </c>
      <c r="J45" s="166">
        <f t="shared" si="12"/>
        <v>446</v>
      </c>
      <c r="K45" s="167">
        <f t="shared" si="14"/>
        <v>8.1442918974942886E-3</v>
      </c>
    </row>
    <row r="46" spans="2:14" x14ac:dyDescent="0.25">
      <c r="B46" s="165" t="s">
        <v>131</v>
      </c>
      <c r="C46" s="166">
        <v>26919</v>
      </c>
      <c r="D46" s="166">
        <v>9750</v>
      </c>
      <c r="E46" s="166">
        <v>10533</v>
      </c>
      <c r="F46" s="166">
        <v>22457</v>
      </c>
      <c r="G46" s="166">
        <v>23505</v>
      </c>
      <c r="H46" s="166">
        <v>22219</v>
      </c>
      <c r="I46" s="167">
        <f t="shared" si="13"/>
        <v>-5.4711763454584172E-2</v>
      </c>
      <c r="J46" s="166">
        <f t="shared" si="12"/>
        <v>-1286</v>
      </c>
      <c r="K46" s="167">
        <f t="shared" si="14"/>
        <v>4.0543548869765777E-3</v>
      </c>
    </row>
    <row r="47" spans="2:14" x14ac:dyDescent="0.25">
      <c r="B47" s="165" t="s">
        <v>134</v>
      </c>
      <c r="C47" s="166">
        <v>42509</v>
      </c>
      <c r="D47" s="166">
        <v>16737</v>
      </c>
      <c r="E47" s="166">
        <v>10472</v>
      </c>
      <c r="F47" s="166">
        <v>22560</v>
      </c>
      <c r="G47" s="166">
        <v>26526</v>
      </c>
      <c r="H47" s="166">
        <v>24735</v>
      </c>
      <c r="I47" s="167">
        <f t="shared" si="13"/>
        <v>-6.7518660936439767E-2</v>
      </c>
      <c r="J47" s="166">
        <f t="shared" si="12"/>
        <v>-1791</v>
      </c>
      <c r="K47" s="167">
        <f t="shared" si="14"/>
        <v>4.5134555168714011E-3</v>
      </c>
    </row>
    <row r="48" spans="2:14" x14ac:dyDescent="0.25">
      <c r="B48" s="170" t="s">
        <v>148</v>
      </c>
      <c r="C48" s="171">
        <f t="shared" ref="C48:H48" si="15">C40-SUM(C41:C47)</f>
        <v>289807</v>
      </c>
      <c r="D48" s="171">
        <f t="shared" si="15"/>
        <v>93792</v>
      </c>
      <c r="E48" s="171">
        <f t="shared" si="15"/>
        <v>149930</v>
      </c>
      <c r="F48" s="171">
        <f t="shared" si="15"/>
        <v>330580</v>
      </c>
      <c r="G48" s="171">
        <f t="shared" si="15"/>
        <v>342594</v>
      </c>
      <c r="H48" s="171">
        <f t="shared" si="15"/>
        <v>366428</v>
      </c>
      <c r="I48" s="172">
        <f t="shared" si="13"/>
        <v>6.9569227715605031E-2</v>
      </c>
      <c r="J48" s="171">
        <f>H48-G48</f>
        <v>23834</v>
      </c>
      <c r="K48" s="172">
        <f t="shared" si="14"/>
        <v>6.6863006999642358E-2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45076</v>
      </c>
      <c r="D50" s="159">
        <v>12633</v>
      </c>
      <c r="E50" s="159">
        <v>20161</v>
      </c>
      <c r="F50" s="159">
        <v>37751</v>
      </c>
      <c r="G50" s="159">
        <v>51166</v>
      </c>
      <c r="H50" s="159">
        <v>43737</v>
      </c>
      <c r="I50" s="160">
        <f>IFERROR(H50/G50-1,"-")</f>
        <v>-0.14519407418989172</v>
      </c>
      <c r="J50" s="159">
        <f>H50-G50</f>
        <v>-7429</v>
      </c>
      <c r="K50" s="160">
        <f>H50/H$8</f>
        <v>7.9807966016334931E-3</v>
      </c>
      <c r="L50" s="107"/>
      <c r="M50" s="107"/>
      <c r="N50" s="107"/>
    </row>
    <row r="51" spans="2:14" x14ac:dyDescent="0.25">
      <c r="B51" s="161" t="s">
        <v>100</v>
      </c>
      <c r="C51" s="162">
        <v>10509</v>
      </c>
      <c r="D51" s="162">
        <v>2339</v>
      </c>
      <c r="E51" s="162">
        <v>4950</v>
      </c>
      <c r="F51" s="162">
        <v>6762</v>
      </c>
      <c r="G51" s="162">
        <v>20250</v>
      </c>
      <c r="H51" s="162">
        <v>11054</v>
      </c>
      <c r="I51" s="163">
        <f>IFERROR(H51/G51-1,"-")</f>
        <v>-0.45412345679012345</v>
      </c>
      <c r="J51" s="162">
        <f t="shared" ref="J51:J61" si="16">H51-G51</f>
        <v>-9196</v>
      </c>
      <c r="K51" s="163">
        <f>H51/H$8</f>
        <v>2.0170502237111974E-3</v>
      </c>
    </row>
    <row r="52" spans="2:14" x14ac:dyDescent="0.25">
      <c r="B52" s="165" t="s">
        <v>106</v>
      </c>
      <c r="C52" s="166">
        <v>5944</v>
      </c>
      <c r="D52" s="166">
        <v>1658</v>
      </c>
      <c r="E52" s="166">
        <v>2415</v>
      </c>
      <c r="F52" s="166">
        <v>3515</v>
      </c>
      <c r="G52" s="166">
        <v>14811</v>
      </c>
      <c r="H52" s="166">
        <v>7251</v>
      </c>
      <c r="I52" s="167">
        <f>IFERROR(H52/G52-1,"-")</f>
        <v>-0.51043143609479436</v>
      </c>
      <c r="J52" s="166">
        <f t="shared" si="16"/>
        <v>-7560</v>
      </c>
      <c r="K52" s="167">
        <f>H52/H$8</f>
        <v>1.323107578444897E-3</v>
      </c>
    </row>
    <row r="53" spans="2:14" x14ac:dyDescent="0.25">
      <c r="B53" s="165" t="s">
        <v>103</v>
      </c>
      <c r="C53" s="166">
        <v>4565</v>
      </c>
      <c r="D53" s="166">
        <v>681</v>
      </c>
      <c r="E53" s="166">
        <v>2535</v>
      </c>
      <c r="F53" s="166">
        <v>3247</v>
      </c>
      <c r="G53" s="166">
        <v>5439</v>
      </c>
      <c r="H53" s="166">
        <v>3803</v>
      </c>
      <c r="I53" s="167">
        <f>IFERROR(H53/G53-1,"-")</f>
        <v>-0.30079058650487223</v>
      </c>
      <c r="J53" s="166">
        <f t="shared" si="16"/>
        <v>-1636</v>
      </c>
      <c r="K53" s="167">
        <f>H53/H$8</f>
        <v>6.9394264526630026E-4</v>
      </c>
    </row>
    <row r="54" spans="2:14" x14ac:dyDescent="0.25">
      <c r="B54" s="161" t="s">
        <v>110</v>
      </c>
      <c r="C54" s="162">
        <v>34567</v>
      </c>
      <c r="D54" s="162">
        <v>10294</v>
      </c>
      <c r="E54" s="162">
        <v>15211</v>
      </c>
      <c r="F54" s="162">
        <v>30989</v>
      </c>
      <c r="G54" s="162">
        <v>30916</v>
      </c>
      <c r="H54" s="162">
        <v>32683</v>
      </c>
      <c r="I54" s="163">
        <f>IFERROR(H54/G54-1,"-")</f>
        <v>5.7154871264070373E-2</v>
      </c>
      <c r="J54" s="162">
        <f t="shared" si="16"/>
        <v>1767</v>
      </c>
      <c r="K54" s="163">
        <f>H54/H$8</f>
        <v>5.9637463779222957E-3</v>
      </c>
    </row>
    <row r="55" spans="2:14" x14ac:dyDescent="0.25">
      <c r="B55" s="165" t="s">
        <v>113</v>
      </c>
      <c r="C55" s="166">
        <v>10275</v>
      </c>
      <c r="D55" s="166">
        <v>3060</v>
      </c>
      <c r="E55" s="166">
        <v>3030</v>
      </c>
      <c r="F55" s="166">
        <v>10352</v>
      </c>
      <c r="G55" s="166">
        <v>9308</v>
      </c>
      <c r="H55" s="166">
        <v>11037</v>
      </c>
      <c r="I55" s="167">
        <f t="shared" ref="I55:I62" si="17">IFERROR(H55/G55-1,"-")</f>
        <v>0.18575418994413417</v>
      </c>
      <c r="J55" s="166">
        <f t="shared" si="16"/>
        <v>1729</v>
      </c>
      <c r="K55" s="167">
        <f t="shared" ref="K55:K62" si="18">H55/H$8</f>
        <v>2.013948192428124E-3</v>
      </c>
    </row>
    <row r="56" spans="2:14" x14ac:dyDescent="0.25">
      <c r="B56" s="165" t="s">
        <v>116</v>
      </c>
      <c r="C56" s="166">
        <v>9881</v>
      </c>
      <c r="D56" s="166">
        <v>2874</v>
      </c>
      <c r="E56" s="166">
        <v>5150</v>
      </c>
      <c r="F56" s="166">
        <v>6811</v>
      </c>
      <c r="G56" s="166">
        <v>6211</v>
      </c>
      <c r="H56" s="166">
        <v>6595</v>
      </c>
      <c r="I56" s="167">
        <f t="shared" si="17"/>
        <v>6.1825792947995506E-2</v>
      </c>
      <c r="J56" s="166">
        <f t="shared" si="16"/>
        <v>384</v>
      </c>
      <c r="K56" s="167">
        <f t="shared" si="18"/>
        <v>1.2034056654039575E-3</v>
      </c>
    </row>
    <row r="57" spans="2:14" x14ac:dyDescent="0.25">
      <c r="B57" s="165" t="s">
        <v>119</v>
      </c>
      <c r="C57" s="166">
        <v>2186</v>
      </c>
      <c r="D57" s="166">
        <v>544</v>
      </c>
      <c r="E57" s="166">
        <v>1642</v>
      </c>
      <c r="F57" s="166">
        <v>2746</v>
      </c>
      <c r="G57" s="166">
        <v>2942</v>
      </c>
      <c r="H57" s="166">
        <v>2300</v>
      </c>
      <c r="I57" s="167">
        <f t="shared" si="17"/>
        <v>-0.21821889870836164</v>
      </c>
      <c r="J57" s="166">
        <f t="shared" si="16"/>
        <v>-642</v>
      </c>
      <c r="K57" s="167">
        <f t="shared" si="18"/>
        <v>4.1968658535695259E-4</v>
      </c>
    </row>
    <row r="58" spans="2:14" x14ac:dyDescent="0.25">
      <c r="B58" s="165" t="s">
        <v>126</v>
      </c>
      <c r="C58" s="166">
        <v>731</v>
      </c>
      <c r="D58" s="166">
        <v>284</v>
      </c>
      <c r="E58" s="166">
        <v>377</v>
      </c>
      <c r="F58" s="166">
        <v>868</v>
      </c>
      <c r="G58" s="166">
        <v>832</v>
      </c>
      <c r="H58" s="166">
        <v>1093</v>
      </c>
      <c r="I58" s="167">
        <f t="shared" si="17"/>
        <v>0.31370192307692313</v>
      </c>
      <c r="J58" s="166">
        <f t="shared" si="16"/>
        <v>261</v>
      </c>
      <c r="K58" s="167">
        <f t="shared" si="18"/>
        <v>1.994423642587605E-4</v>
      </c>
    </row>
    <row r="59" spans="2:14" x14ac:dyDescent="0.25">
      <c r="B59" s="165" t="s">
        <v>122</v>
      </c>
      <c r="C59" s="166">
        <v>686</v>
      </c>
      <c r="D59" s="166">
        <v>229</v>
      </c>
      <c r="E59" s="166">
        <v>476</v>
      </c>
      <c r="F59" s="166">
        <v>657</v>
      </c>
      <c r="G59" s="166">
        <v>709</v>
      </c>
      <c r="H59" s="166">
        <v>810</v>
      </c>
      <c r="I59" s="167">
        <f t="shared" si="17"/>
        <v>0.14245416078984485</v>
      </c>
      <c r="J59" s="166">
        <f t="shared" si="16"/>
        <v>101</v>
      </c>
      <c r="K59" s="167">
        <f t="shared" si="18"/>
        <v>1.4780266701701372E-4</v>
      </c>
    </row>
    <row r="60" spans="2:14" x14ac:dyDescent="0.25">
      <c r="B60" s="165" t="s">
        <v>131</v>
      </c>
      <c r="C60" s="166">
        <v>281</v>
      </c>
      <c r="D60" s="166">
        <v>136</v>
      </c>
      <c r="E60" s="166">
        <v>98</v>
      </c>
      <c r="F60" s="166">
        <v>136</v>
      </c>
      <c r="G60" s="166">
        <v>243</v>
      </c>
      <c r="H60" s="166">
        <v>141</v>
      </c>
      <c r="I60" s="167">
        <f t="shared" si="17"/>
        <v>-0.41975308641975306</v>
      </c>
      <c r="J60" s="166">
        <f t="shared" si="16"/>
        <v>-102</v>
      </c>
      <c r="K60" s="167">
        <f t="shared" si="18"/>
        <v>2.5728612406665352E-5</v>
      </c>
    </row>
    <row r="61" spans="2:14" x14ac:dyDescent="0.25">
      <c r="B61" s="165" t="s">
        <v>134</v>
      </c>
      <c r="C61" s="166">
        <v>591</v>
      </c>
      <c r="D61" s="166">
        <v>217</v>
      </c>
      <c r="E61" s="166">
        <v>91</v>
      </c>
      <c r="F61" s="166">
        <v>153</v>
      </c>
      <c r="G61" s="166">
        <v>195</v>
      </c>
      <c r="H61" s="166">
        <v>156</v>
      </c>
      <c r="I61" s="167">
        <f t="shared" si="17"/>
        <v>-0.19999999999999996</v>
      </c>
      <c r="J61" s="166">
        <f t="shared" si="16"/>
        <v>-39</v>
      </c>
      <c r="K61" s="167">
        <f t="shared" si="18"/>
        <v>2.8465698832906347E-5</v>
      </c>
    </row>
    <row r="62" spans="2:14" x14ac:dyDescent="0.25">
      <c r="B62" s="170" t="s">
        <v>148</v>
      </c>
      <c r="C62" s="171">
        <f t="shared" ref="C62:H62" si="19">C54-SUM(C55:C61)</f>
        <v>9936</v>
      </c>
      <c r="D62" s="171">
        <f t="shared" si="19"/>
        <v>2950</v>
      </c>
      <c r="E62" s="171">
        <f t="shared" si="19"/>
        <v>4347</v>
      </c>
      <c r="F62" s="171">
        <f t="shared" si="19"/>
        <v>9266</v>
      </c>
      <c r="G62" s="171">
        <f t="shared" si="19"/>
        <v>10476</v>
      </c>
      <c r="H62" s="171">
        <f t="shared" si="19"/>
        <v>10551</v>
      </c>
      <c r="I62" s="172">
        <f t="shared" si="17"/>
        <v>7.1592210767468245E-3</v>
      </c>
      <c r="J62" s="171">
        <f>H62-G62</f>
        <v>75</v>
      </c>
      <c r="K62" s="172">
        <f t="shared" si="18"/>
        <v>1.9252665922179159E-3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137126</v>
      </c>
      <c r="D64" s="159">
        <v>55313</v>
      </c>
      <c r="E64" s="159">
        <v>70304</v>
      </c>
      <c r="F64" s="159">
        <v>161080</v>
      </c>
      <c r="G64" s="159">
        <v>179837</v>
      </c>
      <c r="H64" s="159">
        <v>231856</v>
      </c>
      <c r="I64" s="160">
        <f>IFERROR(H64/G64-1,"-")</f>
        <v>0.28925638216829674</v>
      </c>
      <c r="J64" s="159">
        <f>H64-G64</f>
        <v>52019</v>
      </c>
      <c r="K64" s="160">
        <f>H64/H$8</f>
        <v>4.2307327362835476E-2</v>
      </c>
      <c r="L64" s="107"/>
      <c r="M64" s="107"/>
      <c r="N64" s="107"/>
    </row>
    <row r="65" spans="2:14" x14ac:dyDescent="0.25">
      <c r="B65" s="161" t="s">
        <v>100</v>
      </c>
      <c r="C65" s="162">
        <v>41904</v>
      </c>
      <c r="D65" s="162">
        <v>24273</v>
      </c>
      <c r="E65" s="162">
        <v>26311</v>
      </c>
      <c r="F65" s="162">
        <v>32375</v>
      </c>
      <c r="G65" s="162">
        <v>47068</v>
      </c>
      <c r="H65" s="162">
        <v>61312</v>
      </c>
      <c r="I65" s="163">
        <f>IFERROR(H65/G65-1,"-")</f>
        <v>0.30262598793235318</v>
      </c>
      <c r="J65" s="162">
        <f t="shared" ref="J65:J75" si="20">H65-G65</f>
        <v>14244</v>
      </c>
      <c r="K65" s="163">
        <f>H65/H$8</f>
        <v>1.1187749531045859E-2</v>
      </c>
    </row>
    <row r="66" spans="2:14" x14ac:dyDescent="0.25">
      <c r="B66" s="165" t="s">
        <v>106</v>
      </c>
      <c r="C66" s="166">
        <v>22752</v>
      </c>
      <c r="D66" s="166">
        <v>8930</v>
      </c>
      <c r="E66" s="166">
        <v>21567</v>
      </c>
      <c r="F66" s="166">
        <v>23338</v>
      </c>
      <c r="G66" s="166">
        <v>31999</v>
      </c>
      <c r="H66" s="166">
        <v>37562</v>
      </c>
      <c r="I66" s="167">
        <f>IFERROR(H66/G66-1,"-")</f>
        <v>0.17384918278696215</v>
      </c>
      <c r="J66" s="166">
        <f t="shared" si="20"/>
        <v>5563</v>
      </c>
      <c r="K66" s="167">
        <f>H66/H$8</f>
        <v>6.8540293561642832E-3</v>
      </c>
    </row>
    <row r="67" spans="2:14" x14ac:dyDescent="0.25">
      <c r="B67" s="165" t="s">
        <v>103</v>
      </c>
      <c r="C67" s="166">
        <v>19152</v>
      </c>
      <c r="D67" s="166">
        <v>15343</v>
      </c>
      <c r="E67" s="166">
        <v>4744</v>
      </c>
      <c r="F67" s="166">
        <v>9037</v>
      </c>
      <c r="G67" s="166">
        <v>15069</v>
      </c>
      <c r="H67" s="166">
        <v>23750</v>
      </c>
      <c r="I67" s="167">
        <f>IFERROR(H67/G67-1,"-")</f>
        <v>0.57608334992368437</v>
      </c>
      <c r="J67" s="166">
        <f t="shared" si="20"/>
        <v>8681</v>
      </c>
      <c r="K67" s="167">
        <f>H67/H$8</f>
        <v>4.3337201748815755E-3</v>
      </c>
    </row>
    <row r="68" spans="2:14" x14ac:dyDescent="0.25">
      <c r="B68" s="161" t="s">
        <v>110</v>
      </c>
      <c r="C68" s="162">
        <v>95222</v>
      </c>
      <c r="D68" s="162">
        <v>31040</v>
      </c>
      <c r="E68" s="162">
        <v>43993</v>
      </c>
      <c r="F68" s="162">
        <v>128705</v>
      </c>
      <c r="G68" s="162">
        <v>132769</v>
      </c>
      <c r="H68" s="162">
        <v>170544</v>
      </c>
      <c r="I68" s="163">
        <f>IFERROR(H68/G68-1,"-")</f>
        <v>0.28451671700472247</v>
      </c>
      <c r="J68" s="162">
        <f t="shared" si="20"/>
        <v>37775</v>
      </c>
      <c r="K68" s="163">
        <f>H68/H$8</f>
        <v>3.1119577831789615E-2</v>
      </c>
    </row>
    <row r="69" spans="2:14" x14ac:dyDescent="0.25">
      <c r="B69" s="165" t="s">
        <v>113</v>
      </c>
      <c r="C69" s="166">
        <v>41026</v>
      </c>
      <c r="D69" s="166">
        <v>13899</v>
      </c>
      <c r="E69" s="166">
        <v>12264</v>
      </c>
      <c r="F69" s="166">
        <v>56081</v>
      </c>
      <c r="G69" s="166">
        <v>50457</v>
      </c>
      <c r="H69" s="166">
        <v>73242</v>
      </c>
      <c r="I69" s="167">
        <f t="shared" ref="I69:I76" si="21">IFERROR(H69/G69-1,"-")</f>
        <v>0.45157262619656335</v>
      </c>
      <c r="J69" s="166">
        <f t="shared" si="20"/>
        <v>22785</v>
      </c>
      <c r="K69" s="167">
        <f t="shared" ref="K69:K76" si="22">H69/H$8</f>
        <v>1.336464560204953E-2</v>
      </c>
    </row>
    <row r="70" spans="2:14" x14ac:dyDescent="0.25">
      <c r="B70" s="165" t="s">
        <v>116</v>
      </c>
      <c r="C70" s="166">
        <v>11534</v>
      </c>
      <c r="D70" s="166">
        <v>3374</v>
      </c>
      <c r="E70" s="166">
        <v>3586</v>
      </c>
      <c r="F70" s="166">
        <v>7748</v>
      </c>
      <c r="G70" s="166">
        <v>10955</v>
      </c>
      <c r="H70" s="166">
        <v>10731</v>
      </c>
      <c r="I70" s="167">
        <f t="shared" si="21"/>
        <v>-2.0447284345047945E-2</v>
      </c>
      <c r="J70" s="166">
        <f t="shared" si="20"/>
        <v>-224</v>
      </c>
      <c r="K70" s="167">
        <f t="shared" si="22"/>
        <v>1.9581116293328079E-3</v>
      </c>
    </row>
    <row r="71" spans="2:14" x14ac:dyDescent="0.25">
      <c r="B71" s="165" t="s">
        <v>119</v>
      </c>
      <c r="C71" s="166">
        <v>10880</v>
      </c>
      <c r="D71" s="166">
        <v>3449</v>
      </c>
      <c r="E71" s="166">
        <v>6294</v>
      </c>
      <c r="F71" s="166">
        <v>18047</v>
      </c>
      <c r="G71" s="166">
        <v>15837</v>
      </c>
      <c r="H71" s="166">
        <v>19123</v>
      </c>
      <c r="I71" s="167">
        <f t="shared" si="21"/>
        <v>0.20748879206920501</v>
      </c>
      <c r="J71" s="166">
        <f t="shared" si="20"/>
        <v>3286</v>
      </c>
      <c r="K71" s="167">
        <f t="shared" si="22"/>
        <v>3.4894202486004363E-3</v>
      </c>
    </row>
    <row r="72" spans="2:14" x14ac:dyDescent="0.25">
      <c r="B72" s="165" t="s">
        <v>126</v>
      </c>
      <c r="C72" s="166">
        <v>1784</v>
      </c>
      <c r="D72" s="166">
        <v>536</v>
      </c>
      <c r="E72" s="166">
        <v>3888</v>
      </c>
      <c r="F72" s="166">
        <v>3396</v>
      </c>
      <c r="G72" s="166">
        <v>3947</v>
      </c>
      <c r="H72" s="166">
        <v>6454</v>
      </c>
      <c r="I72" s="167">
        <f t="shared" si="21"/>
        <v>0.63516594882189015</v>
      </c>
      <c r="J72" s="166">
        <f t="shared" si="20"/>
        <v>2507</v>
      </c>
      <c r="K72" s="167">
        <f t="shared" si="22"/>
        <v>1.1776770529972921E-3</v>
      </c>
    </row>
    <row r="73" spans="2:14" x14ac:dyDescent="0.25">
      <c r="B73" s="165" t="s">
        <v>122</v>
      </c>
      <c r="C73" s="166">
        <v>2469</v>
      </c>
      <c r="D73" s="166">
        <v>1278</v>
      </c>
      <c r="E73" s="166">
        <v>1635</v>
      </c>
      <c r="F73" s="166">
        <v>3248</v>
      </c>
      <c r="G73" s="166">
        <v>2699</v>
      </c>
      <c r="H73" s="166">
        <v>4219</v>
      </c>
      <c r="I73" s="167">
        <f t="shared" si="21"/>
        <v>0.56317154501667277</v>
      </c>
      <c r="J73" s="166">
        <f t="shared" si="20"/>
        <v>1520</v>
      </c>
      <c r="K73" s="167">
        <f t="shared" si="22"/>
        <v>7.6985117548738385E-4</v>
      </c>
    </row>
    <row r="74" spans="2:14" x14ac:dyDescent="0.25">
      <c r="B74" s="165" t="s">
        <v>131</v>
      </c>
      <c r="C74" s="166">
        <v>2202</v>
      </c>
      <c r="D74" s="166">
        <v>686</v>
      </c>
      <c r="E74" s="166">
        <v>1848</v>
      </c>
      <c r="F74" s="166">
        <v>2875</v>
      </c>
      <c r="G74" s="166">
        <v>3786</v>
      </c>
      <c r="H74" s="166">
        <v>3186</v>
      </c>
      <c r="I74" s="167">
        <f t="shared" si="21"/>
        <v>-0.15847860538827263</v>
      </c>
      <c r="J74" s="166">
        <f t="shared" si="20"/>
        <v>-600</v>
      </c>
      <c r="K74" s="167">
        <f t="shared" si="22"/>
        <v>5.8135715693358734E-4</v>
      </c>
    </row>
    <row r="75" spans="2:14" x14ac:dyDescent="0.25">
      <c r="B75" s="165" t="s">
        <v>134</v>
      </c>
      <c r="C75" s="166">
        <v>2302</v>
      </c>
      <c r="D75" s="166">
        <v>932</v>
      </c>
      <c r="E75" s="166">
        <v>363</v>
      </c>
      <c r="F75" s="166">
        <v>967</v>
      </c>
      <c r="G75" s="166">
        <v>1128</v>
      </c>
      <c r="H75" s="166">
        <v>3135</v>
      </c>
      <c r="I75" s="167">
        <f t="shared" si="21"/>
        <v>1.7792553191489362</v>
      </c>
      <c r="J75" s="166">
        <f t="shared" si="20"/>
        <v>2007</v>
      </c>
      <c r="K75" s="167">
        <f t="shared" si="22"/>
        <v>5.7205106308436799E-4</v>
      </c>
    </row>
    <row r="76" spans="2:14" x14ac:dyDescent="0.25">
      <c r="B76" s="170" t="s">
        <v>148</v>
      </c>
      <c r="C76" s="171">
        <f t="shared" ref="C76:H76" si="23">C68-SUM(C69:C75)</f>
        <v>23025</v>
      </c>
      <c r="D76" s="171">
        <f t="shared" si="23"/>
        <v>6886</v>
      </c>
      <c r="E76" s="171">
        <f t="shared" si="23"/>
        <v>14115</v>
      </c>
      <c r="F76" s="171">
        <f t="shared" si="23"/>
        <v>36343</v>
      </c>
      <c r="G76" s="171">
        <f t="shared" si="23"/>
        <v>43960</v>
      </c>
      <c r="H76" s="171">
        <f t="shared" si="23"/>
        <v>50454</v>
      </c>
      <c r="I76" s="172">
        <f t="shared" si="21"/>
        <v>0.14772520473157424</v>
      </c>
      <c r="J76" s="171">
        <f>H76-G76</f>
        <v>6494</v>
      </c>
      <c r="K76" s="172">
        <f t="shared" si="22"/>
        <v>9.2064639033042107E-3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791721</v>
      </c>
      <c r="D78" s="159">
        <v>225835</v>
      </c>
      <c r="E78" s="159">
        <v>354204</v>
      </c>
      <c r="F78" s="159">
        <v>710225</v>
      </c>
      <c r="G78" s="159">
        <v>797848</v>
      </c>
      <c r="H78" s="159">
        <v>914356</v>
      </c>
      <c r="I78" s="160">
        <f>IFERROR(H78/G78-1,"-")</f>
        <v>0.14602781482187077</v>
      </c>
      <c r="J78" s="159">
        <f>H78-G78</f>
        <v>116508</v>
      </c>
      <c r="K78" s="160">
        <f>H78/H$8</f>
        <v>0.16684475975680074</v>
      </c>
      <c r="L78" s="107"/>
      <c r="M78" s="107"/>
      <c r="N78" s="107"/>
    </row>
    <row r="79" spans="2:14" x14ac:dyDescent="0.25">
      <c r="B79" s="161" t="s">
        <v>100</v>
      </c>
      <c r="C79" s="162">
        <v>356283</v>
      </c>
      <c r="D79" s="162">
        <v>103133</v>
      </c>
      <c r="E79" s="162">
        <v>181693</v>
      </c>
      <c r="F79" s="162">
        <v>342343</v>
      </c>
      <c r="G79" s="162">
        <v>341923</v>
      </c>
      <c r="H79" s="162">
        <v>382237</v>
      </c>
      <c r="I79" s="163">
        <f>IFERROR(H79/G79-1,"-")</f>
        <v>0.1179037385610211</v>
      </c>
      <c r="J79" s="162">
        <f t="shared" ref="J79:J89" si="24">H79-G79</f>
        <v>40314</v>
      </c>
      <c r="K79" s="163">
        <f>H79/H$8</f>
        <v>6.9747713620471941E-2</v>
      </c>
    </row>
    <row r="80" spans="2:14" x14ac:dyDescent="0.25">
      <c r="B80" s="165" t="s">
        <v>106</v>
      </c>
      <c r="C80" s="166">
        <v>72064</v>
      </c>
      <c r="D80" s="166">
        <v>28320</v>
      </c>
      <c r="E80" s="166">
        <v>66989</v>
      </c>
      <c r="F80" s="166">
        <v>97391</v>
      </c>
      <c r="G80" s="166">
        <v>92103</v>
      </c>
      <c r="H80" s="166">
        <v>106284</v>
      </c>
      <c r="I80" s="167">
        <f>IFERROR(H80/G80-1,"-")</f>
        <v>0.15396892609361257</v>
      </c>
      <c r="J80" s="166">
        <f t="shared" si="24"/>
        <v>14181</v>
      </c>
      <c r="K80" s="167">
        <f>H80/H$8</f>
        <v>1.9393899581773195E-2</v>
      </c>
    </row>
    <row r="81" spans="2:14" x14ac:dyDescent="0.25">
      <c r="B81" s="165" t="s">
        <v>103</v>
      </c>
      <c r="C81" s="166">
        <v>284219</v>
      </c>
      <c r="D81" s="166">
        <v>74813</v>
      </c>
      <c r="E81" s="166">
        <v>114704</v>
      </c>
      <c r="F81" s="166">
        <v>244952</v>
      </c>
      <c r="G81" s="166">
        <v>249820</v>
      </c>
      <c r="H81" s="166">
        <v>275953</v>
      </c>
      <c r="I81" s="167">
        <f>IFERROR(H81/G81-1,"-")</f>
        <v>0.1046073172684332</v>
      </c>
      <c r="J81" s="166">
        <f t="shared" si="24"/>
        <v>26133</v>
      </c>
      <c r="K81" s="167">
        <f>H81/H$8</f>
        <v>5.0353814038698749E-2</v>
      </c>
    </row>
    <row r="82" spans="2:14" x14ac:dyDescent="0.25">
      <c r="B82" s="161" t="s">
        <v>110</v>
      </c>
      <c r="C82" s="162">
        <v>435438</v>
      </c>
      <c r="D82" s="162">
        <v>122702</v>
      </c>
      <c r="E82" s="162">
        <v>172511</v>
      </c>
      <c r="F82" s="162">
        <v>367882</v>
      </c>
      <c r="G82" s="162">
        <v>455925</v>
      </c>
      <c r="H82" s="162">
        <v>532119</v>
      </c>
      <c r="I82" s="163">
        <f>IFERROR(H82/G82-1,"-")</f>
        <v>0.16711959203816407</v>
      </c>
      <c r="J82" s="162">
        <f t="shared" si="24"/>
        <v>76194</v>
      </c>
      <c r="K82" s="163">
        <f>H82/H$8</f>
        <v>9.7097046136328802E-2</v>
      </c>
    </row>
    <row r="83" spans="2:14" x14ac:dyDescent="0.25">
      <c r="B83" s="165" t="s">
        <v>113</v>
      </c>
      <c r="C83" s="166">
        <v>75049</v>
      </c>
      <c r="D83" s="166">
        <v>21332</v>
      </c>
      <c r="E83" s="166">
        <v>16695</v>
      </c>
      <c r="F83" s="166">
        <v>71554</v>
      </c>
      <c r="G83" s="166">
        <v>93860</v>
      </c>
      <c r="H83" s="166">
        <v>110313</v>
      </c>
      <c r="I83" s="167">
        <f t="shared" ref="I83:I90" si="25">IFERROR(H83/G83-1,"-")</f>
        <v>0.17529298955891748</v>
      </c>
      <c r="J83" s="166">
        <f t="shared" si="24"/>
        <v>16453</v>
      </c>
      <c r="K83" s="167">
        <f t="shared" ref="K83:K90" si="26">H83/H$8</f>
        <v>2.0129080995861526E-2</v>
      </c>
    </row>
    <row r="84" spans="2:14" x14ac:dyDescent="0.25">
      <c r="B84" s="165" t="s">
        <v>116</v>
      </c>
      <c r="C84" s="166">
        <v>159354</v>
      </c>
      <c r="D84" s="166">
        <v>39522</v>
      </c>
      <c r="E84" s="166">
        <v>53227</v>
      </c>
      <c r="F84" s="166">
        <v>113120</v>
      </c>
      <c r="G84" s="166">
        <v>127349</v>
      </c>
      <c r="H84" s="166">
        <v>141364</v>
      </c>
      <c r="I84" s="167">
        <f t="shared" si="25"/>
        <v>0.11005190460859526</v>
      </c>
      <c r="J84" s="166">
        <f t="shared" si="24"/>
        <v>14015</v>
      </c>
      <c r="K84" s="167">
        <f t="shared" si="26"/>
        <v>2.57950323706088E-2</v>
      </c>
    </row>
    <row r="85" spans="2:14" x14ac:dyDescent="0.25">
      <c r="B85" s="165" t="s">
        <v>119</v>
      </c>
      <c r="C85" s="166">
        <v>25447</v>
      </c>
      <c r="D85" s="166">
        <v>8286</v>
      </c>
      <c r="E85" s="166">
        <v>19927</v>
      </c>
      <c r="F85" s="166">
        <v>30758</v>
      </c>
      <c r="G85" s="166">
        <v>42539</v>
      </c>
      <c r="H85" s="166">
        <v>57925</v>
      </c>
      <c r="I85" s="167">
        <f t="shared" si="25"/>
        <v>0.36169162415665634</v>
      </c>
      <c r="J85" s="166">
        <f t="shared" si="24"/>
        <v>15386</v>
      </c>
      <c r="K85" s="167">
        <f t="shared" si="26"/>
        <v>1.0569715416000642E-2</v>
      </c>
    </row>
    <row r="86" spans="2:14" x14ac:dyDescent="0.25">
      <c r="B86" s="165" t="s">
        <v>126</v>
      </c>
      <c r="C86" s="166">
        <v>9296</v>
      </c>
      <c r="D86" s="166">
        <v>2074</v>
      </c>
      <c r="E86" s="166">
        <v>5996</v>
      </c>
      <c r="F86" s="166">
        <v>10713</v>
      </c>
      <c r="G86" s="166">
        <v>12911</v>
      </c>
      <c r="H86" s="166">
        <v>18498</v>
      </c>
      <c r="I86" s="167">
        <f t="shared" si="25"/>
        <v>0.43273177910309046</v>
      </c>
      <c r="J86" s="166">
        <f t="shared" si="24"/>
        <v>5587</v>
      </c>
      <c r="K86" s="167">
        <f t="shared" si="26"/>
        <v>3.375374980840395E-3</v>
      </c>
    </row>
    <row r="87" spans="2:14" x14ac:dyDescent="0.25">
      <c r="B87" s="165" t="s">
        <v>122</v>
      </c>
      <c r="C87" s="166">
        <v>6249</v>
      </c>
      <c r="D87" s="166">
        <v>2082</v>
      </c>
      <c r="E87" s="166">
        <v>5201</v>
      </c>
      <c r="F87" s="166">
        <v>5872</v>
      </c>
      <c r="G87" s="166">
        <v>6968</v>
      </c>
      <c r="H87" s="166">
        <v>8896</v>
      </c>
      <c r="I87" s="167">
        <f t="shared" si="25"/>
        <v>0.27669345579793347</v>
      </c>
      <c r="J87" s="166">
        <f t="shared" si="24"/>
        <v>1928</v>
      </c>
      <c r="K87" s="167">
        <f t="shared" si="26"/>
        <v>1.623274723189326E-3</v>
      </c>
    </row>
    <row r="88" spans="2:14" x14ac:dyDescent="0.25">
      <c r="B88" s="165" t="s">
        <v>131</v>
      </c>
      <c r="C88" s="166">
        <v>8520</v>
      </c>
      <c r="D88" s="166">
        <v>3046</v>
      </c>
      <c r="E88" s="166">
        <v>2575</v>
      </c>
      <c r="F88" s="166">
        <v>7581</v>
      </c>
      <c r="G88" s="166">
        <v>8524</v>
      </c>
      <c r="H88" s="166">
        <v>7383</v>
      </c>
      <c r="I88" s="167">
        <f t="shared" si="25"/>
        <v>-0.13385734396996718</v>
      </c>
      <c r="J88" s="166">
        <f t="shared" si="24"/>
        <v>-1141</v>
      </c>
      <c r="K88" s="167">
        <f t="shared" si="26"/>
        <v>1.3471939389958177E-3</v>
      </c>
    </row>
    <row r="89" spans="2:14" x14ac:dyDescent="0.25">
      <c r="B89" s="165" t="s">
        <v>134</v>
      </c>
      <c r="C89" s="166">
        <v>13181</v>
      </c>
      <c r="D89" s="166">
        <v>4839</v>
      </c>
      <c r="E89" s="166">
        <v>2819</v>
      </c>
      <c r="F89" s="166">
        <v>7599</v>
      </c>
      <c r="G89" s="166">
        <v>9961</v>
      </c>
      <c r="H89" s="166">
        <v>9541</v>
      </c>
      <c r="I89" s="167">
        <f t="shared" si="25"/>
        <v>-4.216444132115249E-2</v>
      </c>
      <c r="J89" s="166">
        <f t="shared" si="24"/>
        <v>-420</v>
      </c>
      <c r="K89" s="167">
        <f t="shared" si="26"/>
        <v>1.7409694395176889E-3</v>
      </c>
    </row>
    <row r="90" spans="2:14" x14ac:dyDescent="0.25">
      <c r="B90" s="170" t="s">
        <v>148</v>
      </c>
      <c r="C90" s="171">
        <f t="shared" ref="C90:H90" si="27">C82-SUM(C83:C89)</f>
        <v>138342</v>
      </c>
      <c r="D90" s="171">
        <f t="shared" si="27"/>
        <v>41521</v>
      </c>
      <c r="E90" s="171">
        <f t="shared" si="27"/>
        <v>66071</v>
      </c>
      <c r="F90" s="171">
        <f t="shared" si="27"/>
        <v>120685</v>
      </c>
      <c r="G90" s="171">
        <f t="shared" si="27"/>
        <v>153813</v>
      </c>
      <c r="H90" s="171">
        <f t="shared" si="27"/>
        <v>178199</v>
      </c>
      <c r="I90" s="172">
        <f t="shared" si="25"/>
        <v>0.15854316605228425</v>
      </c>
      <c r="J90" s="171">
        <f>H90-G90</f>
        <v>24386</v>
      </c>
      <c r="K90" s="172">
        <f t="shared" si="26"/>
        <v>3.2516404271314601E-2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55887</v>
      </c>
      <c r="D92" s="159">
        <v>24221</v>
      </c>
      <c r="E92" s="159">
        <v>33444</v>
      </c>
      <c r="F92" s="159">
        <v>51485</v>
      </c>
      <c r="G92" s="159">
        <v>58157</v>
      </c>
      <c r="H92" s="159">
        <v>57388</v>
      </c>
      <c r="I92" s="160">
        <f>IFERROR(H92/G92-1,"-")</f>
        <v>-1.3222827862510056E-2</v>
      </c>
      <c r="J92" s="159">
        <f>H92-G92</f>
        <v>-769</v>
      </c>
      <c r="K92" s="160">
        <f>H92/H$8</f>
        <v>1.0471727721941215E-2</v>
      </c>
      <c r="L92" s="107"/>
      <c r="M92" s="107"/>
      <c r="N92" s="107"/>
    </row>
    <row r="93" spans="2:14" x14ac:dyDescent="0.25">
      <c r="B93" s="161" t="s">
        <v>100</v>
      </c>
      <c r="C93" s="162">
        <v>37119</v>
      </c>
      <c r="D93" s="162">
        <v>16023</v>
      </c>
      <c r="E93" s="162">
        <v>21732</v>
      </c>
      <c r="F93" s="162">
        <v>33809</v>
      </c>
      <c r="G93" s="162">
        <v>37722</v>
      </c>
      <c r="H93" s="162">
        <v>35821</v>
      </c>
      <c r="I93" s="163">
        <f>IFERROR(H93/G93-1,"-")</f>
        <v>-5.0394994963151474E-2</v>
      </c>
      <c r="J93" s="162">
        <f t="shared" ref="J93:J103" si="28">H93-G93</f>
        <v>-1901</v>
      </c>
      <c r="K93" s="163">
        <f>H93/H$8</f>
        <v>6.5363448582919119E-3</v>
      </c>
    </row>
    <row r="94" spans="2:14" x14ac:dyDescent="0.25">
      <c r="B94" s="165" t="s">
        <v>106</v>
      </c>
      <c r="C94" s="166">
        <v>19153</v>
      </c>
      <c r="D94" s="166">
        <v>8684</v>
      </c>
      <c r="E94" s="166">
        <v>11001</v>
      </c>
      <c r="F94" s="166">
        <v>16289</v>
      </c>
      <c r="G94" s="166">
        <v>12024</v>
      </c>
      <c r="H94" s="166">
        <v>11877</v>
      </c>
      <c r="I94" s="167">
        <f>IFERROR(H94/G94-1,"-")</f>
        <v>-1.2225548902195627E-2</v>
      </c>
      <c r="J94" s="166">
        <f t="shared" si="28"/>
        <v>-147</v>
      </c>
      <c r="K94" s="167">
        <f>H94/H$8</f>
        <v>2.1672250322976199E-3</v>
      </c>
    </row>
    <row r="95" spans="2:14" x14ac:dyDescent="0.25">
      <c r="B95" s="165" t="s">
        <v>103</v>
      </c>
      <c r="C95" s="166">
        <v>17966</v>
      </c>
      <c r="D95" s="166">
        <v>7339</v>
      </c>
      <c r="E95" s="166">
        <v>10731</v>
      </c>
      <c r="F95" s="166">
        <v>17520</v>
      </c>
      <c r="G95" s="166">
        <v>25698</v>
      </c>
      <c r="H95" s="166">
        <v>23944</v>
      </c>
      <c r="I95" s="167">
        <f>IFERROR(H95/G95-1,"-")</f>
        <v>-6.8254338859055186E-2</v>
      </c>
      <c r="J95" s="166">
        <f t="shared" si="28"/>
        <v>-1754</v>
      </c>
      <c r="K95" s="167">
        <f>H95/H$8</f>
        <v>4.3691198259942924E-3</v>
      </c>
    </row>
    <row r="96" spans="2:14" x14ac:dyDescent="0.25">
      <c r="B96" s="161" t="s">
        <v>110</v>
      </c>
      <c r="C96" s="162">
        <v>18768</v>
      </c>
      <c r="D96" s="162">
        <v>8198</v>
      </c>
      <c r="E96" s="162">
        <v>11712</v>
      </c>
      <c r="F96" s="162">
        <v>17676</v>
      </c>
      <c r="G96" s="162">
        <v>20435</v>
      </c>
      <c r="H96" s="162">
        <v>21567</v>
      </c>
      <c r="I96" s="163">
        <f>IFERROR(H96/G96-1,"-")</f>
        <v>5.539515537068751E-2</v>
      </c>
      <c r="J96" s="162">
        <f t="shared" si="28"/>
        <v>1132</v>
      </c>
      <c r="K96" s="163">
        <f>H96/H$8</f>
        <v>3.9353828636493025E-3</v>
      </c>
    </row>
    <row r="97" spans="2:14" x14ac:dyDescent="0.25">
      <c r="B97" s="165" t="s">
        <v>113</v>
      </c>
      <c r="C97" s="166">
        <v>2421</v>
      </c>
      <c r="D97" s="166">
        <v>1288</v>
      </c>
      <c r="E97" s="166">
        <v>921</v>
      </c>
      <c r="F97" s="166">
        <v>2403</v>
      </c>
      <c r="G97" s="166">
        <v>2795</v>
      </c>
      <c r="H97" s="166">
        <v>3030</v>
      </c>
      <c r="I97" s="167">
        <f t="shared" ref="I97:I104" si="29">IFERROR(H97/G97-1,"-")</f>
        <v>8.4078711985688726E-2</v>
      </c>
      <c r="J97" s="166">
        <f t="shared" si="28"/>
        <v>235</v>
      </c>
      <c r="K97" s="167">
        <f t="shared" ref="K97:K104" si="30">H97/H$8</f>
        <v>5.5289145810068099E-4</v>
      </c>
    </row>
    <row r="98" spans="2:14" x14ac:dyDescent="0.25">
      <c r="B98" s="165" t="s">
        <v>116</v>
      </c>
      <c r="C98" s="166">
        <v>3905</v>
      </c>
      <c r="D98" s="166">
        <v>1481</v>
      </c>
      <c r="E98" s="166">
        <v>2395</v>
      </c>
      <c r="F98" s="166">
        <v>3482</v>
      </c>
      <c r="G98" s="166">
        <v>3814</v>
      </c>
      <c r="H98" s="166">
        <v>4234</v>
      </c>
      <c r="I98" s="167">
        <f t="shared" si="29"/>
        <v>0.11012060828526482</v>
      </c>
      <c r="J98" s="166">
        <f t="shared" si="28"/>
        <v>420</v>
      </c>
      <c r="K98" s="167">
        <f t="shared" si="30"/>
        <v>7.7258826191362485E-4</v>
      </c>
    </row>
    <row r="99" spans="2:14" x14ac:dyDescent="0.25">
      <c r="B99" s="165" t="s">
        <v>119</v>
      </c>
      <c r="C99" s="166">
        <v>3854</v>
      </c>
      <c r="D99" s="166">
        <v>1974</v>
      </c>
      <c r="E99" s="166">
        <v>3541</v>
      </c>
      <c r="F99" s="166">
        <v>3412</v>
      </c>
      <c r="G99" s="166">
        <v>3885</v>
      </c>
      <c r="H99" s="166">
        <v>3685</v>
      </c>
      <c r="I99" s="167">
        <f t="shared" si="29"/>
        <v>-5.1480051480051525E-2</v>
      </c>
      <c r="J99" s="166">
        <f t="shared" si="28"/>
        <v>-200</v>
      </c>
      <c r="K99" s="167">
        <f t="shared" si="30"/>
        <v>6.7241089871320446E-4</v>
      </c>
    </row>
    <row r="100" spans="2:14" x14ac:dyDescent="0.25">
      <c r="B100" s="165" t="s">
        <v>126</v>
      </c>
      <c r="C100" s="166">
        <v>699</v>
      </c>
      <c r="D100" s="166">
        <v>323</v>
      </c>
      <c r="E100" s="166">
        <v>432</v>
      </c>
      <c r="F100" s="166">
        <v>1172</v>
      </c>
      <c r="G100" s="166">
        <v>938</v>
      </c>
      <c r="H100" s="166">
        <v>933</v>
      </c>
      <c r="I100" s="167">
        <f t="shared" si="29"/>
        <v>-5.3304904051172386E-3</v>
      </c>
      <c r="J100" s="166">
        <f t="shared" si="28"/>
        <v>-5</v>
      </c>
      <c r="K100" s="167">
        <f t="shared" si="30"/>
        <v>1.7024677571218989E-4</v>
      </c>
    </row>
    <row r="101" spans="2:14" x14ac:dyDescent="0.25">
      <c r="B101" s="165" t="s">
        <v>122</v>
      </c>
      <c r="C101" s="166">
        <v>519</v>
      </c>
      <c r="D101" s="166">
        <v>351</v>
      </c>
      <c r="E101" s="166">
        <v>507</v>
      </c>
      <c r="F101" s="166">
        <v>682</v>
      </c>
      <c r="G101" s="166">
        <v>650</v>
      </c>
      <c r="H101" s="166">
        <v>903</v>
      </c>
      <c r="I101" s="167">
        <f t="shared" si="29"/>
        <v>0.38923076923076927</v>
      </c>
      <c r="J101" s="166">
        <f t="shared" si="28"/>
        <v>253</v>
      </c>
      <c r="K101" s="167">
        <f t="shared" si="30"/>
        <v>1.6477260285970789E-4</v>
      </c>
    </row>
    <row r="102" spans="2:14" x14ac:dyDescent="0.25">
      <c r="B102" s="165" t="s">
        <v>131</v>
      </c>
      <c r="C102" s="166">
        <v>155</v>
      </c>
      <c r="D102" s="166">
        <v>124</v>
      </c>
      <c r="E102" s="166">
        <v>105</v>
      </c>
      <c r="F102" s="166">
        <v>270</v>
      </c>
      <c r="G102" s="166">
        <v>153</v>
      </c>
      <c r="H102" s="166">
        <v>230</v>
      </c>
      <c r="I102" s="167">
        <f t="shared" si="29"/>
        <v>0.50326797385620914</v>
      </c>
      <c r="J102" s="166">
        <f t="shared" si="28"/>
        <v>77</v>
      </c>
      <c r="K102" s="167">
        <f t="shared" si="30"/>
        <v>4.1968658535695256E-5</v>
      </c>
    </row>
    <row r="103" spans="2:14" x14ac:dyDescent="0.25">
      <c r="B103" s="165" t="s">
        <v>134</v>
      </c>
      <c r="C103" s="166">
        <v>271</v>
      </c>
      <c r="D103" s="166">
        <v>89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7.0069412511769477E-5</v>
      </c>
    </row>
    <row r="104" spans="2:14" x14ac:dyDescent="0.25">
      <c r="B104" s="170" t="s">
        <v>148</v>
      </c>
      <c r="C104" s="171">
        <f t="shared" ref="C104:H104" si="31">C96-SUM(C97:C103)</f>
        <v>6944</v>
      </c>
      <c r="D104" s="171">
        <f t="shared" si="31"/>
        <v>2568</v>
      </c>
      <c r="E104" s="171">
        <f t="shared" si="31"/>
        <v>3715</v>
      </c>
      <c r="F104" s="171">
        <f t="shared" si="31"/>
        <v>6087</v>
      </c>
      <c r="G104" s="171">
        <f t="shared" si="31"/>
        <v>7930</v>
      </c>
      <c r="H104" s="171">
        <f t="shared" si="31"/>
        <v>8168</v>
      </c>
      <c r="I104" s="172">
        <f t="shared" si="29"/>
        <v>3.0012610340479196E-2</v>
      </c>
      <c r="J104" s="171">
        <f>H104-G104</f>
        <v>238</v>
      </c>
      <c r="K104" s="172">
        <f t="shared" si="30"/>
        <v>1.4904347953024297E-3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142901</v>
      </c>
      <c r="D106" s="159">
        <v>77467</v>
      </c>
      <c r="E106" s="159">
        <v>107459</v>
      </c>
      <c r="F106" s="159">
        <v>198873</v>
      </c>
      <c r="G106" s="159">
        <v>252588</v>
      </c>
      <c r="H106" s="159">
        <v>239146</v>
      </c>
      <c r="I106" s="160">
        <f>IFERROR(H106/G106-1,"-")</f>
        <v>-5.3217096615832848E-2</v>
      </c>
      <c r="J106" s="159">
        <f>H106-G106</f>
        <v>-13442</v>
      </c>
      <c r="K106" s="160">
        <f>H106/H$8</f>
        <v>4.3637551365988597E-2</v>
      </c>
      <c r="L106" s="107"/>
      <c r="M106" s="107"/>
      <c r="N106" s="107"/>
    </row>
    <row r="107" spans="2:14" x14ac:dyDescent="0.25">
      <c r="B107" s="161" t="s">
        <v>100</v>
      </c>
      <c r="C107" s="162">
        <v>31009</v>
      </c>
      <c r="D107" s="162">
        <v>30584</v>
      </c>
      <c r="E107" s="162">
        <v>44398</v>
      </c>
      <c r="F107" s="162">
        <v>48630</v>
      </c>
      <c r="G107" s="162">
        <v>55684</v>
      </c>
      <c r="H107" s="162">
        <v>49807</v>
      </c>
      <c r="I107" s="163">
        <f>IFERROR(H107/G107-1,"-")</f>
        <v>-0.10554198692622652</v>
      </c>
      <c r="J107" s="162">
        <f t="shared" ref="J107:J117" si="32">H107-G107</f>
        <v>-5877</v>
      </c>
      <c r="K107" s="163">
        <f>H107/H$8</f>
        <v>9.0884042421190154E-3</v>
      </c>
    </row>
    <row r="108" spans="2:14" x14ac:dyDescent="0.25">
      <c r="B108" s="165" t="s">
        <v>106</v>
      </c>
      <c r="C108" s="166">
        <v>11886</v>
      </c>
      <c r="D108" s="166">
        <v>4963</v>
      </c>
      <c r="E108" s="166">
        <v>24120</v>
      </c>
      <c r="F108" s="166">
        <v>16359</v>
      </c>
      <c r="G108" s="166">
        <v>19520</v>
      </c>
      <c r="H108" s="166">
        <v>16099</v>
      </c>
      <c r="I108" s="167">
        <f>IFERROR(H108/G108-1,"-")</f>
        <v>-0.17525614754098362</v>
      </c>
      <c r="J108" s="166">
        <f t="shared" si="32"/>
        <v>-3421</v>
      </c>
      <c r="K108" s="167">
        <f>H108/H$8</f>
        <v>2.937623625070252E-3</v>
      </c>
    </row>
    <row r="109" spans="2:14" x14ac:dyDescent="0.25">
      <c r="B109" s="165" t="s">
        <v>103</v>
      </c>
      <c r="C109" s="166">
        <v>19123</v>
      </c>
      <c r="D109" s="166">
        <v>25621</v>
      </c>
      <c r="E109" s="166">
        <v>20278</v>
      </c>
      <c r="F109" s="166">
        <v>32271</v>
      </c>
      <c r="G109" s="166">
        <v>36164</v>
      </c>
      <c r="H109" s="166">
        <v>33708</v>
      </c>
      <c r="I109" s="167">
        <f>IFERROR(H109/G109-1,"-")</f>
        <v>-6.791284149983412E-2</v>
      </c>
      <c r="J109" s="166">
        <f t="shared" si="32"/>
        <v>-2456</v>
      </c>
      <c r="K109" s="167">
        <f>H109/H$8</f>
        <v>6.1507806170487643E-3</v>
      </c>
    </row>
    <row r="110" spans="2:14" x14ac:dyDescent="0.25">
      <c r="B110" s="161" t="s">
        <v>110</v>
      </c>
      <c r="C110" s="162">
        <v>111892</v>
      </c>
      <c r="D110" s="162">
        <v>46883</v>
      </c>
      <c r="E110" s="162">
        <v>63061</v>
      </c>
      <c r="F110" s="162">
        <v>150243</v>
      </c>
      <c r="G110" s="162">
        <v>196904</v>
      </c>
      <c r="H110" s="162">
        <v>189339</v>
      </c>
      <c r="I110" s="163">
        <f>IFERROR(H110/G110-1,"-")</f>
        <v>-3.841973753707395E-2</v>
      </c>
      <c r="J110" s="162">
        <f t="shared" si="32"/>
        <v>-7565</v>
      </c>
      <c r="K110" s="163">
        <f>H110/H$8</f>
        <v>3.4549147123869584E-2</v>
      </c>
    </row>
    <row r="111" spans="2:14" x14ac:dyDescent="0.25">
      <c r="B111" s="165" t="s">
        <v>113</v>
      </c>
      <c r="C111" s="166">
        <v>61414</v>
      </c>
      <c r="D111" s="166">
        <v>26382</v>
      </c>
      <c r="E111" s="166">
        <v>26812</v>
      </c>
      <c r="F111" s="166">
        <v>90804</v>
      </c>
      <c r="G111" s="166">
        <v>128108</v>
      </c>
      <c r="H111" s="166">
        <v>116734</v>
      </c>
      <c r="I111" s="167">
        <f t="shared" ref="I111:I118" si="33">IFERROR(H111/G111-1,"-")</f>
        <v>-8.8784463109251588E-2</v>
      </c>
      <c r="J111" s="166">
        <f t="shared" si="32"/>
        <v>-11374</v>
      </c>
      <c r="K111" s="167">
        <f t="shared" ref="K111:K118" si="34">H111/H$8</f>
        <v>2.1300736458721086E-2</v>
      </c>
    </row>
    <row r="112" spans="2:14" x14ac:dyDescent="0.25">
      <c r="B112" s="165" t="s">
        <v>116</v>
      </c>
      <c r="C112" s="166">
        <v>9783</v>
      </c>
      <c r="D112" s="166">
        <v>3197</v>
      </c>
      <c r="E112" s="166">
        <v>7197</v>
      </c>
      <c r="F112" s="166">
        <v>6944</v>
      </c>
      <c r="G112" s="166">
        <v>8880</v>
      </c>
      <c r="H112" s="166">
        <v>8516</v>
      </c>
      <c r="I112" s="167">
        <f t="shared" si="33"/>
        <v>-4.0990990990991016E-2</v>
      </c>
      <c r="J112" s="166">
        <f t="shared" si="32"/>
        <v>-364</v>
      </c>
      <c r="K112" s="167">
        <f t="shared" si="34"/>
        <v>1.553935200391221E-3</v>
      </c>
    </row>
    <row r="113" spans="2:14" x14ac:dyDescent="0.25">
      <c r="B113" s="165" t="s">
        <v>119</v>
      </c>
      <c r="C113" s="166">
        <v>11371</v>
      </c>
      <c r="D113" s="166">
        <v>2498</v>
      </c>
      <c r="E113" s="166">
        <v>6746</v>
      </c>
      <c r="F113" s="166">
        <v>9830</v>
      </c>
      <c r="G113" s="166">
        <v>13414</v>
      </c>
      <c r="H113" s="166">
        <v>14245</v>
      </c>
      <c r="I113" s="167">
        <f t="shared" si="33"/>
        <v>6.1950201282242379E-2</v>
      </c>
      <c r="J113" s="166">
        <f t="shared" si="32"/>
        <v>831</v>
      </c>
      <c r="K113" s="167">
        <f t="shared" si="34"/>
        <v>2.5993197427868651E-3</v>
      </c>
    </row>
    <row r="114" spans="2:14" x14ac:dyDescent="0.25">
      <c r="B114" s="165" t="s">
        <v>126</v>
      </c>
      <c r="C114" s="166">
        <v>2496</v>
      </c>
      <c r="D114" s="166">
        <v>1300</v>
      </c>
      <c r="E114" s="166">
        <v>3663</v>
      </c>
      <c r="F114" s="166">
        <v>6290</v>
      </c>
      <c r="G114" s="166">
        <v>6514</v>
      </c>
      <c r="H114" s="166">
        <v>6482</v>
      </c>
      <c r="I114" s="167">
        <f t="shared" si="33"/>
        <v>-4.912496162112423E-3</v>
      </c>
      <c r="J114" s="166">
        <f t="shared" si="32"/>
        <v>-32</v>
      </c>
      <c r="K114" s="167">
        <f t="shared" si="34"/>
        <v>1.1827862809929419E-3</v>
      </c>
    </row>
    <row r="115" spans="2:14" x14ac:dyDescent="0.25">
      <c r="B115" s="165" t="s">
        <v>122</v>
      </c>
      <c r="C115" s="166">
        <v>3749</v>
      </c>
      <c r="D115" s="166">
        <v>2838</v>
      </c>
      <c r="E115" s="166">
        <v>4368</v>
      </c>
      <c r="F115" s="166">
        <v>4750</v>
      </c>
      <c r="G115" s="166">
        <v>5340</v>
      </c>
      <c r="H115" s="166">
        <v>5146</v>
      </c>
      <c r="I115" s="167">
        <f t="shared" si="33"/>
        <v>-3.6329588014981318E-2</v>
      </c>
      <c r="J115" s="166">
        <f t="shared" si="32"/>
        <v>-194</v>
      </c>
      <c r="K115" s="167">
        <f t="shared" si="34"/>
        <v>9.3900311662907738E-4</v>
      </c>
    </row>
    <row r="116" spans="2:14" x14ac:dyDescent="0.25">
      <c r="B116" s="165" t="s">
        <v>131</v>
      </c>
      <c r="C116" s="166">
        <v>826</v>
      </c>
      <c r="D116" s="166">
        <v>406</v>
      </c>
      <c r="E116" s="166">
        <v>369</v>
      </c>
      <c r="F116" s="166">
        <v>1261</v>
      </c>
      <c r="G116" s="166">
        <v>1457</v>
      </c>
      <c r="H116" s="166">
        <v>1177</v>
      </c>
      <c r="I116" s="167">
        <f t="shared" si="33"/>
        <v>-0.19217570350034319</v>
      </c>
      <c r="J116" s="166">
        <f t="shared" si="32"/>
        <v>-280</v>
      </c>
      <c r="K116" s="167">
        <f t="shared" si="34"/>
        <v>2.1477004824571009E-4</v>
      </c>
    </row>
    <row r="117" spans="2:14" x14ac:dyDescent="0.25">
      <c r="B117" s="165" t="s">
        <v>134</v>
      </c>
      <c r="C117" s="166">
        <v>1664</v>
      </c>
      <c r="D117" s="166">
        <v>932</v>
      </c>
      <c r="E117" s="166">
        <v>521</v>
      </c>
      <c r="F117" s="166">
        <v>980</v>
      </c>
      <c r="G117" s="166">
        <v>944</v>
      </c>
      <c r="H117" s="166">
        <v>1508</v>
      </c>
      <c r="I117" s="167">
        <f t="shared" si="33"/>
        <v>0.59745762711864403</v>
      </c>
      <c r="J117" s="166">
        <f t="shared" si="32"/>
        <v>564</v>
      </c>
      <c r="K117" s="167">
        <f t="shared" si="34"/>
        <v>2.7516842205142805E-4</v>
      </c>
    </row>
    <row r="118" spans="2:14" x14ac:dyDescent="0.25">
      <c r="B118" s="170" t="s">
        <v>148</v>
      </c>
      <c r="C118" s="171">
        <f t="shared" ref="C118:H118" si="35">C110-SUM(C111:C117)</f>
        <v>20589</v>
      </c>
      <c r="D118" s="171">
        <f t="shared" si="35"/>
        <v>9330</v>
      </c>
      <c r="E118" s="171">
        <f t="shared" si="35"/>
        <v>13385</v>
      </c>
      <c r="F118" s="171">
        <f t="shared" si="35"/>
        <v>29384</v>
      </c>
      <c r="G118" s="171">
        <f t="shared" si="35"/>
        <v>32247</v>
      </c>
      <c r="H118" s="171">
        <f t="shared" si="35"/>
        <v>35531</v>
      </c>
      <c r="I118" s="172">
        <f t="shared" si="33"/>
        <v>0.10183893075324835</v>
      </c>
      <c r="J118" s="171">
        <f>H118-G118</f>
        <v>3284</v>
      </c>
      <c r="K118" s="172">
        <f t="shared" si="34"/>
        <v>6.4834278540512533E-3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220415</v>
      </c>
      <c r="D120" s="159">
        <v>103516</v>
      </c>
      <c r="E120" s="159">
        <v>164258</v>
      </c>
      <c r="F120" s="159">
        <v>229131</v>
      </c>
      <c r="G120" s="159">
        <v>239109</v>
      </c>
      <c r="H120" s="159">
        <v>250871</v>
      </c>
      <c r="I120" s="160">
        <f>IFERROR(H120/G120-1,"-")</f>
        <v>4.9190954752853289E-2</v>
      </c>
      <c r="J120" s="159">
        <f>H120-G120</f>
        <v>11762</v>
      </c>
      <c r="K120" s="160">
        <f>H120/H$8</f>
        <v>4.5777040589166977E-2</v>
      </c>
      <c r="L120" s="107"/>
      <c r="M120" s="107"/>
      <c r="N120" s="107"/>
    </row>
    <row r="121" spans="2:14" x14ac:dyDescent="0.25">
      <c r="B121" s="161" t="s">
        <v>100</v>
      </c>
      <c r="C121" s="162">
        <v>120142</v>
      </c>
      <c r="D121" s="162">
        <v>61571</v>
      </c>
      <c r="E121" s="162">
        <v>104557</v>
      </c>
      <c r="F121" s="162">
        <v>134886</v>
      </c>
      <c r="G121" s="162">
        <v>146430</v>
      </c>
      <c r="H121" s="162">
        <v>156566</v>
      </c>
      <c r="I121" s="163">
        <f>IFERROR(H121/G121-1,"-")</f>
        <v>6.9220788089872309E-2</v>
      </c>
      <c r="J121" s="162">
        <f t="shared" ref="J121:J131" si="36">H121-G121</f>
        <v>10136</v>
      </c>
      <c r="K121" s="163">
        <f>H121/H$8</f>
        <v>2.8568978227389841E-2</v>
      </c>
    </row>
    <row r="122" spans="2:14" x14ac:dyDescent="0.25">
      <c r="B122" s="165" t="s">
        <v>106</v>
      </c>
      <c r="C122" s="166">
        <v>61076</v>
      </c>
      <c r="D122" s="166">
        <v>27791</v>
      </c>
      <c r="E122" s="166">
        <v>53247</v>
      </c>
      <c r="F122" s="166">
        <v>69865</v>
      </c>
      <c r="G122" s="166">
        <v>66121</v>
      </c>
      <c r="H122" s="166">
        <v>75793</v>
      </c>
      <c r="I122" s="167">
        <f>IFERROR(H122/G122-1,"-")</f>
        <v>0.14627727953297742</v>
      </c>
      <c r="J122" s="166">
        <f t="shared" si="36"/>
        <v>9672</v>
      </c>
      <c r="K122" s="167">
        <f>H122/H$8</f>
        <v>1.3830132766938915E-2</v>
      </c>
    </row>
    <row r="123" spans="2:14" x14ac:dyDescent="0.25">
      <c r="B123" s="165" t="s">
        <v>103</v>
      </c>
      <c r="C123" s="166">
        <v>59066</v>
      </c>
      <c r="D123" s="166">
        <v>33780</v>
      </c>
      <c r="E123" s="166">
        <v>51310</v>
      </c>
      <c r="F123" s="166">
        <v>65021</v>
      </c>
      <c r="G123" s="166">
        <v>80309</v>
      </c>
      <c r="H123" s="166">
        <v>80773</v>
      </c>
      <c r="I123" s="167">
        <f>IFERROR(H123/G123-1,"-")</f>
        <v>5.7776836967213807E-3</v>
      </c>
      <c r="J123" s="166">
        <f t="shared" si="36"/>
        <v>464</v>
      </c>
      <c r="K123" s="167">
        <f>H123/H$8</f>
        <v>1.4738845460450926E-2</v>
      </c>
    </row>
    <row r="124" spans="2:14" x14ac:dyDescent="0.25">
      <c r="B124" s="161" t="s">
        <v>110</v>
      </c>
      <c r="C124" s="162">
        <v>100273</v>
      </c>
      <c r="D124" s="162">
        <v>41945</v>
      </c>
      <c r="E124" s="162">
        <v>59701</v>
      </c>
      <c r="F124" s="162">
        <v>94245</v>
      </c>
      <c r="G124" s="162">
        <v>92679</v>
      </c>
      <c r="H124" s="162">
        <v>94305</v>
      </c>
      <c r="I124" s="163">
        <f>IFERROR(H124/G124-1,"-")</f>
        <v>1.7544427540219454E-2</v>
      </c>
      <c r="J124" s="162">
        <f t="shared" si="36"/>
        <v>1626</v>
      </c>
      <c r="K124" s="163">
        <f>H124/H$8</f>
        <v>1.7208062361777136E-2</v>
      </c>
    </row>
    <row r="125" spans="2:14" x14ac:dyDescent="0.25">
      <c r="B125" s="165" t="s">
        <v>113</v>
      </c>
      <c r="C125" s="166">
        <v>10460</v>
      </c>
      <c r="D125" s="166">
        <v>3941</v>
      </c>
      <c r="E125" s="166">
        <v>3336</v>
      </c>
      <c r="F125" s="166">
        <v>9917</v>
      </c>
      <c r="G125" s="166">
        <v>11646</v>
      </c>
      <c r="H125" s="166">
        <v>10656</v>
      </c>
      <c r="I125" s="167">
        <f t="shared" ref="I125:I132" si="37">IFERROR(H125/G125-1,"-")</f>
        <v>-8.5007727975270453E-2</v>
      </c>
      <c r="J125" s="166">
        <f t="shared" si="36"/>
        <v>-990</v>
      </c>
      <c r="K125" s="167">
        <f t="shared" ref="K125:K132" si="38">H125/H$8</f>
        <v>1.9444261972016029E-3</v>
      </c>
    </row>
    <row r="126" spans="2:14" x14ac:dyDescent="0.25">
      <c r="B126" s="165" t="s">
        <v>116</v>
      </c>
      <c r="C126" s="166">
        <v>9550</v>
      </c>
      <c r="D126" s="166">
        <v>4053</v>
      </c>
      <c r="E126" s="166">
        <v>7314</v>
      </c>
      <c r="F126" s="166">
        <v>11261</v>
      </c>
      <c r="G126" s="166">
        <v>13316</v>
      </c>
      <c r="H126" s="166">
        <v>13127</v>
      </c>
      <c r="I126" s="167">
        <f t="shared" si="37"/>
        <v>-1.4193451486932962E-2</v>
      </c>
      <c r="J126" s="166">
        <f t="shared" si="36"/>
        <v>-189</v>
      </c>
      <c r="K126" s="167">
        <f t="shared" si="38"/>
        <v>2.3953155678177029E-3</v>
      </c>
    </row>
    <row r="127" spans="2:14" x14ac:dyDescent="0.25">
      <c r="B127" s="165" t="s">
        <v>119</v>
      </c>
      <c r="C127" s="166">
        <v>6709</v>
      </c>
      <c r="D127" s="166">
        <v>2906</v>
      </c>
      <c r="E127" s="166">
        <v>7134</v>
      </c>
      <c r="F127" s="166">
        <v>8524</v>
      </c>
      <c r="G127" s="166">
        <v>8756</v>
      </c>
      <c r="H127" s="166">
        <v>8567</v>
      </c>
      <c r="I127" s="167">
        <f t="shared" si="37"/>
        <v>-2.1585198720877163E-2</v>
      </c>
      <c r="J127" s="166">
        <f t="shared" si="36"/>
        <v>-189</v>
      </c>
      <c r="K127" s="167">
        <f t="shared" si="38"/>
        <v>1.5632412942404403E-3</v>
      </c>
    </row>
    <row r="128" spans="2:14" x14ac:dyDescent="0.25">
      <c r="B128" s="165" t="s">
        <v>126</v>
      </c>
      <c r="C128" s="166">
        <v>1866</v>
      </c>
      <c r="D128" s="166">
        <v>784</v>
      </c>
      <c r="E128" s="166">
        <v>1333</v>
      </c>
      <c r="F128" s="166">
        <v>2573</v>
      </c>
      <c r="G128" s="166">
        <v>2637</v>
      </c>
      <c r="H128" s="166">
        <v>2356</v>
      </c>
      <c r="I128" s="167">
        <f t="shared" si="37"/>
        <v>-0.10656048540007579</v>
      </c>
      <c r="J128" s="166">
        <f t="shared" si="36"/>
        <v>-281</v>
      </c>
      <c r="K128" s="167">
        <f t="shared" si="38"/>
        <v>4.2990504134825225E-4</v>
      </c>
    </row>
    <row r="129" spans="2:14" x14ac:dyDescent="0.25">
      <c r="B129" s="165" t="s">
        <v>122</v>
      </c>
      <c r="C129" s="166">
        <v>1484</v>
      </c>
      <c r="D129" s="166">
        <v>812</v>
      </c>
      <c r="E129" s="166">
        <v>1357</v>
      </c>
      <c r="F129" s="166">
        <v>1836</v>
      </c>
      <c r="G129" s="166">
        <v>1934</v>
      </c>
      <c r="H129" s="166">
        <v>2091</v>
      </c>
      <c r="I129" s="167">
        <f t="shared" si="37"/>
        <v>8.1178903826266913E-2</v>
      </c>
      <c r="J129" s="166">
        <f t="shared" si="36"/>
        <v>157</v>
      </c>
      <c r="K129" s="167">
        <f t="shared" si="38"/>
        <v>3.815498478179947E-4</v>
      </c>
    </row>
    <row r="130" spans="2:14" x14ac:dyDescent="0.25">
      <c r="B130" s="165" t="s">
        <v>131</v>
      </c>
      <c r="C130" s="166">
        <v>1623</v>
      </c>
      <c r="D130" s="166">
        <v>678</v>
      </c>
      <c r="E130" s="166">
        <v>555</v>
      </c>
      <c r="F130" s="166">
        <v>1075</v>
      </c>
      <c r="G130" s="166">
        <v>1341</v>
      </c>
      <c r="H130" s="166">
        <v>1334</v>
      </c>
      <c r="I130" s="167">
        <f t="shared" si="37"/>
        <v>-5.2199850857569396E-3</v>
      </c>
      <c r="J130" s="166">
        <f t="shared" si="36"/>
        <v>-7</v>
      </c>
      <c r="K130" s="167">
        <f t="shared" si="38"/>
        <v>2.434182195070325E-4</v>
      </c>
    </row>
    <row r="131" spans="2:14" x14ac:dyDescent="0.25">
      <c r="B131" s="165" t="s">
        <v>134</v>
      </c>
      <c r="C131" s="166">
        <v>2681</v>
      </c>
      <c r="D131" s="166">
        <v>1097</v>
      </c>
      <c r="E131" s="166">
        <v>919</v>
      </c>
      <c r="F131" s="166">
        <v>1885</v>
      </c>
      <c r="G131" s="166">
        <v>2455</v>
      </c>
      <c r="H131" s="166">
        <v>2493</v>
      </c>
      <c r="I131" s="167">
        <f t="shared" si="37"/>
        <v>1.5478615071283119E-2</v>
      </c>
      <c r="J131" s="166">
        <f t="shared" si="36"/>
        <v>38</v>
      </c>
      <c r="K131" s="167">
        <f t="shared" si="38"/>
        <v>4.5490376404125338E-4</v>
      </c>
    </row>
    <row r="132" spans="2:14" x14ac:dyDescent="0.25">
      <c r="B132" s="170" t="s">
        <v>148</v>
      </c>
      <c r="C132" s="171">
        <f t="shared" ref="C132:H132" si="39">C124-SUM(C125:C131)</f>
        <v>65900</v>
      </c>
      <c r="D132" s="171">
        <f t="shared" si="39"/>
        <v>27674</v>
      </c>
      <c r="E132" s="171">
        <f t="shared" si="39"/>
        <v>37753</v>
      </c>
      <c r="F132" s="171">
        <f t="shared" si="39"/>
        <v>57174</v>
      </c>
      <c r="G132" s="171">
        <f t="shared" si="39"/>
        <v>50594</v>
      </c>
      <c r="H132" s="171">
        <f t="shared" si="39"/>
        <v>53681</v>
      </c>
      <c r="I132" s="172">
        <f t="shared" si="37"/>
        <v>6.1015140135193935E-2</v>
      </c>
      <c r="J132" s="171">
        <f>H132-G132</f>
        <v>3087</v>
      </c>
      <c r="K132" s="172">
        <f t="shared" si="38"/>
        <v>9.795302429802857E-3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250224</v>
      </c>
      <c r="D134" s="159">
        <v>96681</v>
      </c>
      <c r="E134" s="159">
        <v>140346</v>
      </c>
      <c r="F134" s="159">
        <v>257117</v>
      </c>
      <c r="G134" s="159">
        <v>278594</v>
      </c>
      <c r="H134" s="159">
        <v>287810</v>
      </c>
      <c r="I134" s="160">
        <f>IFERROR(H134/G134-1,"-")</f>
        <v>3.3080396562739978E-2</v>
      </c>
      <c r="J134" s="159">
        <f>H134-G134</f>
        <v>9216</v>
      </c>
      <c r="K134" s="160">
        <f>H134/H$8</f>
        <v>5.2517389622428051E-2</v>
      </c>
      <c r="L134" s="107"/>
      <c r="M134" s="107"/>
      <c r="N134" s="107"/>
    </row>
    <row r="135" spans="2:14" x14ac:dyDescent="0.25">
      <c r="B135" s="161" t="s">
        <v>100</v>
      </c>
      <c r="C135" s="162">
        <v>45577</v>
      </c>
      <c r="D135" s="162">
        <v>26839</v>
      </c>
      <c r="E135" s="162">
        <v>45216</v>
      </c>
      <c r="F135" s="162">
        <v>29061</v>
      </c>
      <c r="G135" s="162">
        <v>32018</v>
      </c>
      <c r="H135" s="162">
        <v>29188</v>
      </c>
      <c r="I135" s="163">
        <f>IFERROR(H135/G135-1,"-")</f>
        <v>-8.838778187269658E-2</v>
      </c>
      <c r="J135" s="162">
        <f t="shared" ref="J135:J145" si="40">H135-G135</f>
        <v>-2830</v>
      </c>
      <c r="K135" s="163">
        <f>H135/H$8</f>
        <v>5.3260052406081445E-3</v>
      </c>
    </row>
    <row r="136" spans="2:14" x14ac:dyDescent="0.25">
      <c r="B136" s="165" t="s">
        <v>106</v>
      </c>
      <c r="C136" s="166">
        <v>24890</v>
      </c>
      <c r="D136" s="166">
        <v>20058</v>
      </c>
      <c r="E136" s="166">
        <v>34195</v>
      </c>
      <c r="F136" s="166">
        <v>19943</v>
      </c>
      <c r="G136" s="166">
        <v>20738</v>
      </c>
      <c r="H136" s="166">
        <v>18376</v>
      </c>
      <c r="I136" s="167">
        <f>IFERROR(H136/G136-1,"-")</f>
        <v>-0.1138971935577201</v>
      </c>
      <c r="J136" s="166">
        <f t="shared" si="40"/>
        <v>-2362</v>
      </c>
      <c r="K136" s="167">
        <f>H136/H$8</f>
        <v>3.3531133445736348E-3</v>
      </c>
    </row>
    <row r="137" spans="2:14" x14ac:dyDescent="0.25">
      <c r="B137" s="165" t="s">
        <v>103</v>
      </c>
      <c r="C137" s="166">
        <v>20687</v>
      </c>
      <c r="D137" s="166">
        <v>6781</v>
      </c>
      <c r="E137" s="166">
        <v>11021</v>
      </c>
      <c r="F137" s="166">
        <v>9118</v>
      </c>
      <c r="G137" s="166">
        <v>11280</v>
      </c>
      <c r="H137" s="166">
        <v>10812</v>
      </c>
      <c r="I137" s="167">
        <f>IFERROR(H137/G137-1,"-")</f>
        <v>-4.1489361702127692E-2</v>
      </c>
      <c r="J137" s="166">
        <f t="shared" si="40"/>
        <v>-468</v>
      </c>
      <c r="K137" s="167">
        <f>H137/H$8</f>
        <v>1.9728918960345092E-3</v>
      </c>
    </row>
    <row r="138" spans="2:14" x14ac:dyDescent="0.25">
      <c r="B138" s="161" t="s">
        <v>110</v>
      </c>
      <c r="C138" s="162">
        <v>204647</v>
      </c>
      <c r="D138" s="162">
        <v>69842</v>
      </c>
      <c r="E138" s="162">
        <v>95130</v>
      </c>
      <c r="F138" s="162">
        <v>228056</v>
      </c>
      <c r="G138" s="162">
        <v>246576</v>
      </c>
      <c r="H138" s="162">
        <v>258622</v>
      </c>
      <c r="I138" s="163">
        <f>IFERROR(H138/G138-1,"-")</f>
        <v>4.8853091947310467E-2</v>
      </c>
      <c r="J138" s="162">
        <f t="shared" si="40"/>
        <v>12046</v>
      </c>
      <c r="K138" s="163">
        <f>H138/H$8</f>
        <v>4.7191384381819905E-2</v>
      </c>
    </row>
    <row r="139" spans="2:14" x14ac:dyDescent="0.25">
      <c r="B139" s="165" t="s">
        <v>113</v>
      </c>
      <c r="C139" s="166">
        <v>100583</v>
      </c>
      <c r="D139" s="166">
        <v>26093</v>
      </c>
      <c r="E139" s="166">
        <v>26467</v>
      </c>
      <c r="F139" s="166">
        <v>96562</v>
      </c>
      <c r="G139" s="166">
        <v>105830</v>
      </c>
      <c r="H139" s="166">
        <v>116159</v>
      </c>
      <c r="I139" s="167">
        <f t="shared" ref="I139:I146" si="41">IFERROR(H139/G139-1,"-")</f>
        <v>9.7599924407067995E-2</v>
      </c>
      <c r="J139" s="166">
        <f t="shared" si="40"/>
        <v>10329</v>
      </c>
      <c r="K139" s="167">
        <f t="shared" ref="K139:K146" si="42">H139/H$8</f>
        <v>2.119581481238185E-2</v>
      </c>
    </row>
    <row r="140" spans="2:14" x14ac:dyDescent="0.25">
      <c r="B140" s="165" t="s">
        <v>116</v>
      </c>
      <c r="C140" s="166">
        <v>15093</v>
      </c>
      <c r="D140" s="166">
        <v>6042</v>
      </c>
      <c r="E140" s="166">
        <v>9298</v>
      </c>
      <c r="F140" s="166">
        <v>16587</v>
      </c>
      <c r="G140" s="166">
        <v>20785</v>
      </c>
      <c r="H140" s="166">
        <v>21459</v>
      </c>
      <c r="I140" s="167">
        <f t="shared" si="41"/>
        <v>3.2427231176329174E-2</v>
      </c>
      <c r="J140" s="166">
        <f t="shared" si="40"/>
        <v>674</v>
      </c>
      <c r="K140" s="167">
        <f t="shared" si="42"/>
        <v>3.9156758413803677E-3</v>
      </c>
    </row>
    <row r="141" spans="2:14" x14ac:dyDescent="0.25">
      <c r="B141" s="165" t="s">
        <v>119</v>
      </c>
      <c r="C141" s="166">
        <v>19622</v>
      </c>
      <c r="D141" s="166">
        <v>6586</v>
      </c>
      <c r="E141" s="166">
        <v>15246</v>
      </c>
      <c r="F141" s="166">
        <v>26940</v>
      </c>
      <c r="G141" s="166">
        <v>25089</v>
      </c>
      <c r="H141" s="166">
        <v>24579</v>
      </c>
      <c r="I141" s="167">
        <f t="shared" si="41"/>
        <v>-2.0327633624297459E-2</v>
      </c>
      <c r="J141" s="166">
        <f t="shared" si="40"/>
        <v>-510</v>
      </c>
      <c r="K141" s="167">
        <f t="shared" si="42"/>
        <v>4.4849898180384946E-3</v>
      </c>
    </row>
    <row r="142" spans="2:14" x14ac:dyDescent="0.25">
      <c r="B142" s="165" t="s">
        <v>126</v>
      </c>
      <c r="C142" s="166">
        <v>3955</v>
      </c>
      <c r="D142" s="166">
        <v>1273</v>
      </c>
      <c r="E142" s="166">
        <v>4366</v>
      </c>
      <c r="F142" s="166">
        <v>9965</v>
      </c>
      <c r="G142" s="166">
        <v>8878</v>
      </c>
      <c r="H142" s="166">
        <v>6534</v>
      </c>
      <c r="I142" s="167">
        <f t="shared" si="41"/>
        <v>-0.26402342870015771</v>
      </c>
      <c r="J142" s="166">
        <f t="shared" si="40"/>
        <v>-2344</v>
      </c>
      <c r="K142" s="167">
        <f t="shared" si="42"/>
        <v>1.1922748472705774E-3</v>
      </c>
    </row>
    <row r="143" spans="2:14" x14ac:dyDescent="0.25">
      <c r="B143" s="165" t="s">
        <v>122</v>
      </c>
      <c r="C143" s="166">
        <v>4225</v>
      </c>
      <c r="D143" s="166">
        <v>1935</v>
      </c>
      <c r="E143" s="166">
        <v>3344</v>
      </c>
      <c r="F143" s="166">
        <v>4569</v>
      </c>
      <c r="G143" s="166">
        <v>5490</v>
      </c>
      <c r="H143" s="166">
        <v>5563</v>
      </c>
      <c r="I143" s="167">
        <f t="shared" si="41"/>
        <v>1.3296903460837894E-2</v>
      </c>
      <c r="J143" s="166">
        <f t="shared" si="40"/>
        <v>73</v>
      </c>
      <c r="K143" s="167">
        <f t="shared" si="42"/>
        <v>1.0150941192785771E-3</v>
      </c>
    </row>
    <row r="144" spans="2:14" x14ac:dyDescent="0.25">
      <c r="B144" s="165" t="s">
        <v>131</v>
      </c>
      <c r="C144" s="166">
        <v>2428</v>
      </c>
      <c r="D144" s="166">
        <v>1979</v>
      </c>
      <c r="E144" s="166">
        <v>1422</v>
      </c>
      <c r="F144" s="166">
        <v>3324</v>
      </c>
      <c r="G144" s="166">
        <v>3691</v>
      </c>
      <c r="H144" s="166">
        <v>3402</v>
      </c>
      <c r="I144" s="167">
        <f t="shared" si="41"/>
        <v>-7.8298564074776533E-2</v>
      </c>
      <c r="J144" s="166">
        <f t="shared" si="40"/>
        <v>-289</v>
      </c>
      <c r="K144" s="167">
        <f t="shared" si="42"/>
        <v>6.2077120147145768E-4</v>
      </c>
    </row>
    <row r="145" spans="2:14" x14ac:dyDescent="0.25">
      <c r="B145" s="165" t="s">
        <v>134</v>
      </c>
      <c r="C145" s="166">
        <v>6221</v>
      </c>
      <c r="D145" s="166">
        <v>4050</v>
      </c>
      <c r="E145" s="166">
        <v>947</v>
      </c>
      <c r="F145" s="166">
        <v>2079</v>
      </c>
      <c r="G145" s="166">
        <v>2885</v>
      </c>
      <c r="H145" s="166">
        <v>2731</v>
      </c>
      <c r="I145" s="167">
        <f t="shared" si="41"/>
        <v>-5.3379549393414161E-2</v>
      </c>
      <c r="J145" s="166">
        <f t="shared" si="40"/>
        <v>-154</v>
      </c>
      <c r="K145" s="167">
        <f t="shared" si="42"/>
        <v>4.9833220200427711E-4</v>
      </c>
    </row>
    <row r="146" spans="2:14" x14ac:dyDescent="0.25">
      <c r="B146" s="170" t="s">
        <v>148</v>
      </c>
      <c r="C146" s="171">
        <f t="shared" ref="C146:H146" si="43">C138-SUM(C139:C145)</f>
        <v>52520</v>
      </c>
      <c r="D146" s="171">
        <f t="shared" si="43"/>
        <v>21884</v>
      </c>
      <c r="E146" s="171">
        <f t="shared" si="43"/>
        <v>34040</v>
      </c>
      <c r="F146" s="171">
        <f t="shared" si="43"/>
        <v>68030</v>
      </c>
      <c r="G146" s="171">
        <f t="shared" si="43"/>
        <v>73928</v>
      </c>
      <c r="H146" s="171">
        <f t="shared" si="43"/>
        <v>78195</v>
      </c>
      <c r="I146" s="172">
        <f t="shared" si="41"/>
        <v>5.7718320528081346E-2</v>
      </c>
      <c r="J146" s="171">
        <f>H146-G146</f>
        <v>4267</v>
      </c>
      <c r="K146" s="172">
        <f t="shared" si="42"/>
        <v>1.4268431539994306E-2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126097</v>
      </c>
      <c r="D148" s="159">
        <v>43425</v>
      </c>
      <c r="E148" s="159">
        <v>71959</v>
      </c>
      <c r="F148" s="159">
        <v>111437</v>
      </c>
      <c r="G148" s="159">
        <v>123198</v>
      </c>
      <c r="H148" s="159">
        <v>128395</v>
      </c>
      <c r="I148" s="160">
        <f>IFERROR(H148/G148-1,"-")</f>
        <v>4.2184126365687691E-2</v>
      </c>
      <c r="J148" s="159">
        <f>H148-G148</f>
        <v>5197</v>
      </c>
      <c r="K148" s="160">
        <f>H148/H$8</f>
        <v>2.3428547446480836E-2</v>
      </c>
      <c r="L148" s="107"/>
      <c r="M148" s="107"/>
      <c r="N148" s="107"/>
    </row>
    <row r="149" spans="2:14" x14ac:dyDescent="0.25">
      <c r="B149" s="161" t="s">
        <v>100</v>
      </c>
      <c r="C149" s="162">
        <v>54208</v>
      </c>
      <c r="D149" s="162">
        <v>22164</v>
      </c>
      <c r="E149" s="162">
        <v>40392</v>
      </c>
      <c r="F149" s="162">
        <v>57756</v>
      </c>
      <c r="G149" s="162">
        <v>59696</v>
      </c>
      <c r="H149" s="162">
        <v>55970</v>
      </c>
      <c r="I149" s="163">
        <f>IFERROR(H149/G149-1,"-")</f>
        <v>-6.2416242294291102E-2</v>
      </c>
      <c r="J149" s="162">
        <f t="shared" ref="J149:J159" si="44">H149-G149</f>
        <v>-3726</v>
      </c>
      <c r="K149" s="163">
        <f>H149/H$8</f>
        <v>1.0212981818447233E-2</v>
      </c>
    </row>
    <row r="150" spans="2:14" x14ac:dyDescent="0.25">
      <c r="B150" s="165" t="s">
        <v>106</v>
      </c>
      <c r="C150" s="166">
        <v>32990</v>
      </c>
      <c r="D150" s="166">
        <v>14597</v>
      </c>
      <c r="E150" s="166">
        <v>32366</v>
      </c>
      <c r="F150" s="166">
        <v>41603</v>
      </c>
      <c r="G150" s="166">
        <v>44199</v>
      </c>
      <c r="H150" s="166">
        <v>37836</v>
      </c>
      <c r="I150" s="167">
        <f>IFERROR(H150/G150-1,"-")</f>
        <v>-0.14396253308898388</v>
      </c>
      <c r="J150" s="166">
        <f t="shared" si="44"/>
        <v>-6363</v>
      </c>
      <c r="K150" s="167">
        <f>H150/H$8</f>
        <v>6.904026801550286E-3</v>
      </c>
    </row>
    <row r="151" spans="2:14" x14ac:dyDescent="0.25">
      <c r="B151" s="165" t="s">
        <v>103</v>
      </c>
      <c r="C151" s="166">
        <v>21218</v>
      </c>
      <c r="D151" s="166">
        <v>7567</v>
      </c>
      <c r="E151" s="166">
        <v>8026</v>
      </c>
      <c r="F151" s="166">
        <v>16153</v>
      </c>
      <c r="G151" s="166">
        <v>15497</v>
      </c>
      <c r="H151" s="166">
        <v>18134</v>
      </c>
      <c r="I151" s="167">
        <f>IFERROR(H151/G151-1,"-")</f>
        <v>0.17016196683229001</v>
      </c>
      <c r="J151" s="166">
        <f t="shared" si="44"/>
        <v>2637</v>
      </c>
      <c r="K151" s="167">
        <f>H151/H$8</f>
        <v>3.3089550168969467E-3</v>
      </c>
    </row>
    <row r="152" spans="2:14" x14ac:dyDescent="0.25">
      <c r="B152" s="161" t="s">
        <v>110</v>
      </c>
      <c r="C152" s="162">
        <v>71889</v>
      </c>
      <c r="D152" s="162">
        <v>21261</v>
      </c>
      <c r="E152" s="162">
        <v>31567</v>
      </c>
      <c r="F152" s="162">
        <v>53681</v>
      </c>
      <c r="G152" s="162">
        <v>63502</v>
      </c>
      <c r="H152" s="162">
        <v>72425</v>
      </c>
      <c r="I152" s="163">
        <f>IFERROR(H152/G152-1,"-")</f>
        <v>0.14051525936190989</v>
      </c>
      <c r="J152" s="162">
        <f t="shared" si="44"/>
        <v>8923</v>
      </c>
      <c r="K152" s="163">
        <f>H152/H$8</f>
        <v>1.3215565628033605E-2</v>
      </c>
    </row>
    <row r="153" spans="2:14" x14ac:dyDescent="0.25">
      <c r="B153" s="165" t="s">
        <v>113</v>
      </c>
      <c r="C153" s="166">
        <v>21798</v>
      </c>
      <c r="D153" s="166">
        <v>5789</v>
      </c>
      <c r="E153" s="166">
        <v>5609</v>
      </c>
      <c r="F153" s="166">
        <v>19238</v>
      </c>
      <c r="G153" s="166">
        <v>18996</v>
      </c>
      <c r="H153" s="166">
        <v>20085</v>
      </c>
      <c r="I153" s="167">
        <f t="shared" ref="I153:I160" si="45">IFERROR(H153/G153-1,"-")</f>
        <v>5.7327858496525552E-2</v>
      </c>
      <c r="J153" s="166">
        <f t="shared" si="44"/>
        <v>1089</v>
      </c>
      <c r="K153" s="167">
        <f t="shared" ref="K153:K160" si="46">H153/H$8</f>
        <v>3.6649587247366924E-3</v>
      </c>
    </row>
    <row r="154" spans="2:14" x14ac:dyDescent="0.25">
      <c r="B154" s="165" t="s">
        <v>116</v>
      </c>
      <c r="C154" s="166">
        <v>18523</v>
      </c>
      <c r="D154" s="166">
        <v>5079</v>
      </c>
      <c r="E154" s="166">
        <v>8623</v>
      </c>
      <c r="F154" s="166">
        <v>11385</v>
      </c>
      <c r="G154" s="166">
        <v>12605</v>
      </c>
      <c r="H154" s="166">
        <v>13027</v>
      </c>
      <c r="I154" s="167">
        <f t="shared" si="45"/>
        <v>3.3478778262594266E-2</v>
      </c>
      <c r="J154" s="166">
        <f t="shared" si="44"/>
        <v>422</v>
      </c>
      <c r="K154" s="167">
        <f t="shared" si="46"/>
        <v>2.3770683249760959E-3</v>
      </c>
    </row>
    <row r="155" spans="2:14" x14ac:dyDescent="0.25">
      <c r="B155" s="165" t="s">
        <v>119</v>
      </c>
      <c r="C155" s="166">
        <v>9905</v>
      </c>
      <c r="D155" s="166">
        <v>2317</v>
      </c>
      <c r="E155" s="166">
        <v>5206</v>
      </c>
      <c r="F155" s="166">
        <v>6579</v>
      </c>
      <c r="G155" s="166">
        <v>10130</v>
      </c>
      <c r="H155" s="166">
        <v>12879</v>
      </c>
      <c r="I155" s="167">
        <f t="shared" si="45"/>
        <v>0.2713721618953604</v>
      </c>
      <c r="J155" s="166">
        <f t="shared" si="44"/>
        <v>2749</v>
      </c>
      <c r="K155" s="167">
        <f t="shared" si="46"/>
        <v>2.3500624055705181E-3</v>
      </c>
    </row>
    <row r="156" spans="2:14" x14ac:dyDescent="0.25">
      <c r="B156" s="165" t="s">
        <v>126</v>
      </c>
      <c r="C156" s="166">
        <v>1673</v>
      </c>
      <c r="D156" s="166">
        <v>600</v>
      </c>
      <c r="E156" s="166">
        <v>927</v>
      </c>
      <c r="F156" s="166">
        <v>1690</v>
      </c>
      <c r="G156" s="166">
        <v>2031</v>
      </c>
      <c r="H156" s="166">
        <v>2829</v>
      </c>
      <c r="I156" s="167">
        <f t="shared" si="45"/>
        <v>0.39290989660265874</v>
      </c>
      <c r="J156" s="166">
        <f t="shared" si="44"/>
        <v>798</v>
      </c>
      <c r="K156" s="167">
        <f t="shared" si="46"/>
        <v>5.1621449998905165E-4</v>
      </c>
    </row>
    <row r="157" spans="2:14" x14ac:dyDescent="0.25">
      <c r="B157" s="165" t="s">
        <v>122</v>
      </c>
      <c r="C157" s="166">
        <v>3007</v>
      </c>
      <c r="D157" s="166">
        <v>1505</v>
      </c>
      <c r="E157" s="166">
        <v>1749</v>
      </c>
      <c r="F157" s="166">
        <v>2959</v>
      </c>
      <c r="G157" s="166">
        <v>3062</v>
      </c>
      <c r="H157" s="166">
        <v>3505</v>
      </c>
      <c r="I157" s="167">
        <f t="shared" si="45"/>
        <v>0.14467668190725025</v>
      </c>
      <c r="J157" s="166">
        <f t="shared" si="44"/>
        <v>443</v>
      </c>
      <c r="K157" s="167">
        <f t="shared" si="46"/>
        <v>6.3956586159831248E-4</v>
      </c>
    </row>
    <row r="158" spans="2:14" x14ac:dyDescent="0.25">
      <c r="B158" s="165" t="s">
        <v>131</v>
      </c>
      <c r="C158" s="166">
        <v>472</v>
      </c>
      <c r="D158" s="166">
        <v>354</v>
      </c>
      <c r="E158" s="166">
        <v>292</v>
      </c>
      <c r="F158" s="166">
        <v>497</v>
      </c>
      <c r="G158" s="166">
        <v>676</v>
      </c>
      <c r="H158" s="166">
        <v>484</v>
      </c>
      <c r="I158" s="167">
        <f t="shared" si="45"/>
        <v>-0.28402366863905326</v>
      </c>
      <c r="J158" s="166">
        <f t="shared" si="44"/>
        <v>-192</v>
      </c>
      <c r="K158" s="167">
        <f t="shared" si="46"/>
        <v>8.8316655353376099E-5</v>
      </c>
    </row>
    <row r="159" spans="2:14" x14ac:dyDescent="0.25">
      <c r="B159" s="165" t="s">
        <v>134</v>
      </c>
      <c r="C159" s="166">
        <v>1062</v>
      </c>
      <c r="D159" s="166">
        <v>441</v>
      </c>
      <c r="E159" s="166">
        <v>454</v>
      </c>
      <c r="F159" s="166">
        <v>656</v>
      </c>
      <c r="G159" s="166">
        <v>941</v>
      </c>
      <c r="H159" s="166">
        <v>796</v>
      </c>
      <c r="I159" s="167">
        <f t="shared" si="45"/>
        <v>-0.15409139213602552</v>
      </c>
      <c r="J159" s="166">
        <f t="shared" si="44"/>
        <v>-145</v>
      </c>
      <c r="K159" s="167">
        <f t="shared" si="46"/>
        <v>1.4524805301918881E-4</v>
      </c>
    </row>
    <row r="160" spans="2:14" x14ac:dyDescent="0.25">
      <c r="B160" s="170" t="s">
        <v>148</v>
      </c>
      <c r="C160" s="171">
        <f t="shared" ref="C160:H160" si="47">C152-SUM(C153:C159)</f>
        <v>15449</v>
      </c>
      <c r="D160" s="171">
        <f t="shared" si="47"/>
        <v>5176</v>
      </c>
      <c r="E160" s="171">
        <f t="shared" si="47"/>
        <v>8707</v>
      </c>
      <c r="F160" s="171">
        <f t="shared" si="47"/>
        <v>10677</v>
      </c>
      <c r="G160" s="171">
        <f t="shared" si="47"/>
        <v>15061</v>
      </c>
      <c r="H160" s="171">
        <f t="shared" si="47"/>
        <v>18820</v>
      </c>
      <c r="I160" s="172">
        <f t="shared" si="45"/>
        <v>0.24958502091494594</v>
      </c>
      <c r="J160" s="171">
        <f>H160-G160</f>
        <v>3759</v>
      </c>
      <c r="K160" s="172">
        <f t="shared" si="46"/>
        <v>3.4341311027903682E-3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6A0DD-E85A-428B-A7BA-F30EC5025EF4}">
  <sheetPr>
    <tabColor theme="7" tint="0.79998168889431442"/>
  </sheetPr>
  <dimension ref="A1:T165"/>
  <sheetViews>
    <sheetView showGridLines="0" topLeftCell="A9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58"/>
    </row>
    <row r="6" spans="1:20" ht="42" customHeight="1" thickBot="1" x14ac:dyDescent="0.3">
      <c r="B6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283"/>
      <c r="D6" s="283"/>
      <c r="E6" s="283"/>
      <c r="F6" s="283"/>
      <c r="G6" s="283"/>
      <c r="H6" s="283"/>
      <c r="I6" s="283"/>
      <c r="J6" s="283"/>
      <c r="M6" s="283" t="s">
        <v>268</v>
      </c>
      <c r="N6" s="283"/>
      <c r="O6" s="283"/>
      <c r="P6" s="283"/>
      <c r="Q6" s="283"/>
      <c r="R6" s="283"/>
      <c r="S6" s="283"/>
      <c r="T6" s="283"/>
    </row>
    <row r="7" spans="1:20" ht="6" customHeight="1" x14ac:dyDescent="0.25"/>
    <row r="8" spans="1:20" ht="15.75" x14ac:dyDescent="0.25">
      <c r="B8" s="147"/>
      <c r="C8" s="313" t="s">
        <v>46</v>
      </c>
      <c r="D8" s="314"/>
      <c r="E8" s="314"/>
      <c r="F8" s="314"/>
      <c r="G8" s="314"/>
      <c r="H8" s="314"/>
      <c r="I8" s="314"/>
      <c r="J8" s="314"/>
    </row>
    <row r="9" spans="1:20" s="148" customFormat="1" ht="72" customHeight="1" x14ac:dyDescent="0.25">
      <c r="A9"/>
      <c r="B9" s="149"/>
      <c r="C9" s="174" t="s">
        <v>267</v>
      </c>
      <c r="D9" s="174" t="s">
        <v>232</v>
      </c>
      <c r="E9" s="174" t="s">
        <v>233</v>
      </c>
      <c r="F9" s="174" t="s">
        <v>234</v>
      </c>
      <c r="G9" s="174" t="s">
        <v>235</v>
      </c>
      <c r="H9" s="174" t="s">
        <v>236</v>
      </c>
      <c r="I9" s="175" t="str">
        <f>CONCATENATE("var. ",RIGHT(H9,2),"/",RIGHT(G9,2))</f>
        <v>var. 25/24</v>
      </c>
      <c r="J9" s="175" t="str">
        <f>CONCATENATE("Cuota s/ total lugares de residencia ",RIGHT(H9,4))</f>
        <v>Cuota s/ total lugares de residencia 2025</v>
      </c>
      <c r="M9" s="149"/>
      <c r="N9" s="174" t="s">
        <v>267</v>
      </c>
      <c r="O9" s="174" t="s">
        <v>232</v>
      </c>
      <c r="P9" s="174" t="s">
        <v>233</v>
      </c>
      <c r="Q9" s="174" t="s">
        <v>234</v>
      </c>
      <c r="R9" s="174" t="s">
        <v>235</v>
      </c>
      <c r="S9" s="174" t="s">
        <v>236</v>
      </c>
      <c r="T9" s="175" t="str">
        <f>CONCATENATE("Cuota s/ total lugares de residencia ",RIGHT(R9,4))</f>
        <v>Cuota s/ total lugares de residencia 2024</v>
      </c>
    </row>
    <row r="10" spans="1:20" x14ac:dyDescent="0.25">
      <c r="B10" s="154" t="s">
        <v>46</v>
      </c>
      <c r="C10" s="155"/>
      <c r="D10" s="155"/>
      <c r="E10" s="155"/>
      <c r="F10" s="155"/>
      <c r="G10" s="155"/>
      <c r="H10" s="155"/>
      <c r="I10" s="156"/>
      <c r="J10" s="156"/>
      <c r="M10" s="157" t="s">
        <v>53</v>
      </c>
      <c r="N10" s="176"/>
      <c r="O10" s="176"/>
      <c r="P10" s="176"/>
      <c r="Q10" s="176"/>
      <c r="R10" s="176"/>
      <c r="S10" s="177"/>
      <c r="T10" s="177"/>
    </row>
    <row r="11" spans="1:20" x14ac:dyDescent="0.25">
      <c r="B11" s="158" t="s">
        <v>71</v>
      </c>
      <c r="C11" s="178">
        <v>152176</v>
      </c>
      <c r="D11" s="178">
        <v>286184</v>
      </c>
      <c r="E11" s="178">
        <v>442299</v>
      </c>
      <c r="F11" s="178">
        <v>447853</v>
      </c>
      <c r="G11" s="178">
        <v>494247</v>
      </c>
      <c r="H11" s="178">
        <v>484410</v>
      </c>
      <c r="I11" s="179">
        <f t="shared" ref="I11:I23" si="0">IFERROR(H11/G11-1,"-")</f>
        <v>-1.9903003963605226E-2</v>
      </c>
      <c r="J11" s="179">
        <f>H11/H11</f>
        <v>1</v>
      </c>
      <c r="K11" s="81"/>
      <c r="L11" s="81"/>
      <c r="M11" s="158" t="s">
        <v>71</v>
      </c>
      <c r="N11" s="178">
        <v>12002</v>
      </c>
      <c r="O11" s="178">
        <v>13469</v>
      </c>
      <c r="P11" s="178">
        <v>21074</v>
      </c>
      <c r="Q11" s="178">
        <v>20367</v>
      </c>
      <c r="R11" s="178">
        <v>22021</v>
      </c>
      <c r="S11" s="179">
        <f t="shared" ref="S11:S23" si="1">IFERROR(R11/Q11-1,"-")</f>
        <v>8.1209800166936796E-2</v>
      </c>
      <c r="T11" s="179">
        <f>R11/R11</f>
        <v>1</v>
      </c>
    </row>
    <row r="12" spans="1:20" x14ac:dyDescent="0.25">
      <c r="B12" s="161" t="s">
        <v>100</v>
      </c>
      <c r="C12" s="162">
        <v>91869</v>
      </c>
      <c r="D12" s="162">
        <v>124590</v>
      </c>
      <c r="E12" s="162">
        <v>123326</v>
      </c>
      <c r="F12" s="162">
        <v>117887</v>
      </c>
      <c r="G12" s="162">
        <v>130767</v>
      </c>
      <c r="H12" s="162">
        <v>133170</v>
      </c>
      <c r="I12" s="163">
        <f t="shared" si="0"/>
        <v>1.8376195829223008E-2</v>
      </c>
      <c r="J12" s="163">
        <f>H12/H11</f>
        <v>0.27491174831238002</v>
      </c>
      <c r="K12" s="81"/>
      <c r="L12" s="81"/>
      <c r="M12" s="161" t="s">
        <v>100</v>
      </c>
      <c r="N12" s="162">
        <v>8627</v>
      </c>
      <c r="O12" s="162">
        <v>6349</v>
      </c>
      <c r="P12" s="162">
        <v>7545</v>
      </c>
      <c r="Q12" s="162">
        <v>6775</v>
      </c>
      <c r="R12" s="162">
        <v>6771</v>
      </c>
      <c r="S12" s="163">
        <f t="shared" si="1"/>
        <v>-5.9040590405901039E-4</v>
      </c>
      <c r="T12" s="163">
        <f>R12/R11</f>
        <v>0.30747922437673131</v>
      </c>
    </row>
    <row r="13" spans="1:20" x14ac:dyDescent="0.25">
      <c r="B13" s="165" t="s">
        <v>106</v>
      </c>
      <c r="C13" s="166">
        <v>42049</v>
      </c>
      <c r="D13" s="166">
        <v>51781</v>
      </c>
      <c r="E13" s="166">
        <v>51222</v>
      </c>
      <c r="F13" s="166">
        <v>48123</v>
      </c>
      <c r="G13" s="166">
        <v>53810</v>
      </c>
      <c r="H13" s="166">
        <v>57219</v>
      </c>
      <c r="I13" s="167">
        <f t="shared" si="0"/>
        <v>6.3352536703215057E-2</v>
      </c>
      <c r="J13" s="167">
        <f>H13/H11</f>
        <v>0.11812101319130489</v>
      </c>
      <c r="K13" s="81"/>
      <c r="L13" s="81"/>
      <c r="M13" s="165" t="s">
        <v>106</v>
      </c>
      <c r="N13" s="166">
        <v>309</v>
      </c>
      <c r="O13" s="166">
        <v>2374</v>
      </c>
      <c r="P13" s="166">
        <v>2841</v>
      </c>
      <c r="Q13" s="166">
        <v>2313</v>
      </c>
      <c r="R13" s="166">
        <v>2655</v>
      </c>
      <c r="S13" s="167">
        <f t="shared" si="1"/>
        <v>0.14785992217898825</v>
      </c>
      <c r="T13" s="167">
        <f>R13/R11</f>
        <v>0.12056673175605104</v>
      </c>
    </row>
    <row r="14" spans="1:20" x14ac:dyDescent="0.25">
      <c r="B14" s="165" t="s">
        <v>103</v>
      </c>
      <c r="C14" s="166">
        <v>49820</v>
      </c>
      <c r="D14" s="166">
        <v>72809</v>
      </c>
      <c r="E14" s="166">
        <v>72104</v>
      </c>
      <c r="F14" s="166">
        <v>69764</v>
      </c>
      <c r="G14" s="166">
        <v>76957</v>
      </c>
      <c r="H14" s="166">
        <v>75951</v>
      </c>
      <c r="I14" s="167">
        <f t="shared" si="0"/>
        <v>-1.3072235144301336E-2</v>
      </c>
      <c r="J14" s="167">
        <f>H14/H11</f>
        <v>0.15679073512107511</v>
      </c>
      <c r="K14" s="81"/>
      <c r="L14" s="81"/>
      <c r="M14" s="165" t="s">
        <v>103</v>
      </c>
      <c r="N14" s="166">
        <v>8318</v>
      </c>
      <c r="O14" s="166">
        <v>3975</v>
      </c>
      <c r="P14" s="166">
        <v>4704</v>
      </c>
      <c r="Q14" s="166">
        <v>4462</v>
      </c>
      <c r="R14" s="166">
        <v>4116</v>
      </c>
      <c r="S14" s="167">
        <f t="shared" si="1"/>
        <v>-7.7543702375616363E-2</v>
      </c>
      <c r="T14" s="167">
        <f>R14/R11</f>
        <v>0.18691249262068027</v>
      </c>
    </row>
    <row r="15" spans="1:20" x14ac:dyDescent="0.25">
      <c r="B15" s="161" t="s">
        <v>110</v>
      </c>
      <c r="C15" s="162">
        <v>60307</v>
      </c>
      <c r="D15" s="162">
        <v>161594</v>
      </c>
      <c r="E15" s="162">
        <v>318973</v>
      </c>
      <c r="F15" s="162">
        <v>329966</v>
      </c>
      <c r="G15" s="162">
        <v>363480</v>
      </c>
      <c r="H15" s="162">
        <v>351240</v>
      </c>
      <c r="I15" s="163">
        <f t="shared" si="0"/>
        <v>-3.367448002641138E-2</v>
      </c>
      <c r="J15" s="163">
        <f>H15/H11</f>
        <v>0.72508825168762003</v>
      </c>
      <c r="K15" s="81"/>
      <c r="L15" s="81"/>
      <c r="M15" s="161" t="s">
        <v>110</v>
      </c>
      <c r="N15" s="162">
        <v>3375</v>
      </c>
      <c r="O15" s="162">
        <v>7120</v>
      </c>
      <c r="P15" s="162">
        <v>13529</v>
      </c>
      <c r="Q15" s="162">
        <v>13592</v>
      </c>
      <c r="R15" s="162">
        <v>15250</v>
      </c>
      <c r="S15" s="163">
        <f t="shared" si="1"/>
        <v>0.12198351971748078</v>
      </c>
      <c r="T15" s="163">
        <f>R15/R11</f>
        <v>0.69252077562326875</v>
      </c>
    </row>
    <row r="16" spans="1:20" x14ac:dyDescent="0.25">
      <c r="B16" s="165" t="s">
        <v>113</v>
      </c>
      <c r="C16" s="166">
        <v>11293</v>
      </c>
      <c r="D16" s="166">
        <v>47855</v>
      </c>
      <c r="E16" s="166">
        <v>165250</v>
      </c>
      <c r="F16" s="166">
        <v>169634</v>
      </c>
      <c r="G16" s="166">
        <v>187228</v>
      </c>
      <c r="H16" s="166">
        <v>183246</v>
      </c>
      <c r="I16" s="167">
        <f t="shared" si="0"/>
        <v>-2.1268186382378707E-2</v>
      </c>
      <c r="J16" s="167">
        <f>H16/H11</f>
        <v>0.37828698829503932</v>
      </c>
      <c r="K16" s="81"/>
      <c r="L16" s="81"/>
      <c r="M16" s="165" t="s">
        <v>113</v>
      </c>
      <c r="N16" s="166">
        <v>1065</v>
      </c>
      <c r="O16" s="166">
        <v>3443</v>
      </c>
      <c r="P16" s="166">
        <v>9215</v>
      </c>
      <c r="Q16" s="166">
        <v>9184</v>
      </c>
      <c r="R16" s="166">
        <v>9915</v>
      </c>
      <c r="S16" s="167">
        <f t="shared" si="1"/>
        <v>7.9594947735191601E-2</v>
      </c>
      <c r="T16" s="167">
        <f>R16/R11</f>
        <v>0.45025203215112847</v>
      </c>
    </row>
    <row r="17" spans="1:20" x14ac:dyDescent="0.25">
      <c r="B17" s="165" t="s">
        <v>116</v>
      </c>
      <c r="C17" s="166">
        <v>10265</v>
      </c>
      <c r="D17" s="166">
        <v>19715</v>
      </c>
      <c r="E17" s="166">
        <v>27366</v>
      </c>
      <c r="F17" s="166">
        <v>28752</v>
      </c>
      <c r="G17" s="166">
        <v>29044</v>
      </c>
      <c r="H17" s="166">
        <v>29409</v>
      </c>
      <c r="I17" s="167">
        <f t="shared" si="0"/>
        <v>1.2567139512463799E-2</v>
      </c>
      <c r="J17" s="167">
        <f>H17/H11</f>
        <v>6.0710967981668425E-2</v>
      </c>
      <c r="K17" s="81"/>
      <c r="L17" s="81"/>
      <c r="M17" s="165" t="s">
        <v>116</v>
      </c>
      <c r="N17" s="166">
        <v>392</v>
      </c>
      <c r="O17" s="166">
        <v>361</v>
      </c>
      <c r="P17" s="166">
        <v>365</v>
      </c>
      <c r="Q17" s="166">
        <v>339</v>
      </c>
      <c r="R17" s="166">
        <v>575</v>
      </c>
      <c r="S17" s="167">
        <f t="shared" si="1"/>
        <v>0.69616519174041303</v>
      </c>
      <c r="T17" s="167">
        <f>R17/R11</f>
        <v>2.6111439080877343E-2</v>
      </c>
    </row>
    <row r="18" spans="1:20" x14ac:dyDescent="0.25">
      <c r="B18" s="165" t="s">
        <v>119</v>
      </c>
      <c r="C18" s="166">
        <v>5446</v>
      </c>
      <c r="D18" s="166">
        <v>15603</v>
      </c>
      <c r="E18" s="166">
        <v>18573</v>
      </c>
      <c r="F18" s="166">
        <v>19267</v>
      </c>
      <c r="G18" s="166">
        <v>23094</v>
      </c>
      <c r="H18" s="166">
        <v>22684</v>
      </c>
      <c r="I18" s="167">
        <f t="shared" si="0"/>
        <v>-1.7753529055165806E-2</v>
      </c>
      <c r="J18" s="167">
        <f>H18/H11</f>
        <v>4.6828100163084987E-2</v>
      </c>
      <c r="K18" s="81"/>
      <c r="L18" s="81"/>
      <c r="M18" s="165" t="s">
        <v>119</v>
      </c>
      <c r="N18" s="166">
        <v>213</v>
      </c>
      <c r="O18" s="166">
        <v>881</v>
      </c>
      <c r="P18" s="166">
        <v>1099</v>
      </c>
      <c r="Q18" s="166">
        <v>1136</v>
      </c>
      <c r="R18" s="166">
        <v>1635</v>
      </c>
      <c r="S18" s="167">
        <f t="shared" si="1"/>
        <v>0.43926056338028174</v>
      </c>
      <c r="T18" s="167">
        <f>R18/R11</f>
        <v>7.4247309386494709E-2</v>
      </c>
    </row>
    <row r="19" spans="1:20" x14ac:dyDescent="0.25">
      <c r="B19" s="165" t="s">
        <v>126</v>
      </c>
      <c r="C19" s="166">
        <v>4970</v>
      </c>
      <c r="D19" s="166">
        <v>12517</v>
      </c>
      <c r="E19" s="166">
        <v>16648</v>
      </c>
      <c r="F19" s="166">
        <v>17740</v>
      </c>
      <c r="G19" s="166">
        <v>16204</v>
      </c>
      <c r="H19" s="166">
        <v>15372</v>
      </c>
      <c r="I19" s="167">
        <f t="shared" si="0"/>
        <v>-5.1345346827943672E-2</v>
      </c>
      <c r="J19" s="167">
        <f>H19/H11</f>
        <v>3.1733448937883199E-2</v>
      </c>
      <c r="K19" s="81"/>
      <c r="L19" s="81"/>
      <c r="M19" s="165" t="s">
        <v>126</v>
      </c>
      <c r="N19" s="166">
        <v>450</v>
      </c>
      <c r="O19" s="166">
        <v>515</v>
      </c>
      <c r="P19" s="166">
        <v>246</v>
      </c>
      <c r="Q19" s="166">
        <v>449</v>
      </c>
      <c r="R19" s="166">
        <v>255</v>
      </c>
      <c r="S19" s="167">
        <f t="shared" si="1"/>
        <v>-0.43207126948775054</v>
      </c>
      <c r="T19" s="167">
        <f>R19/R11</f>
        <v>1.1579855592389084E-2</v>
      </c>
    </row>
    <row r="20" spans="1:20" x14ac:dyDescent="0.25">
      <c r="B20" s="165" t="s">
        <v>122</v>
      </c>
      <c r="C20" s="166">
        <v>5984</v>
      </c>
      <c r="D20" s="166">
        <v>11063</v>
      </c>
      <c r="E20" s="166">
        <v>10204</v>
      </c>
      <c r="F20" s="166">
        <v>11972</v>
      </c>
      <c r="G20" s="166">
        <v>12426</v>
      </c>
      <c r="H20" s="166">
        <v>11204</v>
      </c>
      <c r="I20" s="167">
        <f t="shared" si="0"/>
        <v>-9.8342185739578314E-2</v>
      </c>
      <c r="J20" s="167">
        <f>H20/H11</f>
        <v>2.3129167440804278E-2</v>
      </c>
      <c r="K20" s="81"/>
      <c r="L20" s="81"/>
      <c r="M20" s="165" t="s">
        <v>122</v>
      </c>
      <c r="N20" s="166">
        <v>456</v>
      </c>
      <c r="O20" s="166">
        <v>475</v>
      </c>
      <c r="P20" s="166">
        <v>374</v>
      </c>
      <c r="Q20" s="166">
        <v>248</v>
      </c>
      <c r="R20" s="166">
        <v>281</v>
      </c>
      <c r="S20" s="167">
        <f t="shared" si="1"/>
        <v>0.13306451612903225</v>
      </c>
      <c r="T20" s="167">
        <f>R20/R11</f>
        <v>1.2760546750828754E-2</v>
      </c>
    </row>
    <row r="21" spans="1:20" x14ac:dyDescent="0.25">
      <c r="B21" s="165" t="s">
        <v>131</v>
      </c>
      <c r="C21" s="166">
        <v>36</v>
      </c>
      <c r="D21" s="166">
        <v>887</v>
      </c>
      <c r="E21" s="166">
        <v>1573</v>
      </c>
      <c r="F21" s="166">
        <v>1274</v>
      </c>
      <c r="G21" s="166">
        <v>1136</v>
      </c>
      <c r="H21" s="166">
        <v>1069</v>
      </c>
      <c r="I21" s="167">
        <f t="shared" si="0"/>
        <v>-5.8978873239436624E-2</v>
      </c>
      <c r="J21" s="167">
        <f>H21/H11</f>
        <v>2.2068082822402509E-3</v>
      </c>
      <c r="K21" s="81"/>
      <c r="L21" s="81"/>
      <c r="M21" s="165" t="s">
        <v>131</v>
      </c>
      <c r="N21" s="166">
        <v>3</v>
      </c>
      <c r="O21" s="166">
        <v>11</v>
      </c>
      <c r="P21" s="166">
        <v>41</v>
      </c>
      <c r="Q21" s="166">
        <v>17</v>
      </c>
      <c r="R21" s="166">
        <v>4</v>
      </c>
      <c r="S21" s="167">
        <f t="shared" si="1"/>
        <v>-0.76470588235294112</v>
      </c>
      <c r="T21" s="167">
        <f>R21/R11</f>
        <v>1.8164479360610326E-4</v>
      </c>
    </row>
    <row r="22" spans="1:20" x14ac:dyDescent="0.25">
      <c r="A22" s="169"/>
      <c r="B22" s="165" t="s">
        <v>134</v>
      </c>
      <c r="C22" s="166">
        <v>96</v>
      </c>
      <c r="D22" s="166">
        <v>211</v>
      </c>
      <c r="E22" s="166">
        <v>649</v>
      </c>
      <c r="F22" s="166">
        <v>896</v>
      </c>
      <c r="G22" s="166">
        <v>384</v>
      </c>
      <c r="H22" s="166">
        <v>367</v>
      </c>
      <c r="I22" s="167">
        <f t="shared" si="0"/>
        <v>-4.427083333333337E-2</v>
      </c>
      <c r="J22" s="167">
        <f>H22/H11</f>
        <v>7.5762267500670917E-4</v>
      </c>
      <c r="K22" s="81"/>
      <c r="L22" s="81"/>
      <c r="M22" s="165" t="s">
        <v>134</v>
      </c>
      <c r="N22" s="166">
        <v>0</v>
      </c>
      <c r="O22" s="166">
        <v>5</v>
      </c>
      <c r="P22" s="166">
        <v>10</v>
      </c>
      <c r="Q22" s="166">
        <v>17</v>
      </c>
      <c r="R22" s="166">
        <v>1</v>
      </c>
      <c r="S22" s="167">
        <f t="shared" si="1"/>
        <v>-0.94117647058823528</v>
      </c>
      <c r="T22" s="167">
        <f>R22/R11</f>
        <v>4.5411198401525815E-5</v>
      </c>
    </row>
    <row r="23" spans="1:20" x14ac:dyDescent="0.25">
      <c r="B23" s="170" t="s">
        <v>148</v>
      </c>
      <c r="C23" s="171">
        <f t="shared" ref="C23:H23" si="2">C15-SUM(C16:C22)</f>
        <v>22217</v>
      </c>
      <c r="D23" s="171">
        <f t="shared" si="2"/>
        <v>53743</v>
      </c>
      <c r="E23" s="171">
        <f t="shared" si="2"/>
        <v>78710</v>
      </c>
      <c r="F23" s="171">
        <f t="shared" si="2"/>
        <v>80431</v>
      </c>
      <c r="G23" s="171">
        <f t="shared" si="2"/>
        <v>93964</v>
      </c>
      <c r="H23" s="171">
        <f t="shared" si="2"/>
        <v>87889</v>
      </c>
      <c r="I23" s="172">
        <f t="shared" si="0"/>
        <v>-6.4652420075773653E-2</v>
      </c>
      <c r="J23" s="172">
        <f>H23/H11</f>
        <v>0.18143514791189283</v>
      </c>
      <c r="K23" s="173"/>
      <c r="L23" s="173"/>
      <c r="M23" s="170" t="s">
        <v>148</v>
      </c>
      <c r="N23" s="171">
        <f>N15-SUM(N16:N22)</f>
        <v>796</v>
      </c>
      <c r="O23" s="171">
        <f>O15-SUM(O16:O22)</f>
        <v>1429</v>
      </c>
      <c r="P23" s="171">
        <f>P15-SUM(P16:P22)</f>
        <v>2179</v>
      </c>
      <c r="Q23" s="171">
        <f>Q15-SUM(Q16:Q22)</f>
        <v>2202</v>
      </c>
      <c r="R23" s="171">
        <f>R15-SUM(R16:R22)</f>
        <v>2584</v>
      </c>
      <c r="S23" s="172">
        <f t="shared" si="1"/>
        <v>0.17347865576748411</v>
      </c>
      <c r="T23" s="172">
        <f>R23/R11</f>
        <v>0.11734253666954271</v>
      </c>
    </row>
    <row r="24" spans="1:20" x14ac:dyDescent="0.25">
      <c r="B24" s="157" t="s">
        <v>47</v>
      </c>
      <c r="C24" s="176"/>
      <c r="D24" s="176"/>
      <c r="E24" s="176"/>
      <c r="F24" s="176"/>
      <c r="G24" s="176"/>
      <c r="H24" s="176"/>
      <c r="I24" s="177"/>
      <c r="J24" s="177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1:20" x14ac:dyDescent="0.25">
      <c r="B25" s="158" t="s">
        <v>71</v>
      </c>
      <c r="C25" s="178">
        <v>52795</v>
      </c>
      <c r="D25" s="178">
        <v>118184</v>
      </c>
      <c r="E25" s="178">
        <v>164674</v>
      </c>
      <c r="F25" s="178">
        <v>166974</v>
      </c>
      <c r="G25" s="178">
        <v>175399</v>
      </c>
      <c r="H25" s="178">
        <v>164094</v>
      </c>
      <c r="I25" s="179">
        <f t="shared" ref="I25:I37" si="3">IFERROR(H25/G25-1,"-")</f>
        <v>-6.4453047052719814E-2</v>
      </c>
      <c r="J25" s="179">
        <f>H25/H25</f>
        <v>1</v>
      </c>
    </row>
    <row r="26" spans="1:20" x14ac:dyDescent="0.25">
      <c r="B26" s="161" t="s">
        <v>100</v>
      </c>
      <c r="C26" s="162">
        <v>31564</v>
      </c>
      <c r="D26" s="162">
        <v>43961</v>
      </c>
      <c r="E26" s="162">
        <v>33443</v>
      </c>
      <c r="F26" s="162">
        <v>27029</v>
      </c>
      <c r="G26" s="162">
        <v>27274</v>
      </c>
      <c r="H26" s="162">
        <v>25566</v>
      </c>
      <c r="I26" s="163">
        <f t="shared" si="3"/>
        <v>-6.2623744225269506E-2</v>
      </c>
      <c r="J26" s="163">
        <f>H26/H25</f>
        <v>0.1558009433617317</v>
      </c>
    </row>
    <row r="27" spans="1:20" x14ac:dyDescent="0.25">
      <c r="B27" s="165" t="s">
        <v>106</v>
      </c>
      <c r="C27" s="166">
        <v>18177</v>
      </c>
      <c r="D27" s="166">
        <v>18476</v>
      </c>
      <c r="E27" s="166">
        <v>13610</v>
      </c>
      <c r="F27" s="166">
        <v>11949</v>
      </c>
      <c r="G27" s="166">
        <v>10645</v>
      </c>
      <c r="H27" s="166">
        <v>13195</v>
      </c>
      <c r="I27" s="167">
        <f t="shared" si="3"/>
        <v>0.23954908407703157</v>
      </c>
      <c r="J27" s="167">
        <f>H27/H25</f>
        <v>8.0411227710946165E-2</v>
      </c>
    </row>
    <row r="28" spans="1:20" x14ac:dyDescent="0.25">
      <c r="B28" s="165" t="s">
        <v>103</v>
      </c>
      <c r="C28" s="166">
        <v>13387</v>
      </c>
      <c r="D28" s="166">
        <v>25485</v>
      </c>
      <c r="E28" s="166">
        <v>19833</v>
      </c>
      <c r="F28" s="166">
        <v>15080</v>
      </c>
      <c r="G28" s="166">
        <v>16629</v>
      </c>
      <c r="H28" s="166">
        <v>12371</v>
      </c>
      <c r="I28" s="167">
        <f t="shared" si="3"/>
        <v>-0.25605869264537851</v>
      </c>
      <c r="J28" s="167">
        <f>H28/H25</f>
        <v>7.5389715650785519E-2</v>
      </c>
    </row>
    <row r="29" spans="1:20" x14ac:dyDescent="0.25">
      <c r="B29" s="161" t="s">
        <v>110</v>
      </c>
      <c r="C29" s="162">
        <v>21231</v>
      </c>
      <c r="D29" s="162">
        <v>74223</v>
      </c>
      <c r="E29" s="162">
        <v>131231</v>
      </c>
      <c r="F29" s="162">
        <v>139945</v>
      </c>
      <c r="G29" s="162">
        <v>148125</v>
      </c>
      <c r="H29" s="162">
        <v>138528</v>
      </c>
      <c r="I29" s="163">
        <f t="shared" si="3"/>
        <v>-6.4789873417721466E-2</v>
      </c>
      <c r="J29" s="163">
        <f>H29/H25</f>
        <v>0.84419905663826833</v>
      </c>
    </row>
    <row r="30" spans="1:20" x14ac:dyDescent="0.25">
      <c r="B30" s="165" t="s">
        <v>113</v>
      </c>
      <c r="C30" s="166">
        <v>3619</v>
      </c>
      <c r="D30" s="166">
        <v>24946</v>
      </c>
      <c r="E30" s="166">
        <v>72102</v>
      </c>
      <c r="F30" s="166">
        <v>77706</v>
      </c>
      <c r="G30" s="166">
        <v>82885</v>
      </c>
      <c r="H30" s="166">
        <v>78156</v>
      </c>
      <c r="I30" s="167">
        <f t="shared" si="3"/>
        <v>-5.7054955661458684E-2</v>
      </c>
      <c r="J30" s="167">
        <f>H30/H25</f>
        <v>0.476287981279023</v>
      </c>
    </row>
    <row r="31" spans="1:20" x14ac:dyDescent="0.25">
      <c r="B31" s="165" t="s">
        <v>116</v>
      </c>
      <c r="C31" s="166">
        <v>5014</v>
      </c>
      <c r="D31" s="166">
        <v>11355</v>
      </c>
      <c r="E31" s="166">
        <v>14298</v>
      </c>
      <c r="F31" s="166">
        <v>14011</v>
      </c>
      <c r="G31" s="166">
        <v>14384</v>
      </c>
      <c r="H31" s="166">
        <v>13068</v>
      </c>
      <c r="I31" s="167">
        <f t="shared" si="3"/>
        <v>-9.1490545050055605E-2</v>
      </c>
      <c r="J31" s="167">
        <f>H31/H25</f>
        <v>7.9637281070605873E-2</v>
      </c>
    </row>
    <row r="32" spans="1:20" x14ac:dyDescent="0.25">
      <c r="B32" s="165" t="s">
        <v>119</v>
      </c>
      <c r="C32" s="166">
        <v>2080</v>
      </c>
      <c r="D32" s="166">
        <v>5301</v>
      </c>
      <c r="E32" s="166">
        <v>6066</v>
      </c>
      <c r="F32" s="166">
        <v>6412</v>
      </c>
      <c r="G32" s="166">
        <v>5757</v>
      </c>
      <c r="H32" s="166">
        <v>5485</v>
      </c>
      <c r="I32" s="167">
        <f t="shared" si="3"/>
        <v>-4.724682994615248E-2</v>
      </c>
      <c r="J32" s="167">
        <f>H32/H25</f>
        <v>3.3425963167452805E-2</v>
      </c>
    </row>
    <row r="33" spans="2:10" x14ac:dyDescent="0.25">
      <c r="B33" s="165" t="s">
        <v>126</v>
      </c>
      <c r="C33" s="166">
        <v>2493</v>
      </c>
      <c r="D33" s="166">
        <v>6493</v>
      </c>
      <c r="E33" s="166">
        <v>7358</v>
      </c>
      <c r="F33" s="166">
        <v>7588</v>
      </c>
      <c r="G33" s="166">
        <v>6567</v>
      </c>
      <c r="H33" s="166">
        <v>6576</v>
      </c>
      <c r="I33" s="167">
        <f t="shared" si="3"/>
        <v>1.3704888076746524E-3</v>
      </c>
      <c r="J33" s="167">
        <f>H33/H25</f>
        <v>4.0074591392738307E-2</v>
      </c>
    </row>
    <row r="34" spans="2:10" x14ac:dyDescent="0.25">
      <c r="B34" s="165" t="s">
        <v>122</v>
      </c>
      <c r="C34" s="166">
        <v>2693</v>
      </c>
      <c r="D34" s="166">
        <v>6106</v>
      </c>
      <c r="E34" s="166">
        <v>5565</v>
      </c>
      <c r="F34" s="166">
        <v>5971</v>
      </c>
      <c r="G34" s="166">
        <v>6230</v>
      </c>
      <c r="H34" s="166">
        <v>5164</v>
      </c>
      <c r="I34" s="167">
        <f t="shared" si="3"/>
        <v>-0.17110754414125195</v>
      </c>
      <c r="J34" s="167">
        <f>H34/H25</f>
        <v>3.1469767328482452E-2</v>
      </c>
    </row>
    <row r="35" spans="2:10" x14ac:dyDescent="0.25">
      <c r="B35" s="165" t="s">
        <v>131</v>
      </c>
      <c r="C35" s="166">
        <v>9</v>
      </c>
      <c r="D35" s="166">
        <v>149</v>
      </c>
      <c r="E35" s="166">
        <v>460</v>
      </c>
      <c r="F35" s="166">
        <v>651</v>
      </c>
      <c r="G35" s="166">
        <v>545</v>
      </c>
      <c r="H35" s="166">
        <v>383</v>
      </c>
      <c r="I35" s="167">
        <f t="shared" si="3"/>
        <v>-0.29724770642201837</v>
      </c>
      <c r="J35" s="167">
        <f>H35/H25</f>
        <v>2.3340280570892293E-3</v>
      </c>
    </row>
    <row r="36" spans="2:10" x14ac:dyDescent="0.25">
      <c r="B36" s="165" t="s">
        <v>134</v>
      </c>
      <c r="C36" s="166">
        <v>30</v>
      </c>
      <c r="D36" s="166">
        <v>66</v>
      </c>
      <c r="E36" s="166">
        <v>287</v>
      </c>
      <c r="F36" s="166">
        <v>383</v>
      </c>
      <c r="G36" s="166">
        <v>201</v>
      </c>
      <c r="H36" s="166">
        <v>114</v>
      </c>
      <c r="I36" s="167">
        <f t="shared" si="3"/>
        <v>-0.43283582089552242</v>
      </c>
      <c r="J36" s="167">
        <f>H36/H25</f>
        <v>6.9472375589601078E-4</v>
      </c>
    </row>
    <row r="37" spans="2:10" x14ac:dyDescent="0.25">
      <c r="B37" s="170" t="s">
        <v>148</v>
      </c>
      <c r="C37" s="171">
        <f t="shared" ref="C37:H37" si="4">C29-SUM(C30:C36)</f>
        <v>5293</v>
      </c>
      <c r="D37" s="171">
        <f t="shared" si="4"/>
        <v>19807</v>
      </c>
      <c r="E37" s="171">
        <f t="shared" si="4"/>
        <v>25095</v>
      </c>
      <c r="F37" s="171">
        <f t="shared" si="4"/>
        <v>27223</v>
      </c>
      <c r="G37" s="171">
        <f t="shared" si="4"/>
        <v>31556</v>
      </c>
      <c r="H37" s="171">
        <f t="shared" si="4"/>
        <v>29582</v>
      </c>
      <c r="I37" s="172">
        <f t="shared" si="3"/>
        <v>-6.2555456965394884E-2</v>
      </c>
      <c r="J37" s="172">
        <f>H37/H25</f>
        <v>0.18027472058698063</v>
      </c>
    </row>
    <row r="38" spans="2:10" x14ac:dyDescent="0.25">
      <c r="B38" s="157" t="s">
        <v>48</v>
      </c>
      <c r="C38" s="176"/>
      <c r="D38" s="176"/>
      <c r="E38" s="176"/>
      <c r="F38" s="176"/>
      <c r="G38" s="176"/>
      <c r="H38" s="176"/>
      <c r="I38" s="177"/>
      <c r="J38" s="177"/>
    </row>
    <row r="39" spans="2:10" x14ac:dyDescent="0.25">
      <c r="B39" s="158" t="s">
        <v>71</v>
      </c>
      <c r="C39" s="178">
        <v>30803</v>
      </c>
      <c r="D39" s="178">
        <v>53067</v>
      </c>
      <c r="E39" s="178">
        <v>117894</v>
      </c>
      <c r="F39" s="178">
        <v>116797</v>
      </c>
      <c r="G39" s="178">
        <v>126181</v>
      </c>
      <c r="H39" s="178">
        <v>123588</v>
      </c>
      <c r="I39" s="179">
        <f t="shared" ref="I39:I51" si="5">IFERROR(H39/G39-1,"-")</f>
        <v>-2.0549845063836836E-2</v>
      </c>
      <c r="J39" s="179">
        <f>H39/H39</f>
        <v>1</v>
      </c>
    </row>
    <row r="40" spans="2:10" x14ac:dyDescent="0.25">
      <c r="B40" s="161" t="s">
        <v>100</v>
      </c>
      <c r="C40" s="162">
        <v>13164</v>
      </c>
      <c r="D40" s="162">
        <v>12562</v>
      </c>
      <c r="E40" s="162">
        <v>19560</v>
      </c>
      <c r="F40" s="162">
        <v>19950</v>
      </c>
      <c r="G40" s="162">
        <v>19201</v>
      </c>
      <c r="H40" s="162">
        <v>17657</v>
      </c>
      <c r="I40" s="163">
        <f t="shared" si="5"/>
        <v>-8.0412478516743935E-2</v>
      </c>
      <c r="J40" s="163">
        <f>H40/H39</f>
        <v>0.14286985791500792</v>
      </c>
    </row>
    <row r="41" spans="2:10" x14ac:dyDescent="0.25">
      <c r="B41" s="165" t="s">
        <v>106</v>
      </c>
      <c r="C41" s="166">
        <v>6964</v>
      </c>
      <c r="D41" s="166">
        <v>4262</v>
      </c>
      <c r="E41" s="166">
        <v>8353</v>
      </c>
      <c r="F41" s="166">
        <v>10458</v>
      </c>
      <c r="G41" s="166">
        <v>9751</v>
      </c>
      <c r="H41" s="166">
        <v>8770</v>
      </c>
      <c r="I41" s="167">
        <f t="shared" si="5"/>
        <v>-0.10060506614706188</v>
      </c>
      <c r="J41" s="167">
        <f>H41/H39</f>
        <v>7.0961582030617865E-2</v>
      </c>
    </row>
    <row r="42" spans="2:10" x14ac:dyDescent="0.25">
      <c r="B42" s="165" t="s">
        <v>103</v>
      </c>
      <c r="C42" s="166">
        <v>6200</v>
      </c>
      <c r="D42" s="166">
        <v>8300</v>
      </c>
      <c r="E42" s="166">
        <v>11207</v>
      </c>
      <c r="F42" s="166">
        <v>9492</v>
      </c>
      <c r="G42" s="166">
        <v>9450</v>
      </c>
      <c r="H42" s="166">
        <v>8887</v>
      </c>
      <c r="I42" s="167">
        <f t="shared" si="5"/>
        <v>-5.9576719576719617E-2</v>
      </c>
      <c r="J42" s="167">
        <f>H42/H39</f>
        <v>7.1908275884390069E-2</v>
      </c>
    </row>
    <row r="43" spans="2:10" x14ac:dyDescent="0.25">
      <c r="B43" s="161" t="s">
        <v>110</v>
      </c>
      <c r="C43" s="162">
        <v>17639</v>
      </c>
      <c r="D43" s="162">
        <v>40505</v>
      </c>
      <c r="E43" s="162">
        <v>98334</v>
      </c>
      <c r="F43" s="162">
        <v>96847</v>
      </c>
      <c r="G43" s="162">
        <v>106980</v>
      </c>
      <c r="H43" s="162">
        <v>105931</v>
      </c>
      <c r="I43" s="163">
        <f t="shared" si="5"/>
        <v>-9.8055711347915242E-3</v>
      </c>
      <c r="J43" s="163">
        <f>H43/H39</f>
        <v>0.85713014208499205</v>
      </c>
    </row>
    <row r="44" spans="2:10" x14ac:dyDescent="0.25">
      <c r="B44" s="165" t="s">
        <v>113</v>
      </c>
      <c r="C44" s="166">
        <v>5479</v>
      </c>
      <c r="D44" s="166">
        <v>14194</v>
      </c>
      <c r="E44" s="166">
        <v>54770</v>
      </c>
      <c r="F44" s="166">
        <v>55524</v>
      </c>
      <c r="G44" s="166">
        <v>62872</v>
      </c>
      <c r="H44" s="166">
        <v>61698</v>
      </c>
      <c r="I44" s="167">
        <f t="shared" si="5"/>
        <v>-1.8672859142384479E-2</v>
      </c>
      <c r="J44" s="167">
        <f>H44/H39</f>
        <v>0.49922322555587922</v>
      </c>
    </row>
    <row r="45" spans="2:10" x14ac:dyDescent="0.25">
      <c r="B45" s="165" t="s">
        <v>116</v>
      </c>
      <c r="C45" s="166">
        <v>1133</v>
      </c>
      <c r="D45" s="166">
        <v>1244</v>
      </c>
      <c r="E45" s="166">
        <v>2558</v>
      </c>
      <c r="F45" s="166">
        <v>3156</v>
      </c>
      <c r="G45" s="166">
        <v>3085</v>
      </c>
      <c r="H45" s="166">
        <v>3470</v>
      </c>
      <c r="I45" s="167">
        <f t="shared" si="5"/>
        <v>0.12479740680713136</v>
      </c>
      <c r="J45" s="167">
        <f>H45/H39</f>
        <v>2.8077159594782665E-2</v>
      </c>
    </row>
    <row r="46" spans="2:10" x14ac:dyDescent="0.25">
      <c r="B46" s="165" t="s">
        <v>119</v>
      </c>
      <c r="C46" s="166">
        <v>954</v>
      </c>
      <c r="D46" s="166">
        <v>2395</v>
      </c>
      <c r="E46" s="166">
        <v>2886</v>
      </c>
      <c r="F46" s="166">
        <v>2930</v>
      </c>
      <c r="G46" s="166">
        <v>3259</v>
      </c>
      <c r="H46" s="166">
        <v>3686</v>
      </c>
      <c r="I46" s="167">
        <f t="shared" si="5"/>
        <v>0.13102178582387225</v>
      </c>
      <c r="J46" s="167">
        <f>H46/H39</f>
        <v>2.9824902094054438E-2</v>
      </c>
    </row>
    <row r="47" spans="2:10" x14ac:dyDescent="0.25">
      <c r="B47" s="165" t="s">
        <v>126</v>
      </c>
      <c r="C47" s="166">
        <v>1495</v>
      </c>
      <c r="D47" s="166">
        <v>4124</v>
      </c>
      <c r="E47" s="166">
        <v>5675</v>
      </c>
      <c r="F47" s="166">
        <v>6242</v>
      </c>
      <c r="G47" s="166">
        <v>5700</v>
      </c>
      <c r="H47" s="166">
        <v>5462</v>
      </c>
      <c r="I47" s="167">
        <f t="shared" si="5"/>
        <v>-4.1754385964912322E-2</v>
      </c>
      <c r="J47" s="167">
        <f>H47/H39</f>
        <v>4.4195229310289026E-2</v>
      </c>
    </row>
    <row r="48" spans="2:10" x14ac:dyDescent="0.25">
      <c r="B48" s="165" t="s">
        <v>122</v>
      </c>
      <c r="C48" s="166">
        <v>1493</v>
      </c>
      <c r="D48" s="166">
        <v>2402</v>
      </c>
      <c r="E48" s="166">
        <v>2717</v>
      </c>
      <c r="F48" s="166">
        <v>3806</v>
      </c>
      <c r="G48" s="166">
        <v>3503</v>
      </c>
      <c r="H48" s="166">
        <v>3638</v>
      </c>
      <c r="I48" s="167">
        <f t="shared" si="5"/>
        <v>3.8538395660862035E-2</v>
      </c>
      <c r="J48" s="167">
        <f>H48/H39</f>
        <v>2.9436514871994043E-2</v>
      </c>
    </row>
    <row r="49" spans="2:10" x14ac:dyDescent="0.25">
      <c r="B49" s="165" t="s">
        <v>131</v>
      </c>
      <c r="C49" s="166">
        <v>9</v>
      </c>
      <c r="D49" s="166">
        <v>572</v>
      </c>
      <c r="E49" s="166">
        <v>752</v>
      </c>
      <c r="F49" s="166">
        <v>378</v>
      </c>
      <c r="G49" s="166">
        <v>367</v>
      </c>
      <c r="H49" s="166">
        <v>387</v>
      </c>
      <c r="I49" s="167">
        <f t="shared" si="5"/>
        <v>5.4495912806539426E-2</v>
      </c>
      <c r="J49" s="167">
        <f>H49/H39</f>
        <v>3.1313719778619281E-3</v>
      </c>
    </row>
    <row r="50" spans="2:10" x14ac:dyDescent="0.25">
      <c r="B50" s="165" t="s">
        <v>134</v>
      </c>
      <c r="C50" s="166">
        <v>22</v>
      </c>
      <c r="D50" s="166">
        <v>72</v>
      </c>
      <c r="E50" s="166">
        <v>142</v>
      </c>
      <c r="F50" s="166">
        <v>305</v>
      </c>
      <c r="G50" s="166">
        <v>52</v>
      </c>
      <c r="H50" s="166">
        <v>88</v>
      </c>
      <c r="I50" s="167">
        <f t="shared" si="5"/>
        <v>0.69230769230769229</v>
      </c>
      <c r="J50" s="167">
        <f>H50/H39</f>
        <v>7.1204324044405604E-4</v>
      </c>
    </row>
    <row r="51" spans="2:10" x14ac:dyDescent="0.25">
      <c r="B51" s="170" t="s">
        <v>148</v>
      </c>
      <c r="C51" s="171">
        <f t="shared" ref="C51:H51" si="6">C43-SUM(C44:C50)</f>
        <v>7054</v>
      </c>
      <c r="D51" s="171">
        <f t="shared" si="6"/>
        <v>15502</v>
      </c>
      <c r="E51" s="171">
        <f t="shared" si="6"/>
        <v>28834</v>
      </c>
      <c r="F51" s="171">
        <f t="shared" si="6"/>
        <v>24506</v>
      </c>
      <c r="G51" s="171">
        <f t="shared" si="6"/>
        <v>28142</v>
      </c>
      <c r="H51" s="171">
        <f t="shared" si="6"/>
        <v>27502</v>
      </c>
      <c r="I51" s="172">
        <f t="shared" si="5"/>
        <v>-2.2741809395209978E-2</v>
      </c>
      <c r="J51" s="172">
        <f>H51/H39</f>
        <v>0.2225296954396867</v>
      </c>
    </row>
    <row r="52" spans="2:10" x14ac:dyDescent="0.25">
      <c r="B52" s="157" t="s">
        <v>49</v>
      </c>
      <c r="C52" s="176"/>
      <c r="D52" s="176"/>
      <c r="E52" s="176"/>
      <c r="F52" s="176"/>
      <c r="G52" s="176"/>
      <c r="H52" s="176"/>
      <c r="I52" s="177"/>
      <c r="J52" s="177"/>
    </row>
    <row r="53" spans="2:10" x14ac:dyDescent="0.25">
      <c r="B53" s="158" t="s">
        <v>71</v>
      </c>
      <c r="C53" s="178">
        <v>1055</v>
      </c>
      <c r="D53" s="178">
        <v>2316</v>
      </c>
      <c r="E53" s="178">
        <v>3343</v>
      </c>
      <c r="F53" s="178">
        <v>3080</v>
      </c>
      <c r="G53" s="178">
        <v>3161</v>
      </c>
      <c r="H53" s="178">
        <v>3513</v>
      </c>
      <c r="I53" s="179">
        <f t="shared" ref="I53:I65" si="7">IFERROR(H53/G53-1,"-")</f>
        <v>0.11135716545397023</v>
      </c>
      <c r="J53" s="179">
        <f>H53/H53</f>
        <v>1</v>
      </c>
    </row>
    <row r="54" spans="2:10" x14ac:dyDescent="0.25">
      <c r="B54" s="161" t="s">
        <v>100</v>
      </c>
      <c r="C54" s="162">
        <v>890</v>
      </c>
      <c r="D54" s="162">
        <v>984</v>
      </c>
      <c r="E54" s="162">
        <v>1168</v>
      </c>
      <c r="F54" s="162">
        <v>1285</v>
      </c>
      <c r="G54" s="162">
        <v>654</v>
      </c>
      <c r="H54" s="162">
        <v>905</v>
      </c>
      <c r="I54" s="163">
        <f t="shared" si="7"/>
        <v>0.38379204892966357</v>
      </c>
      <c r="J54" s="163">
        <f>H54/H53</f>
        <v>0.25761457443780245</v>
      </c>
    </row>
    <row r="55" spans="2:10" x14ac:dyDescent="0.25">
      <c r="B55" s="165" t="s">
        <v>106</v>
      </c>
      <c r="C55" s="166">
        <v>890</v>
      </c>
      <c r="D55" s="166">
        <v>510</v>
      </c>
      <c r="E55" s="166">
        <v>857</v>
      </c>
      <c r="F55" s="166">
        <v>888</v>
      </c>
      <c r="G55" s="166">
        <v>382</v>
      </c>
      <c r="H55" s="166">
        <v>428</v>
      </c>
      <c r="I55" s="167">
        <f t="shared" si="7"/>
        <v>0.12041884816753923</v>
      </c>
      <c r="J55" s="167">
        <f>H55/H53</f>
        <v>0.12183319100483916</v>
      </c>
    </row>
    <row r="56" spans="2:10" x14ac:dyDescent="0.25">
      <c r="B56" s="165" t="s">
        <v>103</v>
      </c>
      <c r="C56" s="166">
        <v>0</v>
      </c>
      <c r="D56" s="166">
        <v>474</v>
      </c>
      <c r="E56" s="166">
        <v>311</v>
      </c>
      <c r="F56" s="166">
        <v>397</v>
      </c>
      <c r="G56" s="166">
        <v>272</v>
      </c>
      <c r="H56" s="166">
        <v>477</v>
      </c>
      <c r="I56" s="167">
        <f t="shared" si="7"/>
        <v>0.75367647058823528</v>
      </c>
      <c r="J56" s="167">
        <f>H56/H53</f>
        <v>0.13578138343296328</v>
      </c>
    </row>
    <row r="57" spans="2:10" x14ac:dyDescent="0.25">
      <c r="B57" s="161" t="s">
        <v>110</v>
      </c>
      <c r="C57" s="162">
        <v>165</v>
      </c>
      <c r="D57" s="162">
        <v>1332</v>
      </c>
      <c r="E57" s="162">
        <v>2175</v>
      </c>
      <c r="F57" s="162">
        <v>1795</v>
      </c>
      <c r="G57" s="162">
        <v>2507</v>
      </c>
      <c r="H57" s="162">
        <v>2608</v>
      </c>
      <c r="I57" s="163">
        <f t="shared" si="7"/>
        <v>4.0287195851615554E-2</v>
      </c>
      <c r="J57" s="163">
        <f>H57/H53</f>
        <v>0.74238542556219755</v>
      </c>
    </row>
    <row r="58" spans="2:10" x14ac:dyDescent="0.25">
      <c r="B58" s="165" t="s">
        <v>113</v>
      </c>
      <c r="C58" s="166">
        <v>14</v>
      </c>
      <c r="D58" s="166">
        <v>271</v>
      </c>
      <c r="E58" s="166">
        <v>774</v>
      </c>
      <c r="F58" s="166">
        <v>605</v>
      </c>
      <c r="G58" s="166">
        <v>956</v>
      </c>
      <c r="H58" s="166">
        <v>1000</v>
      </c>
      <c r="I58" s="167">
        <f t="shared" si="7"/>
        <v>4.6025104602510414E-2</v>
      </c>
      <c r="J58" s="167">
        <f>H58/H53</f>
        <v>0.2846569883290635</v>
      </c>
    </row>
    <row r="59" spans="2:10" x14ac:dyDescent="0.25">
      <c r="B59" s="165" t="s">
        <v>116</v>
      </c>
      <c r="C59" s="166">
        <v>37</v>
      </c>
      <c r="D59" s="166">
        <v>330</v>
      </c>
      <c r="E59" s="166">
        <v>416</v>
      </c>
      <c r="F59" s="166">
        <v>274</v>
      </c>
      <c r="G59" s="166">
        <v>387</v>
      </c>
      <c r="H59" s="166">
        <v>398</v>
      </c>
      <c r="I59" s="167">
        <f t="shared" si="7"/>
        <v>2.8423772609819098E-2</v>
      </c>
      <c r="J59" s="167">
        <f>H59/H53</f>
        <v>0.11329348135496727</v>
      </c>
    </row>
    <row r="60" spans="2:10" x14ac:dyDescent="0.25">
      <c r="B60" s="165" t="s">
        <v>119</v>
      </c>
      <c r="C60" s="166">
        <v>35</v>
      </c>
      <c r="D60" s="166">
        <v>213</v>
      </c>
      <c r="E60" s="166">
        <v>236</v>
      </c>
      <c r="F60" s="166">
        <v>208</v>
      </c>
      <c r="G60" s="166">
        <v>228</v>
      </c>
      <c r="H60" s="166">
        <v>308</v>
      </c>
      <c r="I60" s="167">
        <f t="shared" si="7"/>
        <v>0.35087719298245612</v>
      </c>
      <c r="J60" s="167">
        <f>H60/H53</f>
        <v>8.7674352405351555E-2</v>
      </c>
    </row>
    <row r="61" spans="2:10" x14ac:dyDescent="0.25">
      <c r="B61" s="165" t="s">
        <v>126</v>
      </c>
      <c r="C61" s="166">
        <v>25</v>
      </c>
      <c r="D61" s="166">
        <v>39</v>
      </c>
      <c r="E61" s="166">
        <v>67</v>
      </c>
      <c r="F61" s="166">
        <v>25</v>
      </c>
      <c r="G61" s="166">
        <v>103</v>
      </c>
      <c r="H61" s="166">
        <v>89</v>
      </c>
      <c r="I61" s="167">
        <f t="shared" si="7"/>
        <v>-0.13592233009708743</v>
      </c>
      <c r="J61" s="167">
        <f>H61/H53</f>
        <v>2.5334471961286648E-2</v>
      </c>
    </row>
    <row r="62" spans="2:10" x14ac:dyDescent="0.25">
      <c r="B62" s="165" t="s">
        <v>122</v>
      </c>
      <c r="C62" s="166">
        <v>16</v>
      </c>
      <c r="D62" s="166">
        <v>34</v>
      </c>
      <c r="E62" s="166">
        <v>48</v>
      </c>
      <c r="F62" s="166">
        <v>57</v>
      </c>
      <c r="G62" s="166">
        <v>40</v>
      </c>
      <c r="H62" s="166">
        <v>29</v>
      </c>
      <c r="I62" s="167">
        <f t="shared" si="7"/>
        <v>-0.27500000000000002</v>
      </c>
      <c r="J62" s="167">
        <f>H62/H53</f>
        <v>8.2550526615428402E-3</v>
      </c>
    </row>
    <row r="63" spans="2:10" x14ac:dyDescent="0.25">
      <c r="B63" s="165" t="s">
        <v>131</v>
      </c>
      <c r="C63" s="166">
        <v>0</v>
      </c>
      <c r="D63" s="166">
        <v>3</v>
      </c>
      <c r="E63" s="166">
        <v>5</v>
      </c>
      <c r="F63" s="166">
        <v>5</v>
      </c>
      <c r="G63" s="166">
        <v>8</v>
      </c>
      <c r="H63" s="166">
        <v>2</v>
      </c>
      <c r="I63" s="167">
        <f t="shared" si="7"/>
        <v>-0.75</v>
      </c>
      <c r="J63" s="167">
        <f>H63/H53</f>
        <v>5.6931397665812699E-4</v>
      </c>
    </row>
    <row r="64" spans="2:10" x14ac:dyDescent="0.25">
      <c r="B64" s="165" t="s">
        <v>134</v>
      </c>
      <c r="C64" s="166">
        <v>0</v>
      </c>
      <c r="D64" s="166">
        <v>4</v>
      </c>
      <c r="E64" s="166">
        <v>2</v>
      </c>
      <c r="F64" s="166">
        <v>2</v>
      </c>
      <c r="G64" s="166">
        <v>6</v>
      </c>
      <c r="H64" s="166">
        <v>2</v>
      </c>
      <c r="I64" s="167">
        <f t="shared" si="7"/>
        <v>-0.66666666666666674</v>
      </c>
      <c r="J64" s="167">
        <f>H64/H53</f>
        <v>5.6931397665812699E-4</v>
      </c>
    </row>
    <row r="65" spans="2:10" x14ac:dyDescent="0.25">
      <c r="B65" s="170" t="s">
        <v>148</v>
      </c>
      <c r="C65" s="171">
        <f t="shared" ref="C65:H65" si="8">C57-SUM(C58:C64)</f>
        <v>38</v>
      </c>
      <c r="D65" s="171">
        <f t="shared" si="8"/>
        <v>438</v>
      </c>
      <c r="E65" s="171">
        <f t="shared" si="8"/>
        <v>627</v>
      </c>
      <c r="F65" s="171">
        <f t="shared" si="8"/>
        <v>619</v>
      </c>
      <c r="G65" s="171">
        <f t="shared" si="8"/>
        <v>779</v>
      </c>
      <c r="H65" s="171">
        <f t="shared" si="8"/>
        <v>780</v>
      </c>
      <c r="I65" s="172">
        <f t="shared" si="7"/>
        <v>1.2836970474967568E-3</v>
      </c>
      <c r="J65" s="172">
        <f>H65/H53</f>
        <v>0.22203245089666951</v>
      </c>
    </row>
    <row r="66" spans="2:10" x14ac:dyDescent="0.25">
      <c r="B66" s="157" t="s">
        <v>50</v>
      </c>
      <c r="C66" s="176"/>
      <c r="D66" s="176"/>
      <c r="E66" s="176"/>
      <c r="F66" s="176"/>
      <c r="G66" s="176"/>
      <c r="H66" s="176"/>
      <c r="I66" s="177"/>
      <c r="J66" s="177"/>
    </row>
    <row r="67" spans="2:10" x14ac:dyDescent="0.25">
      <c r="B67" s="158" t="s">
        <v>71</v>
      </c>
      <c r="C67" s="178">
        <v>6635</v>
      </c>
      <c r="D67" s="178">
        <v>6446</v>
      </c>
      <c r="E67" s="178">
        <v>14928</v>
      </c>
      <c r="F67" s="178">
        <v>11309</v>
      </c>
      <c r="G67" s="178">
        <v>25050</v>
      </c>
      <c r="H67" s="178">
        <v>16404</v>
      </c>
      <c r="I67" s="179">
        <f t="shared" ref="I67:I79" si="9">IFERROR(H67/G67-1,"-")</f>
        <v>-0.34514970059880234</v>
      </c>
      <c r="J67" s="179">
        <f>H67/H67</f>
        <v>1</v>
      </c>
    </row>
    <row r="68" spans="2:10" x14ac:dyDescent="0.25">
      <c r="B68" s="161" t="s">
        <v>100</v>
      </c>
      <c r="C68" s="162">
        <v>5897</v>
      </c>
      <c r="D68" s="162">
        <v>3882</v>
      </c>
      <c r="E68" s="162">
        <v>1035</v>
      </c>
      <c r="F68" s="162">
        <v>2774</v>
      </c>
      <c r="G68" s="162">
        <v>8835</v>
      </c>
      <c r="H68" s="162">
        <v>4787</v>
      </c>
      <c r="I68" s="163">
        <f t="shared" si="9"/>
        <v>-0.45817770232031696</v>
      </c>
      <c r="J68" s="163">
        <f>H68/H67</f>
        <v>0.29181906851987321</v>
      </c>
    </row>
    <row r="69" spans="2:10" x14ac:dyDescent="0.25">
      <c r="B69" s="165" t="s">
        <v>106</v>
      </c>
      <c r="C69" s="166">
        <v>1825</v>
      </c>
      <c r="D69" s="166">
        <v>3012</v>
      </c>
      <c r="E69" s="166">
        <v>506</v>
      </c>
      <c r="F69" s="166">
        <v>312</v>
      </c>
      <c r="G69" s="166">
        <v>6019</v>
      </c>
      <c r="H69" s="166">
        <v>1156</v>
      </c>
      <c r="I69" s="167">
        <f t="shared" si="9"/>
        <v>-0.80794151852467189</v>
      </c>
      <c r="J69" s="167">
        <f>H69/H67</f>
        <v>7.0470616922701776E-2</v>
      </c>
    </row>
    <row r="70" spans="2:10" x14ac:dyDescent="0.25">
      <c r="B70" s="165" t="s">
        <v>103</v>
      </c>
      <c r="C70" s="166">
        <v>4072</v>
      </c>
      <c r="D70" s="166">
        <v>870</v>
      </c>
      <c r="E70" s="166">
        <v>529</v>
      </c>
      <c r="F70" s="166">
        <v>2462</v>
      </c>
      <c r="G70" s="166">
        <v>2816</v>
      </c>
      <c r="H70" s="166">
        <v>3631</v>
      </c>
      <c r="I70" s="167">
        <f t="shared" si="9"/>
        <v>0.28941761363636354</v>
      </c>
      <c r="J70" s="167">
        <f>H70/H67</f>
        <v>0.22134845159717143</v>
      </c>
    </row>
    <row r="71" spans="2:10" x14ac:dyDescent="0.25">
      <c r="B71" s="161" t="s">
        <v>110</v>
      </c>
      <c r="C71" s="162">
        <v>738</v>
      </c>
      <c r="D71" s="162">
        <v>2564</v>
      </c>
      <c r="E71" s="162">
        <v>13893</v>
      </c>
      <c r="F71" s="162">
        <v>8535</v>
      </c>
      <c r="G71" s="162">
        <v>16215</v>
      </c>
      <c r="H71" s="162">
        <v>11617</v>
      </c>
      <c r="I71" s="163">
        <f t="shared" si="9"/>
        <v>-0.28356460067838418</v>
      </c>
      <c r="J71" s="163">
        <f>H71/H67</f>
        <v>0.70818093148012684</v>
      </c>
    </row>
    <row r="72" spans="2:10" x14ac:dyDescent="0.25">
      <c r="B72" s="165" t="s">
        <v>113</v>
      </c>
      <c r="C72" s="166">
        <v>3</v>
      </c>
      <c r="D72" s="166">
        <v>88</v>
      </c>
      <c r="E72" s="166">
        <v>9029</v>
      </c>
      <c r="F72" s="166">
        <v>4369</v>
      </c>
      <c r="G72" s="166">
        <v>8442</v>
      </c>
      <c r="H72" s="166">
        <v>6910</v>
      </c>
      <c r="I72" s="167">
        <f t="shared" si="9"/>
        <v>-0.18147358445865913</v>
      </c>
      <c r="J72" s="167">
        <f>H72/H67</f>
        <v>0.42123872226286274</v>
      </c>
    </row>
    <row r="73" spans="2:10" x14ac:dyDescent="0.25">
      <c r="B73" s="165" t="s">
        <v>116</v>
      </c>
      <c r="C73" s="166">
        <v>243</v>
      </c>
      <c r="D73" s="166">
        <v>73</v>
      </c>
      <c r="E73" s="166">
        <v>147</v>
      </c>
      <c r="F73" s="166">
        <v>557</v>
      </c>
      <c r="G73" s="166">
        <v>408</v>
      </c>
      <c r="H73" s="166">
        <v>549</v>
      </c>
      <c r="I73" s="167">
        <f t="shared" si="9"/>
        <v>0.34558823529411775</v>
      </c>
      <c r="J73" s="167">
        <f>H73/H67</f>
        <v>3.3467446964155087E-2</v>
      </c>
    </row>
    <row r="74" spans="2:10" x14ac:dyDescent="0.25">
      <c r="B74" s="165" t="s">
        <v>119</v>
      </c>
      <c r="C74" s="166">
        <v>30</v>
      </c>
      <c r="D74" s="166">
        <v>957</v>
      </c>
      <c r="E74" s="166">
        <v>1529</v>
      </c>
      <c r="F74" s="166">
        <v>199</v>
      </c>
      <c r="G74" s="166">
        <v>1893</v>
      </c>
      <c r="H74" s="166">
        <v>1168</v>
      </c>
      <c r="I74" s="167">
        <f t="shared" si="9"/>
        <v>-0.38298996302165877</v>
      </c>
      <c r="J74" s="167">
        <f>H74/H67</f>
        <v>7.1202145818093143E-2</v>
      </c>
    </row>
    <row r="75" spans="2:10" x14ac:dyDescent="0.25">
      <c r="B75" s="165" t="s">
        <v>126</v>
      </c>
      <c r="C75" s="166">
        <v>48</v>
      </c>
      <c r="D75" s="166">
        <v>159</v>
      </c>
      <c r="E75" s="166">
        <v>274</v>
      </c>
      <c r="F75" s="166">
        <v>268</v>
      </c>
      <c r="G75" s="166">
        <v>589</v>
      </c>
      <c r="H75" s="166">
        <v>370</v>
      </c>
      <c r="I75" s="167">
        <f t="shared" si="9"/>
        <v>-0.3718166383701188</v>
      </c>
      <c r="J75" s="167">
        <f>H75/H67</f>
        <v>2.255547427456718E-2</v>
      </c>
    </row>
    <row r="76" spans="2:10" x14ac:dyDescent="0.25">
      <c r="B76" s="165" t="s">
        <v>122</v>
      </c>
      <c r="C76" s="166">
        <v>150</v>
      </c>
      <c r="D76" s="166">
        <v>230</v>
      </c>
      <c r="E76" s="166">
        <v>130</v>
      </c>
      <c r="F76" s="166">
        <v>80</v>
      </c>
      <c r="G76" s="166">
        <v>413</v>
      </c>
      <c r="H76" s="166">
        <v>156</v>
      </c>
      <c r="I76" s="167">
        <f t="shared" si="9"/>
        <v>-0.62227602905569013</v>
      </c>
      <c r="J76" s="167">
        <f>H76/H67</f>
        <v>9.5098756400877841E-3</v>
      </c>
    </row>
    <row r="77" spans="2:10" x14ac:dyDescent="0.25">
      <c r="B77" s="165" t="s">
        <v>131</v>
      </c>
      <c r="C77" s="166">
        <v>0</v>
      </c>
      <c r="D77" s="166">
        <v>0</v>
      </c>
      <c r="E77" s="166">
        <v>6</v>
      </c>
      <c r="F77" s="166">
        <v>5</v>
      </c>
      <c r="G77" s="166">
        <v>0</v>
      </c>
      <c r="H77" s="166">
        <v>6</v>
      </c>
      <c r="I77" s="167" t="str">
        <f t="shared" si="9"/>
        <v>-</v>
      </c>
      <c r="J77" s="167">
        <f>H77/H67</f>
        <v>3.65764447695684E-4</v>
      </c>
    </row>
    <row r="78" spans="2:10" x14ac:dyDescent="0.25">
      <c r="B78" s="165" t="s">
        <v>134</v>
      </c>
      <c r="C78" s="166">
        <v>0</v>
      </c>
      <c r="D78" s="166">
        <v>0</v>
      </c>
      <c r="E78" s="166">
        <v>7</v>
      </c>
      <c r="F78" s="166">
        <v>9</v>
      </c>
      <c r="G78" s="166">
        <v>0</v>
      </c>
      <c r="H78" s="166">
        <v>38</v>
      </c>
      <c r="I78" s="167" t="str">
        <f t="shared" si="9"/>
        <v>-</v>
      </c>
      <c r="J78" s="167">
        <f>H78/H67</f>
        <v>2.3165081687393321E-3</v>
      </c>
    </row>
    <row r="79" spans="2:10" x14ac:dyDescent="0.25">
      <c r="B79" s="170" t="s">
        <v>148</v>
      </c>
      <c r="C79" s="171">
        <f t="shared" ref="C79:H79" si="10">C71-SUM(C72:C78)</f>
        <v>264</v>
      </c>
      <c r="D79" s="171">
        <f t="shared" si="10"/>
        <v>1057</v>
      </c>
      <c r="E79" s="171">
        <f t="shared" si="10"/>
        <v>2771</v>
      </c>
      <c r="F79" s="171">
        <f t="shared" si="10"/>
        <v>3048</v>
      </c>
      <c r="G79" s="171">
        <f t="shared" si="10"/>
        <v>4470</v>
      </c>
      <c r="H79" s="171">
        <f t="shared" si="10"/>
        <v>2420</v>
      </c>
      <c r="I79" s="172">
        <f t="shared" si="9"/>
        <v>-0.45861297539149892</v>
      </c>
      <c r="J79" s="172">
        <f>H79/H67</f>
        <v>0.14752499390392587</v>
      </c>
    </row>
    <row r="80" spans="2:10" x14ac:dyDescent="0.25">
      <c r="B80" s="157" t="s">
        <v>51</v>
      </c>
      <c r="C80" s="176"/>
      <c r="D80" s="176"/>
      <c r="E80" s="176"/>
      <c r="F80" s="176"/>
      <c r="G80" s="176"/>
      <c r="H80" s="176"/>
      <c r="I80" s="177"/>
      <c r="J80" s="177"/>
    </row>
    <row r="81" spans="2:10" x14ac:dyDescent="0.25">
      <c r="B81" s="158" t="s">
        <v>71</v>
      </c>
      <c r="C81" s="178">
        <v>21705</v>
      </c>
      <c r="D81" s="178">
        <v>50036</v>
      </c>
      <c r="E81" s="178">
        <v>65748</v>
      </c>
      <c r="F81" s="178">
        <v>73184</v>
      </c>
      <c r="G81" s="178">
        <v>89034</v>
      </c>
      <c r="H81" s="178">
        <v>94925</v>
      </c>
      <c r="I81" s="179">
        <f t="shared" ref="I81:I93" si="11">IFERROR(H81/G81-1,"-")</f>
        <v>6.6165734438529133E-2</v>
      </c>
      <c r="J81" s="179">
        <f>H81/H81</f>
        <v>1</v>
      </c>
    </row>
    <row r="82" spans="2:10" x14ac:dyDescent="0.25">
      <c r="B82" s="161" t="s">
        <v>100</v>
      </c>
      <c r="C82" s="162">
        <v>14514</v>
      </c>
      <c r="D82" s="162">
        <v>32855</v>
      </c>
      <c r="E82" s="162">
        <v>37614</v>
      </c>
      <c r="F82" s="162">
        <v>37101</v>
      </c>
      <c r="G82" s="162">
        <v>47635</v>
      </c>
      <c r="H82" s="162">
        <v>51594</v>
      </c>
      <c r="I82" s="163">
        <f t="shared" si="11"/>
        <v>8.3111157762149723E-2</v>
      </c>
      <c r="J82" s="163">
        <f>H82/H81</f>
        <v>0.54352383460626807</v>
      </c>
    </row>
    <row r="83" spans="2:10" x14ac:dyDescent="0.25">
      <c r="B83" s="165" t="s">
        <v>106</v>
      </c>
      <c r="C83" s="166">
        <v>4131</v>
      </c>
      <c r="D83" s="166">
        <v>9786</v>
      </c>
      <c r="E83" s="166">
        <v>10353</v>
      </c>
      <c r="F83" s="166">
        <v>9042</v>
      </c>
      <c r="G83" s="166">
        <v>13101</v>
      </c>
      <c r="H83" s="166">
        <v>15167</v>
      </c>
      <c r="I83" s="167">
        <f t="shared" si="11"/>
        <v>0.15769788565758347</v>
      </c>
      <c r="J83" s="167">
        <f>H83/H81</f>
        <v>0.15977877271530155</v>
      </c>
    </row>
    <row r="84" spans="2:10" x14ac:dyDescent="0.25">
      <c r="B84" s="165" t="s">
        <v>103</v>
      </c>
      <c r="C84" s="166">
        <v>10383</v>
      </c>
      <c r="D84" s="166">
        <v>23069</v>
      </c>
      <c r="E84" s="166">
        <v>27261</v>
      </c>
      <c r="F84" s="166">
        <v>28059</v>
      </c>
      <c r="G84" s="166">
        <v>34534</v>
      </c>
      <c r="H84" s="166">
        <v>36427</v>
      </c>
      <c r="I84" s="167">
        <f t="shared" si="11"/>
        <v>5.4815544101465274E-2</v>
      </c>
      <c r="J84" s="167">
        <f>H84/H81</f>
        <v>0.38374506189096658</v>
      </c>
    </row>
    <row r="85" spans="2:10" x14ac:dyDescent="0.25">
      <c r="B85" s="161" t="s">
        <v>110</v>
      </c>
      <c r="C85" s="162">
        <v>7191</v>
      </c>
      <c r="D85" s="162">
        <v>17181</v>
      </c>
      <c r="E85" s="162">
        <v>28134</v>
      </c>
      <c r="F85" s="162">
        <v>36083</v>
      </c>
      <c r="G85" s="162">
        <v>41399</v>
      </c>
      <c r="H85" s="162">
        <v>43331</v>
      </c>
      <c r="I85" s="163">
        <f t="shared" si="11"/>
        <v>4.6667793908065303E-2</v>
      </c>
      <c r="J85" s="163">
        <f>H85/H81</f>
        <v>0.45647616539373187</v>
      </c>
    </row>
    <row r="86" spans="2:10" x14ac:dyDescent="0.25">
      <c r="B86" s="165" t="s">
        <v>113</v>
      </c>
      <c r="C86" s="166">
        <v>642</v>
      </c>
      <c r="D86" s="166">
        <v>1309</v>
      </c>
      <c r="E86" s="166">
        <v>7303</v>
      </c>
      <c r="F86" s="166">
        <v>8909</v>
      </c>
      <c r="G86" s="166">
        <v>9992</v>
      </c>
      <c r="H86" s="166">
        <v>11334</v>
      </c>
      <c r="I86" s="167">
        <f t="shared" si="11"/>
        <v>0.13430744595676547</v>
      </c>
      <c r="J86" s="167">
        <f>H86/H81</f>
        <v>0.11939952594153279</v>
      </c>
    </row>
    <row r="87" spans="2:10" x14ac:dyDescent="0.25">
      <c r="B87" s="165" t="s">
        <v>116</v>
      </c>
      <c r="C87" s="166">
        <v>2117</v>
      </c>
      <c r="D87" s="166">
        <v>4311</v>
      </c>
      <c r="E87" s="166">
        <v>7234</v>
      </c>
      <c r="F87" s="166">
        <v>7492</v>
      </c>
      <c r="G87" s="166">
        <v>7549</v>
      </c>
      <c r="H87" s="166">
        <v>8741</v>
      </c>
      <c r="I87" s="167">
        <f t="shared" si="11"/>
        <v>0.15790170883560739</v>
      </c>
      <c r="J87" s="167">
        <f>H87/H81</f>
        <v>9.2083223597577035E-2</v>
      </c>
    </row>
    <row r="88" spans="2:10" x14ac:dyDescent="0.25">
      <c r="B88" s="165" t="s">
        <v>119</v>
      </c>
      <c r="C88" s="166">
        <v>599</v>
      </c>
      <c r="D88" s="166">
        <v>2204</v>
      </c>
      <c r="E88" s="166">
        <v>2265</v>
      </c>
      <c r="F88" s="166">
        <v>4052</v>
      </c>
      <c r="G88" s="166">
        <v>5505</v>
      </c>
      <c r="H88" s="166">
        <v>5373</v>
      </c>
      <c r="I88" s="167">
        <f t="shared" si="11"/>
        <v>-2.3978201634877405E-2</v>
      </c>
      <c r="J88" s="167">
        <f>H88/H81</f>
        <v>5.6602580984988146E-2</v>
      </c>
    </row>
    <row r="89" spans="2:10" x14ac:dyDescent="0.25">
      <c r="B89" s="165" t="s">
        <v>126</v>
      </c>
      <c r="C89" s="166">
        <v>200</v>
      </c>
      <c r="D89" s="166">
        <v>792</v>
      </c>
      <c r="E89" s="166">
        <v>1226</v>
      </c>
      <c r="F89" s="166">
        <v>1726</v>
      </c>
      <c r="G89" s="166">
        <v>2080</v>
      </c>
      <c r="H89" s="166">
        <v>1711</v>
      </c>
      <c r="I89" s="167">
        <f t="shared" si="11"/>
        <v>-0.17740384615384619</v>
      </c>
      <c r="J89" s="167">
        <f>H89/H81</f>
        <v>1.8024756386621016E-2</v>
      </c>
    </row>
    <row r="90" spans="2:10" x14ac:dyDescent="0.25">
      <c r="B90" s="165" t="s">
        <v>122</v>
      </c>
      <c r="C90" s="166">
        <v>240</v>
      </c>
      <c r="D90" s="166">
        <v>605</v>
      </c>
      <c r="E90" s="166">
        <v>374</v>
      </c>
      <c r="F90" s="166">
        <v>830</v>
      </c>
      <c r="G90" s="166">
        <v>796</v>
      </c>
      <c r="H90" s="166">
        <v>965</v>
      </c>
      <c r="I90" s="167">
        <f t="shared" si="11"/>
        <v>0.21231155778894473</v>
      </c>
      <c r="J90" s="167">
        <f>H90/H81</f>
        <v>1.0165920463523834E-2</v>
      </c>
    </row>
    <row r="91" spans="2:10" x14ac:dyDescent="0.25">
      <c r="B91" s="165" t="s">
        <v>131</v>
      </c>
      <c r="C91" s="166">
        <v>2</v>
      </c>
      <c r="D91" s="166">
        <v>123</v>
      </c>
      <c r="E91" s="166">
        <v>242</v>
      </c>
      <c r="F91" s="166">
        <v>157</v>
      </c>
      <c r="G91" s="166">
        <v>156</v>
      </c>
      <c r="H91" s="166">
        <v>240</v>
      </c>
      <c r="I91" s="167">
        <f t="shared" si="11"/>
        <v>0.53846153846153855</v>
      </c>
      <c r="J91" s="167">
        <f>H91/H81</f>
        <v>2.5283118251250986E-3</v>
      </c>
    </row>
    <row r="92" spans="2:10" x14ac:dyDescent="0.25">
      <c r="B92" s="165" t="s">
        <v>134</v>
      </c>
      <c r="C92" s="166">
        <v>23</v>
      </c>
      <c r="D92" s="166">
        <v>26</v>
      </c>
      <c r="E92" s="166">
        <v>168</v>
      </c>
      <c r="F92" s="166">
        <v>94</v>
      </c>
      <c r="G92" s="166">
        <v>62</v>
      </c>
      <c r="H92" s="166">
        <v>91</v>
      </c>
      <c r="I92" s="167">
        <f t="shared" si="11"/>
        <v>0.467741935483871</v>
      </c>
      <c r="J92" s="167">
        <f>H92/H81</f>
        <v>9.5865156702659997E-4</v>
      </c>
    </row>
    <row r="93" spans="2:10" x14ac:dyDescent="0.25">
      <c r="B93" s="170" t="s">
        <v>148</v>
      </c>
      <c r="C93" s="171">
        <f t="shared" ref="C93:H93" si="12">C85-SUM(C86:C92)</f>
        <v>3368</v>
      </c>
      <c r="D93" s="171">
        <f t="shared" si="12"/>
        <v>7811</v>
      </c>
      <c r="E93" s="171">
        <f t="shared" si="12"/>
        <v>9322</v>
      </c>
      <c r="F93" s="171">
        <f t="shared" si="12"/>
        <v>12823</v>
      </c>
      <c r="G93" s="171">
        <f t="shared" si="12"/>
        <v>15259</v>
      </c>
      <c r="H93" s="171">
        <f t="shared" si="12"/>
        <v>14876</v>
      </c>
      <c r="I93" s="172">
        <f t="shared" si="11"/>
        <v>-2.5099941018415395E-2</v>
      </c>
      <c r="J93" s="172">
        <f>H93/H81</f>
        <v>0.15671319462733738</v>
      </c>
    </row>
    <row r="94" spans="2:10" x14ac:dyDescent="0.25">
      <c r="B94" s="157" t="s">
        <v>52</v>
      </c>
      <c r="C94" s="176"/>
      <c r="D94" s="176"/>
      <c r="E94" s="176"/>
      <c r="F94" s="176"/>
      <c r="G94" s="176"/>
      <c r="H94" s="176"/>
      <c r="I94" s="177"/>
      <c r="J94" s="177"/>
    </row>
    <row r="95" spans="2:10" x14ac:dyDescent="0.25">
      <c r="B95" s="158" t="s">
        <v>71</v>
      </c>
      <c r="C95" s="178">
        <v>2777</v>
      </c>
      <c r="D95" s="178">
        <v>2929</v>
      </c>
      <c r="E95" s="178">
        <v>3932</v>
      </c>
      <c r="F95" s="178">
        <v>4645</v>
      </c>
      <c r="G95" s="178">
        <v>2899</v>
      </c>
      <c r="H95" s="178">
        <v>4117</v>
      </c>
      <c r="I95" s="179">
        <f t="shared" ref="I95:I107" si="13">IFERROR(H95/G95-1,"-")</f>
        <v>0.42014487754398067</v>
      </c>
      <c r="J95" s="179">
        <f>H95/H95</f>
        <v>1</v>
      </c>
    </row>
    <row r="96" spans="2:10" x14ac:dyDescent="0.25">
      <c r="B96" s="161" t="s">
        <v>100</v>
      </c>
      <c r="C96" s="162">
        <v>2135</v>
      </c>
      <c r="D96" s="162">
        <v>1812</v>
      </c>
      <c r="E96" s="162">
        <v>2594</v>
      </c>
      <c r="F96" s="162">
        <v>3372</v>
      </c>
      <c r="G96" s="162">
        <v>1718</v>
      </c>
      <c r="H96" s="162">
        <v>2948</v>
      </c>
      <c r="I96" s="163">
        <f t="shared" si="13"/>
        <v>0.71594877764842835</v>
      </c>
      <c r="J96" s="163">
        <f>H96/H95</f>
        <v>0.71605538013116343</v>
      </c>
    </row>
    <row r="97" spans="2:10" x14ac:dyDescent="0.25">
      <c r="B97" s="165" t="s">
        <v>106</v>
      </c>
      <c r="C97" s="166">
        <v>1012</v>
      </c>
      <c r="D97" s="166">
        <v>631</v>
      </c>
      <c r="E97" s="166">
        <v>1007</v>
      </c>
      <c r="F97" s="166">
        <v>1439</v>
      </c>
      <c r="G97" s="166">
        <v>176</v>
      </c>
      <c r="H97" s="166">
        <v>1606</v>
      </c>
      <c r="I97" s="167">
        <f t="shared" si="13"/>
        <v>8.125</v>
      </c>
      <c r="J97" s="167">
        <f>H97/H95</f>
        <v>0.39008987126548456</v>
      </c>
    </row>
    <row r="98" spans="2:10" x14ac:dyDescent="0.25">
      <c r="B98" s="165" t="s">
        <v>103</v>
      </c>
      <c r="C98" s="166">
        <v>1123</v>
      </c>
      <c r="D98" s="166">
        <v>1181</v>
      </c>
      <c r="E98" s="166">
        <v>1587</v>
      </c>
      <c r="F98" s="166">
        <v>1933</v>
      </c>
      <c r="G98" s="166">
        <v>1542</v>
      </c>
      <c r="H98" s="166">
        <v>1342</v>
      </c>
      <c r="I98" s="167">
        <f t="shared" si="13"/>
        <v>-0.12970168612191957</v>
      </c>
      <c r="J98" s="167">
        <f>H98/H95</f>
        <v>0.32596550886567888</v>
      </c>
    </row>
    <row r="99" spans="2:10" x14ac:dyDescent="0.25">
      <c r="B99" s="161" t="s">
        <v>110</v>
      </c>
      <c r="C99" s="162">
        <v>642</v>
      </c>
      <c r="D99" s="162">
        <v>1117</v>
      </c>
      <c r="E99" s="162">
        <v>1338</v>
      </c>
      <c r="F99" s="162">
        <v>1273</v>
      </c>
      <c r="G99" s="162">
        <v>1181</v>
      </c>
      <c r="H99" s="162">
        <v>1169</v>
      </c>
      <c r="I99" s="163">
        <f t="shared" si="13"/>
        <v>-1.0160880609652811E-2</v>
      </c>
      <c r="J99" s="163">
        <f>H99/H95</f>
        <v>0.28394461986883651</v>
      </c>
    </row>
    <row r="100" spans="2:10" x14ac:dyDescent="0.25">
      <c r="B100" s="165" t="s">
        <v>113</v>
      </c>
      <c r="C100" s="166">
        <v>24</v>
      </c>
      <c r="D100" s="166">
        <v>79</v>
      </c>
      <c r="E100" s="166">
        <v>109</v>
      </c>
      <c r="F100" s="166">
        <v>153</v>
      </c>
      <c r="G100" s="166">
        <v>122</v>
      </c>
      <c r="H100" s="166">
        <v>77</v>
      </c>
      <c r="I100" s="167">
        <f t="shared" si="13"/>
        <v>-0.36885245901639341</v>
      </c>
      <c r="J100" s="167">
        <f>H100/H95</f>
        <v>1.8702939033276657E-2</v>
      </c>
    </row>
    <row r="101" spans="2:10" x14ac:dyDescent="0.25">
      <c r="B101" s="165" t="s">
        <v>116</v>
      </c>
      <c r="C101" s="166">
        <v>86</v>
      </c>
      <c r="D101" s="166">
        <v>203</v>
      </c>
      <c r="E101" s="166">
        <v>193</v>
      </c>
      <c r="F101" s="166">
        <v>235</v>
      </c>
      <c r="G101" s="166">
        <v>173</v>
      </c>
      <c r="H101" s="166">
        <v>167</v>
      </c>
      <c r="I101" s="167">
        <f t="shared" si="13"/>
        <v>-3.4682080924855474E-2</v>
      </c>
      <c r="J101" s="167">
        <f>H101/H95</f>
        <v>4.0563517124119507E-2</v>
      </c>
    </row>
    <row r="102" spans="2:10" x14ac:dyDescent="0.25">
      <c r="B102" s="165" t="s">
        <v>119</v>
      </c>
      <c r="C102" s="166">
        <v>285</v>
      </c>
      <c r="D102" s="166">
        <v>419</v>
      </c>
      <c r="E102" s="166">
        <v>410</v>
      </c>
      <c r="F102" s="166">
        <v>328</v>
      </c>
      <c r="G102" s="166">
        <v>334</v>
      </c>
      <c r="H102" s="166">
        <v>350</v>
      </c>
      <c r="I102" s="167">
        <f t="shared" si="13"/>
        <v>4.7904191616766401E-2</v>
      </c>
      <c r="J102" s="167">
        <f>H102/H95</f>
        <v>8.5013359242166631E-2</v>
      </c>
    </row>
    <row r="103" spans="2:10" x14ac:dyDescent="0.25">
      <c r="B103" s="165" t="s">
        <v>126</v>
      </c>
      <c r="C103" s="166">
        <v>9</v>
      </c>
      <c r="D103" s="166">
        <v>24</v>
      </c>
      <c r="E103" s="166">
        <v>106</v>
      </c>
      <c r="F103" s="166">
        <v>46</v>
      </c>
      <c r="G103" s="166">
        <v>43</v>
      </c>
      <c r="H103" s="166">
        <v>23</v>
      </c>
      <c r="I103" s="167">
        <f t="shared" si="13"/>
        <v>-0.46511627906976749</v>
      </c>
      <c r="J103" s="167">
        <f>H103/H95</f>
        <v>5.5865921787709499E-3</v>
      </c>
    </row>
    <row r="104" spans="2:10" x14ac:dyDescent="0.25">
      <c r="B104" s="165" t="s">
        <v>122</v>
      </c>
      <c r="C104" s="166">
        <v>45</v>
      </c>
      <c r="D104" s="166">
        <v>39</v>
      </c>
      <c r="E104" s="166">
        <v>59</v>
      </c>
      <c r="F104" s="166">
        <v>49</v>
      </c>
      <c r="G104" s="166">
        <v>59</v>
      </c>
      <c r="H104" s="166">
        <v>37</v>
      </c>
      <c r="I104" s="167">
        <f t="shared" si="13"/>
        <v>-0.3728813559322034</v>
      </c>
      <c r="J104" s="167">
        <f>H104/H95</f>
        <v>8.9871265484576142E-3</v>
      </c>
    </row>
    <row r="105" spans="2:10" x14ac:dyDescent="0.25">
      <c r="B105" s="165" t="s">
        <v>131</v>
      </c>
      <c r="C105" s="166">
        <v>1</v>
      </c>
      <c r="D105" s="166">
        <v>0</v>
      </c>
      <c r="E105" s="166">
        <v>27</v>
      </c>
      <c r="F105" s="166">
        <v>6</v>
      </c>
      <c r="G105" s="166">
        <v>4</v>
      </c>
      <c r="H105" s="166">
        <v>2</v>
      </c>
      <c r="I105" s="167">
        <f t="shared" si="13"/>
        <v>-0.5</v>
      </c>
      <c r="J105" s="167">
        <f>H105/H95</f>
        <v>4.8579062424095217E-4</v>
      </c>
    </row>
    <row r="106" spans="2:10" x14ac:dyDescent="0.25">
      <c r="B106" s="165" t="s">
        <v>134</v>
      </c>
      <c r="C106" s="166">
        <v>3</v>
      </c>
      <c r="D106" s="166">
        <v>9</v>
      </c>
      <c r="E106" s="166">
        <v>5</v>
      </c>
      <c r="F106" s="166">
        <v>14</v>
      </c>
      <c r="G106" s="166">
        <v>5</v>
      </c>
      <c r="H106" s="166">
        <v>4</v>
      </c>
      <c r="I106" s="167">
        <f t="shared" si="13"/>
        <v>-0.19999999999999996</v>
      </c>
      <c r="J106" s="167">
        <f>H106/H95</f>
        <v>9.7158124848190433E-4</v>
      </c>
    </row>
    <row r="107" spans="2:10" x14ac:dyDescent="0.25">
      <c r="B107" s="170" t="s">
        <v>148</v>
      </c>
      <c r="C107" s="171">
        <f t="shared" ref="C107:H107" si="14">C99-SUM(C100:C106)</f>
        <v>189</v>
      </c>
      <c r="D107" s="171">
        <f t="shared" si="14"/>
        <v>344</v>
      </c>
      <c r="E107" s="171">
        <f t="shared" si="14"/>
        <v>429</v>
      </c>
      <c r="F107" s="171">
        <f t="shared" si="14"/>
        <v>442</v>
      </c>
      <c r="G107" s="171">
        <f t="shared" si="14"/>
        <v>441</v>
      </c>
      <c r="H107" s="171">
        <f t="shared" si="14"/>
        <v>509</v>
      </c>
      <c r="I107" s="172">
        <f t="shared" si="13"/>
        <v>0.1541950113378685</v>
      </c>
      <c r="J107" s="172">
        <f>H107/H95</f>
        <v>0.12363371386932233</v>
      </c>
    </row>
    <row r="108" spans="2:10" x14ac:dyDescent="0.25">
      <c r="B108" s="157" t="s">
        <v>53</v>
      </c>
      <c r="C108" s="176"/>
      <c r="D108" s="176"/>
      <c r="E108" s="176"/>
      <c r="F108" s="176"/>
      <c r="G108" s="176"/>
      <c r="H108" s="176"/>
      <c r="I108" s="177"/>
      <c r="J108" s="177"/>
    </row>
    <row r="109" spans="2:10" x14ac:dyDescent="0.25">
      <c r="B109" s="158" t="s">
        <v>71</v>
      </c>
      <c r="C109" s="178">
        <v>12002</v>
      </c>
      <c r="D109" s="178">
        <v>13469</v>
      </c>
      <c r="E109" s="178">
        <v>21074</v>
      </c>
      <c r="F109" s="178">
        <v>20367</v>
      </c>
      <c r="G109" s="178">
        <v>22021</v>
      </c>
      <c r="H109" s="178">
        <v>22682</v>
      </c>
      <c r="I109" s="179">
        <f t="shared" ref="I109:I121" si="15">IFERROR(H109/G109-1,"-")</f>
        <v>3.0016802143408627E-2</v>
      </c>
      <c r="J109" s="179">
        <f>H109/H109</f>
        <v>1</v>
      </c>
    </row>
    <row r="110" spans="2:10" x14ac:dyDescent="0.25">
      <c r="B110" s="161" t="s">
        <v>100</v>
      </c>
      <c r="C110" s="162">
        <v>8627</v>
      </c>
      <c r="D110" s="162">
        <v>6349</v>
      </c>
      <c r="E110" s="162">
        <v>7545</v>
      </c>
      <c r="F110" s="162">
        <v>6775</v>
      </c>
      <c r="G110" s="162">
        <v>6771</v>
      </c>
      <c r="H110" s="162">
        <v>6700</v>
      </c>
      <c r="I110" s="163">
        <f t="shared" si="15"/>
        <v>-1.0485895731797368E-2</v>
      </c>
      <c r="J110" s="163">
        <f>H110/H109</f>
        <v>0.29538841372013053</v>
      </c>
    </row>
    <row r="111" spans="2:10" x14ac:dyDescent="0.25">
      <c r="B111" s="165" t="s">
        <v>106</v>
      </c>
      <c r="C111" s="166">
        <v>309</v>
      </c>
      <c r="D111" s="166">
        <v>2374</v>
      </c>
      <c r="E111" s="166">
        <v>2841</v>
      </c>
      <c r="F111" s="166">
        <v>2313</v>
      </c>
      <c r="G111" s="166">
        <v>2655</v>
      </c>
      <c r="H111" s="166">
        <v>2952</v>
      </c>
      <c r="I111" s="167">
        <f t="shared" si="15"/>
        <v>0.11186440677966103</v>
      </c>
      <c r="J111" s="167">
        <f>H111/H109</f>
        <v>0.13014725332863064</v>
      </c>
    </row>
    <row r="112" spans="2:10" x14ac:dyDescent="0.25">
      <c r="B112" s="165" t="s">
        <v>103</v>
      </c>
      <c r="C112" s="166">
        <v>8318</v>
      </c>
      <c r="D112" s="166">
        <v>3975</v>
      </c>
      <c r="E112" s="166">
        <v>4704</v>
      </c>
      <c r="F112" s="166">
        <v>4462</v>
      </c>
      <c r="G112" s="166">
        <v>4116</v>
      </c>
      <c r="H112" s="166">
        <v>3748</v>
      </c>
      <c r="I112" s="167">
        <f t="shared" si="15"/>
        <v>-8.9407191448007794E-2</v>
      </c>
      <c r="J112" s="167">
        <f>H112/H109</f>
        <v>0.16524116039149986</v>
      </c>
    </row>
    <row r="113" spans="2:10" x14ac:dyDescent="0.25">
      <c r="B113" s="161" t="s">
        <v>110</v>
      </c>
      <c r="C113" s="162">
        <v>3375</v>
      </c>
      <c r="D113" s="162">
        <v>7120</v>
      </c>
      <c r="E113" s="162">
        <v>13529</v>
      </c>
      <c r="F113" s="162">
        <v>13592</v>
      </c>
      <c r="G113" s="162">
        <v>15250</v>
      </c>
      <c r="H113" s="162">
        <v>15982</v>
      </c>
      <c r="I113" s="163">
        <f t="shared" si="15"/>
        <v>4.8000000000000043E-2</v>
      </c>
      <c r="J113" s="163">
        <f>H113/H109</f>
        <v>0.70461158627986953</v>
      </c>
    </row>
    <row r="114" spans="2:10" x14ac:dyDescent="0.25">
      <c r="B114" s="165" t="s">
        <v>113</v>
      </c>
      <c r="C114" s="166">
        <v>1065</v>
      </c>
      <c r="D114" s="166">
        <v>3443</v>
      </c>
      <c r="E114" s="166">
        <v>9215</v>
      </c>
      <c r="F114" s="166">
        <v>9184</v>
      </c>
      <c r="G114" s="166">
        <v>9915</v>
      </c>
      <c r="H114" s="166">
        <v>11125</v>
      </c>
      <c r="I114" s="167">
        <f t="shared" si="15"/>
        <v>0.12203731719616751</v>
      </c>
      <c r="J114" s="167">
        <f>H114/H109</f>
        <v>0.49047703024424655</v>
      </c>
    </row>
    <row r="115" spans="2:10" x14ac:dyDescent="0.25">
      <c r="B115" s="165" t="s">
        <v>116</v>
      </c>
      <c r="C115" s="166">
        <v>392</v>
      </c>
      <c r="D115" s="166">
        <v>361</v>
      </c>
      <c r="E115" s="166">
        <v>365</v>
      </c>
      <c r="F115" s="166">
        <v>339</v>
      </c>
      <c r="G115" s="166">
        <v>575</v>
      </c>
      <c r="H115" s="166">
        <v>466</v>
      </c>
      <c r="I115" s="167">
        <f t="shared" si="15"/>
        <v>-0.18956521739130439</v>
      </c>
      <c r="J115" s="167">
        <f>H115/H109</f>
        <v>2.0544925491579227E-2</v>
      </c>
    </row>
    <row r="116" spans="2:10" x14ac:dyDescent="0.25">
      <c r="B116" s="165" t="s">
        <v>119</v>
      </c>
      <c r="C116" s="166">
        <v>213</v>
      </c>
      <c r="D116" s="166">
        <v>881</v>
      </c>
      <c r="E116" s="166">
        <v>1099</v>
      </c>
      <c r="F116" s="166">
        <v>1136</v>
      </c>
      <c r="G116" s="166">
        <v>1635</v>
      </c>
      <c r="H116" s="166">
        <v>1378</v>
      </c>
      <c r="I116" s="167">
        <f t="shared" si="15"/>
        <v>-0.15718654434250767</v>
      </c>
      <c r="J116" s="167">
        <f>H116/H109</f>
        <v>6.0753020015871614E-2</v>
      </c>
    </row>
    <row r="117" spans="2:10" x14ac:dyDescent="0.25">
      <c r="B117" s="165" t="s">
        <v>126</v>
      </c>
      <c r="C117" s="166">
        <v>450</v>
      </c>
      <c r="D117" s="166">
        <v>515</v>
      </c>
      <c r="E117" s="166">
        <v>246</v>
      </c>
      <c r="F117" s="166">
        <v>449</v>
      </c>
      <c r="G117" s="166">
        <v>255</v>
      </c>
      <c r="H117" s="166">
        <v>438</v>
      </c>
      <c r="I117" s="167">
        <f t="shared" si="15"/>
        <v>0.7176470588235293</v>
      </c>
      <c r="J117" s="167">
        <f>H117/H109</f>
        <v>1.931046644916674E-2</v>
      </c>
    </row>
    <row r="118" spans="2:10" x14ac:dyDescent="0.25">
      <c r="B118" s="165" t="s">
        <v>122</v>
      </c>
      <c r="C118" s="166">
        <v>456</v>
      </c>
      <c r="D118" s="166">
        <v>475</v>
      </c>
      <c r="E118" s="166">
        <v>374</v>
      </c>
      <c r="F118" s="166">
        <v>248</v>
      </c>
      <c r="G118" s="166">
        <v>281</v>
      </c>
      <c r="H118" s="166">
        <v>366</v>
      </c>
      <c r="I118" s="167">
        <f t="shared" si="15"/>
        <v>0.302491103202847</v>
      </c>
      <c r="J118" s="167">
        <f>H118/H109</f>
        <v>1.6136143197248921E-2</v>
      </c>
    </row>
    <row r="119" spans="2:10" x14ac:dyDescent="0.25">
      <c r="B119" s="165" t="s">
        <v>131</v>
      </c>
      <c r="C119" s="166">
        <v>3</v>
      </c>
      <c r="D119" s="166">
        <v>11</v>
      </c>
      <c r="E119" s="166">
        <v>41</v>
      </c>
      <c r="F119" s="166">
        <v>17</v>
      </c>
      <c r="G119" s="166">
        <v>4</v>
      </c>
      <c r="H119" s="166">
        <v>5</v>
      </c>
      <c r="I119" s="167">
        <f t="shared" si="15"/>
        <v>0.25</v>
      </c>
      <c r="J119" s="167">
        <f>H119/H109</f>
        <v>2.2043911471651529E-4</v>
      </c>
    </row>
    <row r="120" spans="2:10" x14ac:dyDescent="0.25">
      <c r="B120" s="165" t="s">
        <v>134</v>
      </c>
      <c r="C120" s="166">
        <v>0</v>
      </c>
      <c r="D120" s="166">
        <v>5</v>
      </c>
      <c r="E120" s="166">
        <v>10</v>
      </c>
      <c r="F120" s="166">
        <v>17</v>
      </c>
      <c r="G120" s="166">
        <v>1</v>
      </c>
      <c r="H120" s="166">
        <v>3</v>
      </c>
      <c r="I120" s="167">
        <f t="shared" si="15"/>
        <v>2</v>
      </c>
      <c r="J120" s="167">
        <f>H120/H109</f>
        <v>1.3226346882990917E-4</v>
      </c>
    </row>
    <row r="121" spans="2:10" x14ac:dyDescent="0.25">
      <c r="B121" s="170" t="s">
        <v>148</v>
      </c>
      <c r="C121" s="171">
        <f t="shared" ref="C121:H121" si="16">C113-SUM(C114:C120)</f>
        <v>796</v>
      </c>
      <c r="D121" s="171">
        <f t="shared" si="16"/>
        <v>1429</v>
      </c>
      <c r="E121" s="171">
        <f t="shared" si="16"/>
        <v>2179</v>
      </c>
      <c r="F121" s="171">
        <f t="shared" si="16"/>
        <v>2202</v>
      </c>
      <c r="G121" s="171">
        <f t="shared" si="16"/>
        <v>2584</v>
      </c>
      <c r="H121" s="171">
        <f t="shared" si="16"/>
        <v>2201</v>
      </c>
      <c r="I121" s="172">
        <f t="shared" si="15"/>
        <v>-0.14821981424148611</v>
      </c>
      <c r="J121" s="172">
        <f>H121/H109</f>
        <v>9.7037298298210034E-2</v>
      </c>
    </row>
    <row r="122" spans="2:10" x14ac:dyDescent="0.25">
      <c r="B122" s="157" t="s">
        <v>54</v>
      </c>
      <c r="C122" s="176"/>
      <c r="D122" s="176"/>
      <c r="E122" s="176"/>
      <c r="F122" s="176"/>
      <c r="G122" s="176"/>
      <c r="H122" s="176"/>
      <c r="I122" s="177"/>
      <c r="J122" s="177"/>
    </row>
    <row r="123" spans="2:10" x14ac:dyDescent="0.25">
      <c r="B123" s="158" t="s">
        <v>71</v>
      </c>
      <c r="C123" s="178">
        <v>6776</v>
      </c>
      <c r="D123" s="178">
        <v>13925</v>
      </c>
      <c r="E123" s="178">
        <v>15520</v>
      </c>
      <c r="F123" s="178">
        <v>14993</v>
      </c>
      <c r="G123" s="178">
        <v>15201</v>
      </c>
      <c r="H123" s="178">
        <v>16969</v>
      </c>
      <c r="I123" s="179">
        <f t="shared" ref="I123:I135" si="17">IFERROR(H123/G123-1,"-")</f>
        <v>0.11630813762252479</v>
      </c>
      <c r="J123" s="179">
        <f>H123/H123</f>
        <v>1</v>
      </c>
    </row>
    <row r="124" spans="2:10" x14ac:dyDescent="0.25">
      <c r="B124" s="161" t="s">
        <v>100</v>
      </c>
      <c r="C124" s="162">
        <v>4192</v>
      </c>
      <c r="D124" s="162">
        <v>9185</v>
      </c>
      <c r="E124" s="162">
        <v>8882</v>
      </c>
      <c r="F124" s="162">
        <v>8822</v>
      </c>
      <c r="G124" s="162">
        <v>9303</v>
      </c>
      <c r="H124" s="162">
        <v>10879</v>
      </c>
      <c r="I124" s="163">
        <f t="shared" si="17"/>
        <v>0.1694077179404494</v>
      </c>
      <c r="J124" s="163">
        <f>H124/H123</f>
        <v>0.64111025988567383</v>
      </c>
    </row>
    <row r="125" spans="2:10" x14ac:dyDescent="0.25">
      <c r="B125" s="165" t="s">
        <v>106</v>
      </c>
      <c r="C125" s="166">
        <v>1206</v>
      </c>
      <c r="D125" s="166">
        <v>4154</v>
      </c>
      <c r="E125" s="166">
        <v>5224</v>
      </c>
      <c r="F125" s="166">
        <v>3934</v>
      </c>
      <c r="G125" s="166">
        <v>5339</v>
      </c>
      <c r="H125" s="166">
        <v>6735</v>
      </c>
      <c r="I125" s="167">
        <f t="shared" si="17"/>
        <v>0.2614721858025848</v>
      </c>
      <c r="J125" s="167">
        <f>H125/H123</f>
        <v>0.39690022983086803</v>
      </c>
    </row>
    <row r="126" spans="2:10" x14ac:dyDescent="0.25">
      <c r="B126" s="165" t="s">
        <v>103</v>
      </c>
      <c r="C126" s="166">
        <v>2986</v>
      </c>
      <c r="D126" s="166">
        <v>5031</v>
      </c>
      <c r="E126" s="166">
        <v>3658</v>
      </c>
      <c r="F126" s="166">
        <v>4888</v>
      </c>
      <c r="G126" s="166">
        <v>3964</v>
      </c>
      <c r="H126" s="166">
        <v>4144</v>
      </c>
      <c r="I126" s="167">
        <f t="shared" si="17"/>
        <v>4.540867810292637E-2</v>
      </c>
      <c r="J126" s="167">
        <f>H126/H123</f>
        <v>0.24421003005480582</v>
      </c>
    </row>
    <row r="127" spans="2:10" x14ac:dyDescent="0.25">
      <c r="B127" s="161" t="s">
        <v>110</v>
      </c>
      <c r="C127" s="162">
        <v>2584</v>
      </c>
      <c r="D127" s="162">
        <v>4740</v>
      </c>
      <c r="E127" s="162">
        <v>6638</v>
      </c>
      <c r="F127" s="162">
        <v>6171</v>
      </c>
      <c r="G127" s="162">
        <v>5898</v>
      </c>
      <c r="H127" s="162">
        <v>6090</v>
      </c>
      <c r="I127" s="163">
        <f t="shared" si="17"/>
        <v>3.2553407934893253E-2</v>
      </c>
      <c r="J127" s="163">
        <f>H127/H123</f>
        <v>0.35888974011432612</v>
      </c>
    </row>
    <row r="128" spans="2:10" x14ac:dyDescent="0.25">
      <c r="B128" s="165" t="s">
        <v>113</v>
      </c>
      <c r="C128" s="166">
        <v>104</v>
      </c>
      <c r="D128" s="166">
        <v>250</v>
      </c>
      <c r="E128" s="166">
        <v>825</v>
      </c>
      <c r="F128" s="166">
        <v>1478</v>
      </c>
      <c r="G128" s="166">
        <v>532</v>
      </c>
      <c r="H128" s="166">
        <v>645</v>
      </c>
      <c r="I128" s="167">
        <f t="shared" si="17"/>
        <v>0.21240601503759393</v>
      </c>
      <c r="J128" s="167">
        <f>H128/H123</f>
        <v>3.8010489716541931E-2</v>
      </c>
    </row>
    <row r="129" spans="2:10" x14ac:dyDescent="0.25">
      <c r="B129" s="165" t="s">
        <v>116</v>
      </c>
      <c r="C129" s="166">
        <v>169</v>
      </c>
      <c r="D129" s="166">
        <v>399</v>
      </c>
      <c r="E129" s="166">
        <v>554</v>
      </c>
      <c r="F129" s="166">
        <v>557</v>
      </c>
      <c r="G129" s="166">
        <v>633</v>
      </c>
      <c r="H129" s="166">
        <v>461</v>
      </c>
      <c r="I129" s="167">
        <f t="shared" si="17"/>
        <v>-0.27172195892575035</v>
      </c>
      <c r="J129" s="167">
        <f>H129/H123</f>
        <v>2.7167187223760977E-2</v>
      </c>
    </row>
    <row r="130" spans="2:10" x14ac:dyDescent="0.25">
      <c r="B130" s="165" t="s">
        <v>119</v>
      </c>
      <c r="C130" s="166">
        <v>171</v>
      </c>
      <c r="D130" s="166">
        <v>855</v>
      </c>
      <c r="E130" s="166">
        <v>879</v>
      </c>
      <c r="F130" s="166">
        <v>818</v>
      </c>
      <c r="G130" s="166">
        <v>1062</v>
      </c>
      <c r="H130" s="166">
        <v>1043</v>
      </c>
      <c r="I130" s="167">
        <f t="shared" si="17"/>
        <v>-1.7890772128060228E-2</v>
      </c>
      <c r="J130" s="167">
        <f>H130/H123</f>
        <v>6.1465024456361601E-2</v>
      </c>
    </row>
    <row r="131" spans="2:10" x14ac:dyDescent="0.25">
      <c r="B131" s="165" t="s">
        <v>126</v>
      </c>
      <c r="C131" s="166">
        <v>48</v>
      </c>
      <c r="D131" s="166">
        <v>100</v>
      </c>
      <c r="E131" s="166">
        <v>369</v>
      </c>
      <c r="F131" s="166">
        <v>234</v>
      </c>
      <c r="G131" s="166">
        <v>193</v>
      </c>
      <c r="H131" s="166">
        <v>202</v>
      </c>
      <c r="I131" s="167">
        <f t="shared" si="17"/>
        <v>4.663212435233155E-2</v>
      </c>
      <c r="J131" s="167">
        <f>H131/H123</f>
        <v>1.1904060345335612E-2</v>
      </c>
    </row>
    <row r="132" spans="2:10" x14ac:dyDescent="0.25">
      <c r="B132" s="165" t="s">
        <v>122</v>
      </c>
      <c r="C132" s="166">
        <v>49</v>
      </c>
      <c r="D132" s="166">
        <v>103</v>
      </c>
      <c r="E132" s="166">
        <v>180</v>
      </c>
      <c r="F132" s="166">
        <v>119</v>
      </c>
      <c r="G132" s="166">
        <v>112</v>
      </c>
      <c r="H132" s="166">
        <v>259</v>
      </c>
      <c r="I132" s="167">
        <f t="shared" si="17"/>
        <v>1.3125</v>
      </c>
      <c r="J132" s="167">
        <f>H132/H123</f>
        <v>1.5263126878425364E-2</v>
      </c>
    </row>
    <row r="133" spans="2:10" x14ac:dyDescent="0.25">
      <c r="B133" s="165" t="s">
        <v>131</v>
      </c>
      <c r="C133" s="166">
        <v>7</v>
      </c>
      <c r="D133" s="166">
        <v>20</v>
      </c>
      <c r="E133" s="166">
        <v>21</v>
      </c>
      <c r="F133" s="166">
        <v>33</v>
      </c>
      <c r="G133" s="166">
        <v>18</v>
      </c>
      <c r="H133" s="166">
        <v>22</v>
      </c>
      <c r="I133" s="167">
        <f t="shared" si="17"/>
        <v>0.22222222222222232</v>
      </c>
      <c r="J133" s="167">
        <f>H133/H123</f>
        <v>1.296481819789027E-3</v>
      </c>
    </row>
    <row r="134" spans="2:10" x14ac:dyDescent="0.25">
      <c r="B134" s="165" t="s">
        <v>134</v>
      </c>
      <c r="C134" s="166">
        <v>15</v>
      </c>
      <c r="D134" s="166">
        <v>28</v>
      </c>
      <c r="E134" s="166">
        <v>15</v>
      </c>
      <c r="F134" s="166">
        <v>34</v>
      </c>
      <c r="G134" s="166">
        <v>38</v>
      </c>
      <c r="H134" s="166">
        <v>14</v>
      </c>
      <c r="I134" s="167">
        <f t="shared" si="17"/>
        <v>-0.63157894736842102</v>
      </c>
      <c r="J134" s="167">
        <f>H134/H123</f>
        <v>8.2503388532028992E-4</v>
      </c>
    </row>
    <row r="135" spans="2:10" x14ac:dyDescent="0.25">
      <c r="B135" s="170" t="s">
        <v>148</v>
      </c>
      <c r="C135" s="171">
        <f t="shared" ref="C135:H135" si="18">C127-SUM(C128:C134)</f>
        <v>2021</v>
      </c>
      <c r="D135" s="171">
        <f t="shared" si="18"/>
        <v>2985</v>
      </c>
      <c r="E135" s="171">
        <f t="shared" si="18"/>
        <v>3795</v>
      </c>
      <c r="F135" s="171">
        <f t="shared" si="18"/>
        <v>2898</v>
      </c>
      <c r="G135" s="171">
        <f t="shared" si="18"/>
        <v>3310</v>
      </c>
      <c r="H135" s="171">
        <f t="shared" si="18"/>
        <v>3444</v>
      </c>
      <c r="I135" s="172">
        <f t="shared" si="17"/>
        <v>4.0483383685800511E-2</v>
      </c>
      <c r="J135" s="172">
        <f>H135/H123</f>
        <v>0.20295833578879133</v>
      </c>
    </row>
    <row r="136" spans="2:10" x14ac:dyDescent="0.25">
      <c r="B136" s="157" t="s">
        <v>55</v>
      </c>
      <c r="C136" s="176"/>
      <c r="D136" s="176"/>
      <c r="E136" s="176"/>
      <c r="F136" s="176"/>
      <c r="G136" s="176"/>
      <c r="H136" s="176"/>
      <c r="I136" s="177"/>
      <c r="J136" s="177"/>
    </row>
    <row r="137" spans="2:10" x14ac:dyDescent="0.25">
      <c r="B137" s="158" t="s">
        <v>71</v>
      </c>
      <c r="C137" s="178">
        <v>13295</v>
      </c>
      <c r="D137" s="178">
        <v>18239</v>
      </c>
      <c r="E137" s="178">
        <v>24659</v>
      </c>
      <c r="F137" s="178">
        <v>25495</v>
      </c>
      <c r="G137" s="178">
        <v>25319</v>
      </c>
      <c r="H137" s="178">
        <v>25459</v>
      </c>
      <c r="I137" s="179">
        <f t="shared" ref="I137:I149" si="19">IFERROR(H137/G137-1,"-")</f>
        <v>5.5294442908486729E-3</v>
      </c>
      <c r="J137" s="179">
        <f>H137/H137</f>
        <v>1</v>
      </c>
    </row>
    <row r="138" spans="2:10" x14ac:dyDescent="0.25">
      <c r="B138" s="161" t="s">
        <v>100</v>
      </c>
      <c r="C138" s="162">
        <v>8045</v>
      </c>
      <c r="D138" s="162">
        <v>8610</v>
      </c>
      <c r="E138" s="162">
        <v>5520</v>
      </c>
      <c r="F138" s="162">
        <v>4258</v>
      </c>
      <c r="G138" s="162">
        <v>5008</v>
      </c>
      <c r="H138" s="162">
        <v>5409</v>
      </c>
      <c r="I138" s="163">
        <f t="shared" si="19"/>
        <v>8.0071884984025621E-2</v>
      </c>
      <c r="J138" s="163">
        <f>H138/H137</f>
        <v>0.21245924820299306</v>
      </c>
    </row>
    <row r="139" spans="2:10" x14ac:dyDescent="0.25">
      <c r="B139" s="165" t="s">
        <v>106</v>
      </c>
      <c r="C139" s="166">
        <v>5921</v>
      </c>
      <c r="D139" s="166">
        <v>5968</v>
      </c>
      <c r="E139" s="166">
        <v>4161</v>
      </c>
      <c r="F139" s="166">
        <v>2724</v>
      </c>
      <c r="G139" s="166">
        <v>3290</v>
      </c>
      <c r="H139" s="166">
        <v>3389</v>
      </c>
      <c r="I139" s="167">
        <f t="shared" si="19"/>
        <v>3.0091185410334287E-2</v>
      </c>
      <c r="J139" s="167">
        <f>H139/H137</f>
        <v>0.13311599041596292</v>
      </c>
    </row>
    <row r="140" spans="2:10" x14ac:dyDescent="0.25">
      <c r="B140" s="165" t="s">
        <v>103</v>
      </c>
      <c r="C140" s="166">
        <v>2124</v>
      </c>
      <c r="D140" s="166">
        <v>2642</v>
      </c>
      <c r="E140" s="166">
        <v>1359</v>
      </c>
      <c r="F140" s="166">
        <v>1534</v>
      </c>
      <c r="G140" s="166">
        <v>1718</v>
      </c>
      <c r="H140" s="166">
        <v>2020</v>
      </c>
      <c r="I140" s="167">
        <f t="shared" si="19"/>
        <v>0.17578579743888234</v>
      </c>
      <c r="J140" s="167">
        <f>H140/H137</f>
        <v>7.9343257787030122E-2</v>
      </c>
    </row>
    <row r="141" spans="2:10" x14ac:dyDescent="0.25">
      <c r="B141" s="161" t="s">
        <v>110</v>
      </c>
      <c r="C141" s="162">
        <v>5250</v>
      </c>
      <c r="D141" s="162">
        <v>9629</v>
      </c>
      <c r="E141" s="162">
        <v>19139</v>
      </c>
      <c r="F141" s="162">
        <v>21237</v>
      </c>
      <c r="G141" s="162">
        <v>20311</v>
      </c>
      <c r="H141" s="162">
        <v>20050</v>
      </c>
      <c r="I141" s="163">
        <f t="shared" si="19"/>
        <v>-1.2850179705578224E-2</v>
      </c>
      <c r="J141" s="163">
        <f>H141/H137</f>
        <v>0.787540751797007</v>
      </c>
    </row>
    <row r="142" spans="2:10" x14ac:dyDescent="0.25">
      <c r="B142" s="165" t="s">
        <v>113</v>
      </c>
      <c r="C142" s="166">
        <v>302</v>
      </c>
      <c r="D142" s="166">
        <v>2900</v>
      </c>
      <c r="E142" s="166">
        <v>9415</v>
      </c>
      <c r="F142" s="166">
        <v>10320</v>
      </c>
      <c r="G142" s="166">
        <v>10030</v>
      </c>
      <c r="H142" s="166">
        <v>10751</v>
      </c>
      <c r="I142" s="167">
        <f t="shared" si="19"/>
        <v>7.1884346959122603E-2</v>
      </c>
      <c r="J142" s="167">
        <f>H142/H137</f>
        <v>0.42228681409324798</v>
      </c>
    </row>
    <row r="143" spans="2:10" x14ac:dyDescent="0.25">
      <c r="B143" s="165" t="s">
        <v>116</v>
      </c>
      <c r="C143" s="166">
        <v>902</v>
      </c>
      <c r="D143" s="166">
        <v>905</v>
      </c>
      <c r="E143" s="166">
        <v>998</v>
      </c>
      <c r="F143" s="166">
        <v>1506</v>
      </c>
      <c r="G143" s="166">
        <v>1232</v>
      </c>
      <c r="H143" s="166">
        <v>1507</v>
      </c>
      <c r="I143" s="167">
        <f t="shared" si="19"/>
        <v>0.22321428571428581</v>
      </c>
      <c r="J143" s="167">
        <f>H143/H137</f>
        <v>5.9193212616363566E-2</v>
      </c>
    </row>
    <row r="144" spans="2:10" x14ac:dyDescent="0.25">
      <c r="B144" s="165" t="s">
        <v>119</v>
      </c>
      <c r="C144" s="166">
        <v>877</v>
      </c>
      <c r="D144" s="166">
        <v>1745</v>
      </c>
      <c r="E144" s="166">
        <v>2466</v>
      </c>
      <c r="F144" s="166">
        <v>2255</v>
      </c>
      <c r="G144" s="166">
        <v>2125</v>
      </c>
      <c r="H144" s="166">
        <v>2041</v>
      </c>
      <c r="I144" s="167">
        <f t="shared" si="19"/>
        <v>-3.9529411764705924E-2</v>
      </c>
      <c r="J144" s="167">
        <f>H144/H137</f>
        <v>8.0168113437291327E-2</v>
      </c>
    </row>
    <row r="145" spans="2:10" x14ac:dyDescent="0.25">
      <c r="B145" s="165" t="s">
        <v>126</v>
      </c>
      <c r="C145" s="166">
        <v>169</v>
      </c>
      <c r="D145" s="166">
        <v>167</v>
      </c>
      <c r="E145" s="166">
        <v>1213</v>
      </c>
      <c r="F145" s="166">
        <v>1041</v>
      </c>
      <c r="G145" s="166">
        <v>508</v>
      </c>
      <c r="H145" s="166">
        <v>378</v>
      </c>
      <c r="I145" s="167">
        <f t="shared" si="19"/>
        <v>-0.25590551181102361</v>
      </c>
      <c r="J145" s="167">
        <f>H145/H137</f>
        <v>1.4847401704701677E-2</v>
      </c>
    </row>
    <row r="146" spans="2:10" x14ac:dyDescent="0.25">
      <c r="B146" s="165" t="s">
        <v>122</v>
      </c>
      <c r="C146" s="166">
        <v>538</v>
      </c>
      <c r="D146" s="166">
        <v>605</v>
      </c>
      <c r="E146" s="166">
        <v>262</v>
      </c>
      <c r="F146" s="166">
        <v>497</v>
      </c>
      <c r="G146" s="166">
        <v>486</v>
      </c>
      <c r="H146" s="166">
        <v>299</v>
      </c>
      <c r="I146" s="167">
        <f t="shared" si="19"/>
        <v>-0.3847736625514403</v>
      </c>
      <c r="J146" s="167">
        <f>H146/H137</f>
        <v>1.1744373306100004E-2</v>
      </c>
    </row>
    <row r="147" spans="2:10" x14ac:dyDescent="0.25">
      <c r="B147" s="165" t="s">
        <v>131</v>
      </c>
      <c r="C147" s="166">
        <v>0</v>
      </c>
      <c r="D147" s="166">
        <v>0</v>
      </c>
      <c r="E147" s="166">
        <v>7</v>
      </c>
      <c r="F147" s="166">
        <v>15</v>
      </c>
      <c r="G147" s="166">
        <v>25</v>
      </c>
      <c r="H147" s="166">
        <v>11</v>
      </c>
      <c r="I147" s="167">
        <f t="shared" si="19"/>
        <v>-0.56000000000000005</v>
      </c>
      <c r="J147" s="167">
        <f>H147/H137</f>
        <v>4.3206724537491652E-4</v>
      </c>
    </row>
    <row r="148" spans="2:10" x14ac:dyDescent="0.25">
      <c r="B148" s="165" t="s">
        <v>134</v>
      </c>
      <c r="C148" s="166">
        <v>3</v>
      </c>
      <c r="D148" s="166">
        <v>0</v>
      </c>
      <c r="E148" s="166">
        <v>9</v>
      </c>
      <c r="F148" s="166">
        <v>32</v>
      </c>
      <c r="G148" s="166">
        <v>3</v>
      </c>
      <c r="H148" s="166">
        <v>8</v>
      </c>
      <c r="I148" s="167">
        <f t="shared" si="19"/>
        <v>1.6666666666666665</v>
      </c>
      <c r="J148" s="167">
        <f>H148/H137</f>
        <v>3.1423072390903019E-4</v>
      </c>
    </row>
    <row r="149" spans="2:10" x14ac:dyDescent="0.25">
      <c r="B149" s="170" t="s">
        <v>148</v>
      </c>
      <c r="C149" s="171">
        <f t="shared" ref="C149:H149" si="20">C141-SUM(C142:C148)</f>
        <v>2459</v>
      </c>
      <c r="D149" s="171">
        <f t="shared" si="20"/>
        <v>3307</v>
      </c>
      <c r="E149" s="171">
        <f t="shared" si="20"/>
        <v>4769</v>
      </c>
      <c r="F149" s="171">
        <f t="shared" si="20"/>
        <v>5571</v>
      </c>
      <c r="G149" s="171">
        <f t="shared" si="20"/>
        <v>5902</v>
      </c>
      <c r="H149" s="171">
        <f t="shared" si="20"/>
        <v>5055</v>
      </c>
      <c r="I149" s="172">
        <f t="shared" si="19"/>
        <v>-0.14351067434767872</v>
      </c>
      <c r="J149" s="172">
        <f>H149/H137</f>
        <v>0.19855453867001846</v>
      </c>
    </row>
    <row r="150" spans="2:10" x14ac:dyDescent="0.25">
      <c r="B150" s="157" t="s">
        <v>56</v>
      </c>
      <c r="C150" s="176"/>
      <c r="D150" s="176"/>
      <c r="E150" s="176"/>
      <c r="F150" s="176"/>
      <c r="G150" s="176"/>
      <c r="H150" s="176"/>
      <c r="I150" s="177"/>
      <c r="J150" s="177"/>
    </row>
    <row r="151" spans="2:10" x14ac:dyDescent="0.25">
      <c r="B151" s="158" t="s">
        <v>71</v>
      </c>
      <c r="C151" s="178">
        <v>4333</v>
      </c>
      <c r="D151" s="178">
        <v>7573</v>
      </c>
      <c r="E151" s="178">
        <v>10527</v>
      </c>
      <c r="F151" s="178">
        <v>11009</v>
      </c>
      <c r="G151" s="178">
        <v>9982</v>
      </c>
      <c r="H151" s="178">
        <v>12659</v>
      </c>
      <c r="I151" s="179">
        <f t="shared" ref="I151:I163" si="21">IFERROR(H151/G151-1,"-")</f>
        <v>0.26818272891204176</v>
      </c>
      <c r="J151" s="179">
        <f>H151/H151</f>
        <v>1</v>
      </c>
    </row>
    <row r="152" spans="2:10" x14ac:dyDescent="0.25">
      <c r="B152" s="161" t="s">
        <v>100</v>
      </c>
      <c r="C152" s="162">
        <v>2841</v>
      </c>
      <c r="D152" s="162">
        <v>4390</v>
      </c>
      <c r="E152" s="162">
        <v>5965</v>
      </c>
      <c r="F152" s="162">
        <v>6521</v>
      </c>
      <c r="G152" s="162">
        <v>4368</v>
      </c>
      <c r="H152" s="162">
        <v>6725</v>
      </c>
      <c r="I152" s="163">
        <f t="shared" si="21"/>
        <v>0.53960622710622719</v>
      </c>
      <c r="J152" s="163">
        <f>H152/H151</f>
        <v>0.53124259420175368</v>
      </c>
    </row>
    <row r="153" spans="2:10" x14ac:dyDescent="0.25">
      <c r="B153" s="165" t="s">
        <v>106</v>
      </c>
      <c r="C153" s="166">
        <v>1614</v>
      </c>
      <c r="D153" s="166">
        <v>2608</v>
      </c>
      <c r="E153" s="166">
        <v>4310</v>
      </c>
      <c r="F153" s="166">
        <v>5064</v>
      </c>
      <c r="G153" s="166">
        <v>2452</v>
      </c>
      <c r="H153" s="166">
        <v>3821</v>
      </c>
      <c r="I153" s="167">
        <f t="shared" si="21"/>
        <v>0.55831973898858078</v>
      </c>
      <c r="J153" s="167">
        <f>H153/H151</f>
        <v>0.30184058772414885</v>
      </c>
    </row>
    <row r="154" spans="2:10" x14ac:dyDescent="0.25">
      <c r="B154" s="165" t="s">
        <v>103</v>
      </c>
      <c r="C154" s="166">
        <v>1227</v>
      </c>
      <c r="D154" s="166">
        <v>1782</v>
      </c>
      <c r="E154" s="166">
        <v>1655</v>
      </c>
      <c r="F154" s="166">
        <v>1457</v>
      </c>
      <c r="G154" s="166">
        <v>1916</v>
      </c>
      <c r="H154" s="166">
        <v>2904</v>
      </c>
      <c r="I154" s="167">
        <f t="shared" si="21"/>
        <v>0.51565762004175375</v>
      </c>
      <c r="J154" s="167">
        <f>H154/H151</f>
        <v>0.22940200647760486</v>
      </c>
    </row>
    <row r="155" spans="2:10" x14ac:dyDescent="0.25">
      <c r="B155" s="161" t="s">
        <v>110</v>
      </c>
      <c r="C155" s="162">
        <v>1492</v>
      </c>
      <c r="D155" s="162">
        <v>3183</v>
      </c>
      <c r="E155" s="162">
        <v>4562</v>
      </c>
      <c r="F155" s="162">
        <v>4488</v>
      </c>
      <c r="G155" s="162">
        <v>5614</v>
      </c>
      <c r="H155" s="162">
        <v>5934</v>
      </c>
      <c r="I155" s="163">
        <f t="shared" si="21"/>
        <v>5.7000356252226547E-2</v>
      </c>
      <c r="J155" s="163">
        <f>H155/H151</f>
        <v>0.46875740579824632</v>
      </c>
    </row>
    <row r="156" spans="2:10" x14ac:dyDescent="0.25">
      <c r="B156" s="165" t="s">
        <v>113</v>
      </c>
      <c r="C156" s="166">
        <v>41</v>
      </c>
      <c r="D156" s="166">
        <v>375</v>
      </c>
      <c r="E156" s="166">
        <v>1708</v>
      </c>
      <c r="F156" s="166">
        <v>1386</v>
      </c>
      <c r="G156" s="166">
        <v>1482</v>
      </c>
      <c r="H156" s="166">
        <v>1550</v>
      </c>
      <c r="I156" s="167">
        <f t="shared" si="21"/>
        <v>4.5883940620782715E-2</v>
      </c>
      <c r="J156" s="167">
        <f>H156/H151</f>
        <v>0.12244253100560866</v>
      </c>
    </row>
    <row r="157" spans="2:10" x14ac:dyDescent="0.25">
      <c r="B157" s="165" t="s">
        <v>116</v>
      </c>
      <c r="C157" s="166">
        <v>172</v>
      </c>
      <c r="D157" s="166">
        <v>534</v>
      </c>
      <c r="E157" s="166">
        <v>603</v>
      </c>
      <c r="F157" s="166">
        <v>625</v>
      </c>
      <c r="G157" s="166">
        <v>618</v>
      </c>
      <c r="H157" s="166">
        <v>582</v>
      </c>
      <c r="I157" s="167">
        <f t="shared" si="21"/>
        <v>-5.8252427184465994E-2</v>
      </c>
      <c r="J157" s="167">
        <f>H157/H151</f>
        <v>4.5975195513073705E-2</v>
      </c>
    </row>
    <row r="158" spans="2:10" x14ac:dyDescent="0.25">
      <c r="B158" s="165" t="s">
        <v>119</v>
      </c>
      <c r="C158" s="166">
        <v>202</v>
      </c>
      <c r="D158" s="166">
        <v>633</v>
      </c>
      <c r="E158" s="166">
        <v>737</v>
      </c>
      <c r="F158" s="166">
        <v>929</v>
      </c>
      <c r="G158" s="166">
        <v>1296</v>
      </c>
      <c r="H158" s="166">
        <v>1852</v>
      </c>
      <c r="I158" s="167">
        <f t="shared" si="21"/>
        <v>0.42901234567901225</v>
      </c>
      <c r="J158" s="167">
        <f>H158/H151</f>
        <v>0.14629907575637885</v>
      </c>
    </row>
    <row r="159" spans="2:10" x14ac:dyDescent="0.25">
      <c r="B159" s="165" t="s">
        <v>126</v>
      </c>
      <c r="C159" s="166">
        <v>33</v>
      </c>
      <c r="D159" s="166">
        <v>104</v>
      </c>
      <c r="E159" s="166">
        <v>114</v>
      </c>
      <c r="F159" s="166">
        <v>121</v>
      </c>
      <c r="G159" s="166">
        <v>166</v>
      </c>
      <c r="H159" s="166">
        <v>123</v>
      </c>
      <c r="I159" s="167">
        <f t="shared" si="21"/>
        <v>-0.25903614457831325</v>
      </c>
      <c r="J159" s="167">
        <f>H159/H151</f>
        <v>9.7164072991547511E-3</v>
      </c>
    </row>
    <row r="160" spans="2:10" x14ac:dyDescent="0.25">
      <c r="B160" s="165" t="s">
        <v>122</v>
      </c>
      <c r="C160" s="166">
        <v>304</v>
      </c>
      <c r="D160" s="166">
        <v>464</v>
      </c>
      <c r="E160" s="166">
        <v>495</v>
      </c>
      <c r="F160" s="166">
        <v>315</v>
      </c>
      <c r="G160" s="166">
        <v>506</v>
      </c>
      <c r="H160" s="166">
        <v>291</v>
      </c>
      <c r="I160" s="167">
        <f t="shared" si="21"/>
        <v>-0.42490118577075098</v>
      </c>
      <c r="J160" s="167">
        <f>H160/H151</f>
        <v>2.2987597756536853E-2</v>
      </c>
    </row>
    <row r="161" spans="2:10" x14ac:dyDescent="0.25">
      <c r="B161" s="165" t="s">
        <v>131</v>
      </c>
      <c r="C161" s="166">
        <v>5</v>
      </c>
      <c r="D161" s="166">
        <v>9</v>
      </c>
      <c r="E161" s="166">
        <v>12</v>
      </c>
      <c r="F161" s="166">
        <v>7</v>
      </c>
      <c r="G161" s="166">
        <v>9</v>
      </c>
      <c r="H161" s="166">
        <v>11</v>
      </c>
      <c r="I161" s="167">
        <f t="shared" si="21"/>
        <v>0.22222222222222232</v>
      </c>
      <c r="J161" s="167">
        <f>H161/H151</f>
        <v>8.6894699423335179E-4</v>
      </c>
    </row>
    <row r="162" spans="2:10" x14ac:dyDescent="0.25">
      <c r="B162" s="165" t="s">
        <v>134</v>
      </c>
      <c r="C162" s="166">
        <v>0</v>
      </c>
      <c r="D162" s="166">
        <v>1</v>
      </c>
      <c r="E162" s="166">
        <v>4</v>
      </c>
      <c r="F162" s="166">
        <v>6</v>
      </c>
      <c r="G162" s="166">
        <v>16</v>
      </c>
      <c r="H162" s="166">
        <v>5</v>
      </c>
      <c r="I162" s="167">
        <f t="shared" si="21"/>
        <v>-0.6875</v>
      </c>
      <c r="J162" s="167">
        <f>H162/H151</f>
        <v>3.9497590646970533E-4</v>
      </c>
    </row>
    <row r="163" spans="2:10" x14ac:dyDescent="0.25">
      <c r="B163" s="170" t="s">
        <v>148</v>
      </c>
      <c r="C163" s="171">
        <f t="shared" ref="C163:H163" si="22">C155-SUM(C156:C162)</f>
        <v>735</v>
      </c>
      <c r="D163" s="171">
        <f t="shared" si="22"/>
        <v>1063</v>
      </c>
      <c r="E163" s="171">
        <f t="shared" si="22"/>
        <v>889</v>
      </c>
      <c r="F163" s="171">
        <f t="shared" si="22"/>
        <v>1099</v>
      </c>
      <c r="G163" s="171">
        <f t="shared" si="22"/>
        <v>1521</v>
      </c>
      <c r="H163" s="171">
        <f t="shared" si="22"/>
        <v>1520</v>
      </c>
      <c r="I163" s="172">
        <f t="shared" si="21"/>
        <v>-6.5746219592377475E-4</v>
      </c>
      <c r="J163" s="172">
        <f>H163/H151</f>
        <v>0.12007267556679042</v>
      </c>
    </row>
    <row r="164" spans="2:10" x14ac:dyDescent="0.25">
      <c r="C164" s="81"/>
      <c r="D164" s="81"/>
      <c r="E164" s="81"/>
      <c r="F164" s="81"/>
      <c r="G164" s="81"/>
      <c r="H164" s="81"/>
      <c r="I164" s="81"/>
    </row>
    <row r="165" spans="2:10" x14ac:dyDescent="0.25">
      <c r="B165" s="107" t="s">
        <v>58</v>
      </c>
      <c r="C165" s="107"/>
      <c r="D165" s="107"/>
      <c r="E165" s="107"/>
      <c r="F165" s="107"/>
      <c r="G165" s="107"/>
      <c r="H165" s="107"/>
      <c r="I165" s="107"/>
      <c r="J165" s="107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07299-AD7F-4FF6-BA97-344CD646E15C}">
  <sheetPr>
    <tabColor theme="7" tint="0.79998168889431442"/>
    <pageSetUpPr fitToPage="1"/>
  </sheetPr>
  <dimension ref="A1:Y163"/>
  <sheetViews>
    <sheetView showGridLines="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146"/>
      <c r="L4" s="146"/>
      <c r="M4" s="146"/>
      <c r="P4" s="145" t="s">
        <v>268</v>
      </c>
      <c r="Q4" s="146"/>
      <c r="R4" s="146"/>
      <c r="S4" s="146"/>
      <c r="T4" s="146"/>
      <c r="U4" s="146"/>
      <c r="V4" s="146"/>
      <c r="W4" s="146"/>
      <c r="X4" s="146"/>
      <c r="Y4" s="146"/>
    </row>
    <row r="5" spans="1:25" ht="6" customHeight="1" x14ac:dyDescent="0.25"/>
    <row r="6" spans="1:25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  <c r="M6" s="314"/>
      <c r="P6" s="147"/>
      <c r="Q6" s="313" t="s">
        <v>46</v>
      </c>
      <c r="R6" s="314"/>
      <c r="S6" s="314"/>
      <c r="T6" s="314"/>
      <c r="U6" s="314"/>
      <c r="V6" s="314"/>
      <c r="W6" s="314"/>
      <c r="X6" s="314"/>
      <c r="Y6" s="314"/>
    </row>
    <row r="7" spans="1:25" s="148" customFormat="1" ht="72" customHeight="1" x14ac:dyDescent="0.25">
      <c r="B7" s="149"/>
      <c r="C7" s="174" t="s">
        <v>269</v>
      </c>
      <c r="D7" s="174" t="s">
        <v>270</v>
      </c>
      <c r="E7" s="174" t="s">
        <v>271</v>
      </c>
      <c r="F7" s="174" t="s">
        <v>272</v>
      </c>
      <c r="G7" s="174" t="s">
        <v>273</v>
      </c>
      <c r="H7" s="174" t="s">
        <v>274</v>
      </c>
      <c r="I7" s="175" t="str">
        <f>CONCATENATE("var. ",RIGHT(H7,2),"/",RIGHT(G7,2))</f>
        <v>var. 25/24</v>
      </c>
      <c r="J7" s="175" t="str">
        <f>CONCATENATE("var. ",RIGHT(H7,2),"/",RIGHT(D7,2))</f>
        <v>var. 25/21</v>
      </c>
      <c r="K7" s="174" t="str">
        <f>CONCATENATE("dif. ",RIGHT(H7,2),"/",RIGHT(G7,2))</f>
        <v>dif. 25/24</v>
      </c>
      <c r="L7" s="174" t="str">
        <f>CONCATENATE("dif. ",RIGHT(H7,2),"/",RIGHT(D7,2))</f>
        <v>dif. 25/21</v>
      </c>
      <c r="M7" s="175" t="str">
        <f>CONCATENATE("Cuota s/ total lugares de residencia ",RIGHT(H7,4))</f>
        <v>Cuota s/ total lugares de residencia 2025</v>
      </c>
      <c r="P7" s="149"/>
      <c r="Q7" s="174" t="s">
        <v>269</v>
      </c>
      <c r="R7" s="174" t="s">
        <v>270</v>
      </c>
      <c r="S7" s="174" t="s">
        <v>271</v>
      </c>
      <c r="T7" s="174" t="s">
        <v>272</v>
      </c>
      <c r="U7" s="174" t="s">
        <v>273</v>
      </c>
      <c r="V7" s="174" t="s">
        <v>274</v>
      </c>
      <c r="W7" s="175" t="str">
        <f>CONCATENATE("var. ",RIGHT(V7,2),"/",RIGHT(U7,2))</f>
        <v>var. 25/24</v>
      </c>
      <c r="X7" s="174" t="str">
        <f>CONCATENATE("dif. ",RIGHT(V7,2),"/",RIGHT(U7,2))</f>
        <v>dif. 25/24</v>
      </c>
      <c r="Y7" s="175" t="str">
        <f>CONCATENATE("Cuota s/ total lugares de residencia ",RIGHT(V7,4))</f>
        <v>Cuota s/ total lugares de residencia 2025</v>
      </c>
    </row>
    <row r="8" spans="1:25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6"/>
      <c r="L8" s="155"/>
      <c r="M8" s="155"/>
      <c r="P8" s="157" t="s">
        <v>53</v>
      </c>
      <c r="Q8" s="155"/>
      <c r="R8" s="155"/>
      <c r="S8" s="155"/>
      <c r="T8" s="155"/>
      <c r="U8" s="155"/>
      <c r="V8" s="156"/>
      <c r="W8" s="156"/>
      <c r="X8" s="156"/>
      <c r="Y8" s="155"/>
    </row>
    <row r="9" spans="1:25" x14ac:dyDescent="0.25">
      <c r="A9" s="1" t="s">
        <v>99</v>
      </c>
      <c r="B9" s="158" t="s">
        <v>71</v>
      </c>
      <c r="C9" s="178">
        <v>1201306</v>
      </c>
      <c r="D9" s="178">
        <v>1031934</v>
      </c>
      <c r="E9" s="178">
        <v>3101117</v>
      </c>
      <c r="F9" s="178">
        <v>3425135</v>
      </c>
      <c r="G9" s="178">
        <v>3660664</v>
      </c>
      <c r="H9" s="178">
        <v>3636256</v>
      </c>
      <c r="I9" s="179">
        <f>IFERROR(H9/G9-1,"-")</f>
        <v>-6.6676428101568597E-3</v>
      </c>
      <c r="J9" s="179">
        <f>IFERROR(H9/D9-1,"-")</f>
        <v>2.5237292307453769</v>
      </c>
      <c r="K9" s="178">
        <f>H9-G9</f>
        <v>-24408</v>
      </c>
      <c r="L9" s="178">
        <f>H9-D9</f>
        <v>2604322</v>
      </c>
      <c r="M9" s="179">
        <f t="shared" ref="M9:M21" si="0">H9/H$9</f>
        <v>1</v>
      </c>
      <c r="P9" s="158" t="s">
        <v>71</v>
      </c>
      <c r="Q9" s="178">
        <v>48011</v>
      </c>
      <c r="R9" s="178">
        <v>56805</v>
      </c>
      <c r="S9" s="178">
        <v>128669</v>
      </c>
      <c r="T9" s="178">
        <v>168871</v>
      </c>
      <c r="U9" s="178">
        <v>160886</v>
      </c>
      <c r="V9" s="178">
        <v>173841</v>
      </c>
      <c r="W9" s="179">
        <f>IFERROR(V9/U9-1,"-")</f>
        <v>8.0522854692142154E-2</v>
      </c>
      <c r="X9" s="178">
        <f>V9-U9</f>
        <v>12955</v>
      </c>
      <c r="Y9" s="179">
        <f t="shared" ref="Y9:Y21" si="1">V9/V$9</f>
        <v>1</v>
      </c>
    </row>
    <row r="10" spans="1:25" x14ac:dyDescent="0.25">
      <c r="A10" s="164" t="s">
        <v>106</v>
      </c>
      <c r="B10" s="161" t="s">
        <v>100</v>
      </c>
      <c r="C10" s="162">
        <v>282431</v>
      </c>
      <c r="D10" s="162">
        <v>509135</v>
      </c>
      <c r="E10" s="162">
        <v>705987</v>
      </c>
      <c r="F10" s="162">
        <v>728517</v>
      </c>
      <c r="G10" s="162">
        <v>733514</v>
      </c>
      <c r="H10" s="162">
        <v>740840</v>
      </c>
      <c r="I10" s="180">
        <f>IFERROR(H10/G10-1,"-")</f>
        <v>9.9875394334667522E-3</v>
      </c>
      <c r="J10" s="163">
        <f t="shared" ref="J10:J21" si="2">IFERROR(H10/D10-1,"-")</f>
        <v>0.45509540691565098</v>
      </c>
      <c r="K10" s="162">
        <f t="shared" ref="K10:K20" si="3">H10-G10</f>
        <v>7326</v>
      </c>
      <c r="L10" s="162">
        <f t="shared" ref="L10:L21" si="4">H10-D10</f>
        <v>231705</v>
      </c>
      <c r="M10" s="163">
        <f t="shared" si="0"/>
        <v>0.20373703061610623</v>
      </c>
      <c r="P10" s="161" t="s">
        <v>100</v>
      </c>
      <c r="Q10" s="162">
        <v>15835</v>
      </c>
      <c r="R10" s="162">
        <v>31893</v>
      </c>
      <c r="S10" s="162">
        <v>32003</v>
      </c>
      <c r="T10" s="162">
        <v>38275</v>
      </c>
      <c r="U10" s="162">
        <v>34967</v>
      </c>
      <c r="V10" s="162">
        <v>38450</v>
      </c>
      <c r="W10" s="180">
        <f>IFERROR(V10/U10-1,"-")</f>
        <v>9.9608202019046521E-2</v>
      </c>
      <c r="X10" s="161">
        <f t="shared" ref="X10:X20" si="5">V10-U10</f>
        <v>3483</v>
      </c>
      <c r="Y10" s="163">
        <f t="shared" si="1"/>
        <v>0.22117912345188995</v>
      </c>
    </row>
    <row r="11" spans="1:25" x14ac:dyDescent="0.25">
      <c r="A11" s="164" t="s">
        <v>103</v>
      </c>
      <c r="B11" s="165" t="s">
        <v>106</v>
      </c>
      <c r="C11" s="166">
        <v>119440</v>
      </c>
      <c r="D11" s="166">
        <v>281254</v>
      </c>
      <c r="E11" s="166">
        <v>304356</v>
      </c>
      <c r="F11" s="166">
        <v>303113</v>
      </c>
      <c r="G11" s="166">
        <v>296727</v>
      </c>
      <c r="H11" s="166">
        <v>288520</v>
      </c>
      <c r="I11" s="181">
        <f>IFERROR(H11/G11-1,"-")</f>
        <v>-2.765842002918506E-2</v>
      </c>
      <c r="J11" s="167">
        <f t="shared" si="2"/>
        <v>2.583429924552183E-2</v>
      </c>
      <c r="K11" s="166">
        <f t="shared" si="3"/>
        <v>-8207</v>
      </c>
      <c r="L11" s="166">
        <f t="shared" si="4"/>
        <v>7266</v>
      </c>
      <c r="M11" s="167">
        <f t="shared" si="0"/>
        <v>7.934534862231922E-2</v>
      </c>
      <c r="P11" s="165" t="s">
        <v>106</v>
      </c>
      <c r="Q11" s="166">
        <v>1760</v>
      </c>
      <c r="R11" s="166">
        <v>18747</v>
      </c>
      <c r="S11" s="166">
        <v>11681</v>
      </c>
      <c r="T11" s="166">
        <v>15258</v>
      </c>
      <c r="U11" s="166">
        <v>11361</v>
      </c>
      <c r="V11" s="166">
        <v>14281</v>
      </c>
      <c r="W11" s="181">
        <f>IFERROR(V11/U11-1,"-")</f>
        <v>0.25701962855382443</v>
      </c>
      <c r="X11" s="165">
        <f t="shared" si="5"/>
        <v>2920</v>
      </c>
      <c r="Y11" s="167">
        <f>V11/V$9</f>
        <v>8.214978054659143E-2</v>
      </c>
    </row>
    <row r="12" spans="1:25" x14ac:dyDescent="0.25">
      <c r="A12" s="1"/>
      <c r="B12" s="165" t="s">
        <v>103</v>
      </c>
      <c r="C12" s="166">
        <v>162991</v>
      </c>
      <c r="D12" s="166">
        <v>227881</v>
      </c>
      <c r="E12" s="166">
        <v>401631</v>
      </c>
      <c r="F12" s="166">
        <v>425404</v>
      </c>
      <c r="G12" s="166">
        <v>436787</v>
      </c>
      <c r="H12" s="166">
        <v>452320</v>
      </c>
      <c r="I12" s="181">
        <f>IFERROR(H12/G12-1,"-")</f>
        <v>3.5561955827439817E-2</v>
      </c>
      <c r="J12" s="167">
        <f t="shared" si="2"/>
        <v>0.98489562534831787</v>
      </c>
      <c r="K12" s="166">
        <f t="shared" si="3"/>
        <v>15533</v>
      </c>
      <c r="L12" s="166">
        <f t="shared" si="4"/>
        <v>224439</v>
      </c>
      <c r="M12" s="167">
        <f t="shared" si="0"/>
        <v>0.12439168199378701</v>
      </c>
      <c r="P12" s="165" t="s">
        <v>103</v>
      </c>
      <c r="Q12" s="166">
        <v>14075</v>
      </c>
      <c r="R12" s="166">
        <v>13146</v>
      </c>
      <c r="S12" s="166">
        <v>20322</v>
      </c>
      <c r="T12" s="166">
        <v>23017</v>
      </c>
      <c r="U12" s="166">
        <v>23606</v>
      </c>
      <c r="V12" s="166">
        <v>24169</v>
      </c>
      <c r="W12" s="181">
        <f>IFERROR(V12/U12-1,"-")</f>
        <v>2.3849868677454866E-2</v>
      </c>
      <c r="X12" s="165">
        <f t="shared" si="5"/>
        <v>563</v>
      </c>
      <c r="Y12" s="167">
        <f t="shared" si="1"/>
        <v>0.13902934290529853</v>
      </c>
    </row>
    <row r="13" spans="1:25" s="58" customFormat="1" x14ac:dyDescent="0.25">
      <c r="B13" s="161" t="s">
        <v>110</v>
      </c>
      <c r="C13" s="162">
        <v>918875</v>
      </c>
      <c r="D13" s="162">
        <v>522799</v>
      </c>
      <c r="E13" s="162">
        <v>2395130</v>
      </c>
      <c r="F13" s="162">
        <v>2696618</v>
      </c>
      <c r="G13" s="162">
        <v>2927150</v>
      </c>
      <c r="H13" s="162">
        <v>2895416</v>
      </c>
      <c r="I13" s="180">
        <f>IFERROR(H13/G13-1,"-")</f>
        <v>-1.0841261978374872E-2</v>
      </c>
      <c r="J13" s="163">
        <f t="shared" si="2"/>
        <v>4.5382967450205527</v>
      </c>
      <c r="K13" s="162">
        <f t="shared" si="3"/>
        <v>-31734</v>
      </c>
      <c r="L13" s="162">
        <f t="shared" si="4"/>
        <v>2372617</v>
      </c>
      <c r="M13" s="163">
        <f t="shared" si="0"/>
        <v>0.79626296938389374</v>
      </c>
      <c r="P13" s="161" t="s">
        <v>110</v>
      </c>
      <c r="Q13" s="162">
        <v>32176</v>
      </c>
      <c r="R13" s="162">
        <v>24912</v>
      </c>
      <c r="S13" s="162">
        <v>96666</v>
      </c>
      <c r="T13" s="162">
        <v>130596</v>
      </c>
      <c r="U13" s="162">
        <v>125919</v>
      </c>
      <c r="V13" s="162">
        <v>135391</v>
      </c>
      <c r="W13" s="180">
        <f>IFERROR(V13/U13-1,"-")</f>
        <v>7.5222960792255433E-2</v>
      </c>
      <c r="X13" s="161">
        <f t="shared" si="5"/>
        <v>9472</v>
      </c>
      <c r="Y13" s="163">
        <f t="shared" si="1"/>
        <v>0.77882087654811005</v>
      </c>
    </row>
    <row r="14" spans="1:25" s="58" customFormat="1" x14ac:dyDescent="0.25">
      <c r="B14" s="165" t="s">
        <v>113</v>
      </c>
      <c r="C14" s="166">
        <v>358332</v>
      </c>
      <c r="D14" s="166">
        <v>79385</v>
      </c>
      <c r="E14" s="166">
        <v>1108237</v>
      </c>
      <c r="F14" s="166">
        <v>1263474</v>
      </c>
      <c r="G14" s="166">
        <v>1384240</v>
      </c>
      <c r="H14" s="166">
        <v>1379554</v>
      </c>
      <c r="I14" s="181">
        <f t="shared" ref="I14:I21" si="6">IFERROR(H14/G14-1,"-")</f>
        <v>-3.3852511125238571E-3</v>
      </c>
      <c r="J14" s="167">
        <f t="shared" si="2"/>
        <v>16.378018517352146</v>
      </c>
      <c r="K14" s="166">
        <f t="shared" si="3"/>
        <v>-4686</v>
      </c>
      <c r="L14" s="166">
        <f t="shared" si="4"/>
        <v>1300169</v>
      </c>
      <c r="M14" s="167">
        <f t="shared" si="0"/>
        <v>0.37938857990196512</v>
      </c>
      <c r="P14" s="165" t="s">
        <v>113</v>
      </c>
      <c r="Q14" s="166">
        <v>16804</v>
      </c>
      <c r="R14" s="166">
        <v>6178</v>
      </c>
      <c r="S14" s="166">
        <v>57679</v>
      </c>
      <c r="T14" s="166">
        <v>84747</v>
      </c>
      <c r="U14" s="166">
        <v>77707</v>
      </c>
      <c r="V14" s="166">
        <v>81778</v>
      </c>
      <c r="W14" s="181">
        <f t="shared" ref="W14:W21" si="7">IFERROR(V14/U14-1,"-")</f>
        <v>5.2389102654844422E-2</v>
      </c>
      <c r="X14" s="165">
        <f t="shared" si="5"/>
        <v>4071</v>
      </c>
      <c r="Y14" s="167">
        <f t="shared" si="1"/>
        <v>0.47041837081010807</v>
      </c>
    </row>
    <row r="15" spans="1:25" x14ac:dyDescent="0.25">
      <c r="A15" s="1"/>
      <c r="B15" s="165" t="s">
        <v>116</v>
      </c>
      <c r="C15" s="166">
        <v>120099</v>
      </c>
      <c r="D15" s="166">
        <v>75557</v>
      </c>
      <c r="E15" s="166">
        <v>238248</v>
      </c>
      <c r="F15" s="166">
        <v>272331</v>
      </c>
      <c r="G15" s="166">
        <v>285987</v>
      </c>
      <c r="H15" s="166">
        <v>280286</v>
      </c>
      <c r="I15" s="181">
        <f t="shared" si="6"/>
        <v>-1.9934472545954929E-2</v>
      </c>
      <c r="J15" s="167">
        <f t="shared" si="2"/>
        <v>2.7095967282978415</v>
      </c>
      <c r="K15" s="166">
        <f t="shared" si="3"/>
        <v>-5701</v>
      </c>
      <c r="L15" s="166">
        <f t="shared" si="4"/>
        <v>204729</v>
      </c>
      <c r="M15" s="167">
        <f t="shared" si="0"/>
        <v>7.7080931595575233E-2</v>
      </c>
      <c r="P15" s="165" t="s">
        <v>116</v>
      </c>
      <c r="Q15" s="166">
        <v>2219</v>
      </c>
      <c r="R15" s="166">
        <v>4537</v>
      </c>
      <c r="S15" s="166">
        <v>4233</v>
      </c>
      <c r="T15" s="166">
        <v>5702</v>
      </c>
      <c r="U15" s="166">
        <v>5529</v>
      </c>
      <c r="V15" s="166">
        <v>6301</v>
      </c>
      <c r="W15" s="181">
        <f t="shared" si="7"/>
        <v>0.1396274190631217</v>
      </c>
      <c r="X15" s="165">
        <f t="shared" si="5"/>
        <v>772</v>
      </c>
      <c r="Y15" s="167">
        <f t="shared" si="1"/>
        <v>3.6245764808071741E-2</v>
      </c>
    </row>
    <row r="16" spans="1:25" x14ac:dyDescent="0.25">
      <c r="A16" s="1"/>
      <c r="B16" s="165" t="s">
        <v>119</v>
      </c>
      <c r="C16" s="166">
        <v>44488</v>
      </c>
      <c r="D16" s="166">
        <v>71340</v>
      </c>
      <c r="E16" s="166">
        <v>129000</v>
      </c>
      <c r="F16" s="166">
        <v>145584</v>
      </c>
      <c r="G16" s="166">
        <v>158873</v>
      </c>
      <c r="H16" s="166">
        <v>152886</v>
      </c>
      <c r="I16" s="181">
        <f t="shared" si="6"/>
        <v>-3.7684187999219465E-2</v>
      </c>
      <c r="J16" s="167">
        <f t="shared" si="2"/>
        <v>1.1430613961312028</v>
      </c>
      <c r="K16" s="166">
        <f t="shared" si="3"/>
        <v>-5987</v>
      </c>
      <c r="L16" s="166">
        <f t="shared" si="4"/>
        <v>81546</v>
      </c>
      <c r="M16" s="167">
        <f t="shared" si="0"/>
        <v>4.2044894528878052E-2</v>
      </c>
      <c r="P16" s="165" t="s">
        <v>119</v>
      </c>
      <c r="Q16" s="166">
        <v>1731</v>
      </c>
      <c r="R16" s="166">
        <v>4263</v>
      </c>
      <c r="S16" s="166">
        <v>6128</v>
      </c>
      <c r="T16" s="166">
        <v>10339</v>
      </c>
      <c r="U16" s="166">
        <v>9146</v>
      </c>
      <c r="V16" s="166">
        <v>10750</v>
      </c>
      <c r="W16" s="181">
        <f t="shared" si="7"/>
        <v>0.17537721408265905</v>
      </c>
      <c r="X16" s="165">
        <f t="shared" si="5"/>
        <v>1604</v>
      </c>
      <c r="Y16" s="167">
        <f t="shared" si="1"/>
        <v>6.1838116439735163E-2</v>
      </c>
    </row>
    <row r="17" spans="1:25" x14ac:dyDescent="0.25">
      <c r="A17" s="1"/>
      <c r="B17" s="165" t="s">
        <v>126</v>
      </c>
      <c r="C17" s="166">
        <v>35677</v>
      </c>
      <c r="D17" s="166">
        <v>30042</v>
      </c>
      <c r="E17" s="166">
        <v>119177</v>
      </c>
      <c r="F17" s="166">
        <v>108600</v>
      </c>
      <c r="G17" s="166">
        <v>116652</v>
      </c>
      <c r="H17" s="166">
        <v>107800</v>
      </c>
      <c r="I17" s="181">
        <f t="shared" si="6"/>
        <v>-7.5883825395192561E-2</v>
      </c>
      <c r="J17" s="167">
        <f t="shared" si="2"/>
        <v>2.5883096997536783</v>
      </c>
      <c r="K17" s="166">
        <f t="shared" si="3"/>
        <v>-8852</v>
      </c>
      <c r="L17" s="166">
        <f t="shared" si="4"/>
        <v>77758</v>
      </c>
      <c r="M17" s="167">
        <f t="shared" si="0"/>
        <v>2.9645877517974532E-2</v>
      </c>
      <c r="P17" s="165" t="s">
        <v>126</v>
      </c>
      <c r="Q17" s="166">
        <v>1036</v>
      </c>
      <c r="R17" s="166">
        <v>1671</v>
      </c>
      <c r="S17" s="166">
        <v>4177</v>
      </c>
      <c r="T17" s="166">
        <v>3944</v>
      </c>
      <c r="U17" s="166">
        <v>4066</v>
      </c>
      <c r="V17" s="166">
        <v>4552</v>
      </c>
      <c r="W17" s="181">
        <f t="shared" si="7"/>
        <v>0.11952779144121983</v>
      </c>
      <c r="X17" s="165">
        <f t="shared" si="5"/>
        <v>486</v>
      </c>
      <c r="Y17" s="167">
        <f t="shared" si="1"/>
        <v>2.6184847072899947E-2</v>
      </c>
    </row>
    <row r="18" spans="1:25" x14ac:dyDescent="0.25">
      <c r="A18" s="1"/>
      <c r="B18" s="165" t="s">
        <v>122</v>
      </c>
      <c r="C18" s="166">
        <v>39325</v>
      </c>
      <c r="D18" s="166">
        <v>33270</v>
      </c>
      <c r="E18" s="166">
        <v>95518</v>
      </c>
      <c r="F18" s="166">
        <v>97831</v>
      </c>
      <c r="G18" s="166">
        <v>103939</v>
      </c>
      <c r="H18" s="166">
        <v>93713</v>
      </c>
      <c r="I18" s="181">
        <f t="shared" si="6"/>
        <v>-9.8384629446117478E-2</v>
      </c>
      <c r="J18" s="167">
        <f t="shared" si="2"/>
        <v>1.8167418094379322</v>
      </c>
      <c r="K18" s="166">
        <f t="shared" si="3"/>
        <v>-10226</v>
      </c>
      <c r="L18" s="166">
        <f t="shared" si="4"/>
        <v>60443</v>
      </c>
      <c r="M18" s="167">
        <f t="shared" si="0"/>
        <v>2.5771837846400254E-2</v>
      </c>
      <c r="P18" s="165" t="s">
        <v>122</v>
      </c>
      <c r="Q18" s="166">
        <v>1331</v>
      </c>
      <c r="R18" s="166">
        <v>2040</v>
      </c>
      <c r="S18" s="166">
        <v>3322</v>
      </c>
      <c r="T18" s="166">
        <v>3634</v>
      </c>
      <c r="U18" s="166">
        <v>3250</v>
      </c>
      <c r="V18" s="166">
        <v>3381</v>
      </c>
      <c r="W18" s="181">
        <f t="shared" si="7"/>
        <v>4.0307692307692378E-2</v>
      </c>
      <c r="X18" s="165">
        <f t="shared" si="5"/>
        <v>131</v>
      </c>
      <c r="Y18" s="167">
        <f t="shared" si="1"/>
        <v>1.9448806668162285E-2</v>
      </c>
    </row>
    <row r="19" spans="1:25" x14ac:dyDescent="0.25">
      <c r="A19" s="164" t="s">
        <v>147</v>
      </c>
      <c r="B19" s="165" t="s">
        <v>131</v>
      </c>
      <c r="C19" s="166">
        <v>28470</v>
      </c>
      <c r="D19" s="166">
        <v>2961</v>
      </c>
      <c r="E19" s="166">
        <v>36629</v>
      </c>
      <c r="F19" s="166">
        <v>45110</v>
      </c>
      <c r="G19" s="166">
        <v>40753</v>
      </c>
      <c r="H19" s="166">
        <v>39737</v>
      </c>
      <c r="I19" s="181">
        <f t="shared" si="6"/>
        <v>-2.4930679949942358E-2</v>
      </c>
      <c r="J19" s="167">
        <f t="shared" si="2"/>
        <v>12.420128335021952</v>
      </c>
      <c r="K19" s="166">
        <f t="shared" si="3"/>
        <v>-1016</v>
      </c>
      <c r="L19" s="166">
        <f t="shared" si="4"/>
        <v>36776</v>
      </c>
      <c r="M19" s="167">
        <f t="shared" si="0"/>
        <v>1.0927998468754675E-2</v>
      </c>
      <c r="P19" s="165" t="s">
        <v>131</v>
      </c>
      <c r="Q19" s="166">
        <v>389</v>
      </c>
      <c r="R19" s="166">
        <v>51</v>
      </c>
      <c r="S19" s="166">
        <v>536</v>
      </c>
      <c r="T19" s="166">
        <v>870</v>
      </c>
      <c r="U19" s="166">
        <v>898</v>
      </c>
      <c r="V19" s="166">
        <v>882</v>
      </c>
      <c r="W19" s="181">
        <f t="shared" si="7"/>
        <v>-1.7817371937639215E-2</v>
      </c>
      <c r="X19" s="165">
        <f t="shared" si="5"/>
        <v>-16</v>
      </c>
      <c r="Y19" s="167">
        <f t="shared" si="1"/>
        <v>5.0736017395205963E-3</v>
      </c>
    </row>
    <row r="20" spans="1:25" x14ac:dyDescent="0.25">
      <c r="A20" s="169" t="s">
        <v>148</v>
      </c>
      <c r="B20" s="165" t="s">
        <v>134</v>
      </c>
      <c r="C20" s="166">
        <v>40279</v>
      </c>
      <c r="D20" s="166">
        <v>3022</v>
      </c>
      <c r="E20" s="166">
        <v>27370</v>
      </c>
      <c r="F20" s="166">
        <v>40524</v>
      </c>
      <c r="G20" s="166">
        <v>41335</v>
      </c>
      <c r="H20" s="166">
        <v>33145</v>
      </c>
      <c r="I20" s="181">
        <f t="shared" si="6"/>
        <v>-0.19813717188823032</v>
      </c>
      <c r="J20" s="167">
        <f t="shared" si="2"/>
        <v>9.9679020516214436</v>
      </c>
      <c r="K20" s="166">
        <f t="shared" si="3"/>
        <v>-8190</v>
      </c>
      <c r="L20" s="166">
        <f t="shared" si="4"/>
        <v>30123</v>
      </c>
      <c r="M20" s="167">
        <f t="shared" si="0"/>
        <v>9.1151448082863254E-3</v>
      </c>
      <c r="P20" s="165" t="s">
        <v>134</v>
      </c>
      <c r="Q20" s="166">
        <v>909</v>
      </c>
      <c r="R20" s="166">
        <v>26</v>
      </c>
      <c r="S20" s="166">
        <v>718</v>
      </c>
      <c r="T20" s="166">
        <v>472</v>
      </c>
      <c r="U20" s="166">
        <v>1132</v>
      </c>
      <c r="V20" s="166">
        <v>738</v>
      </c>
      <c r="W20" s="181">
        <f t="shared" si="7"/>
        <v>-0.34805653710247353</v>
      </c>
      <c r="X20" s="165">
        <f t="shared" si="5"/>
        <v>-394</v>
      </c>
      <c r="Y20" s="167">
        <f t="shared" si="1"/>
        <v>4.245258598374377E-3</v>
      </c>
    </row>
    <row r="21" spans="1:25" x14ac:dyDescent="0.25">
      <c r="B21" s="170" t="s">
        <v>148</v>
      </c>
      <c r="C21" s="171">
        <f t="shared" ref="C21" si="8">C13-SUM(C14:C20)</f>
        <v>252205</v>
      </c>
      <c r="D21" s="171">
        <f t="shared" ref="D21:E21" si="9">D13-SUM(D14:D20)</f>
        <v>227222</v>
      </c>
      <c r="E21" s="171">
        <f t="shared" si="9"/>
        <v>640951</v>
      </c>
      <c r="F21" s="171">
        <f t="shared" ref="F21:H21" si="10">F13-SUM(F14:F20)</f>
        <v>723164</v>
      </c>
      <c r="G21" s="171">
        <f t="shared" si="10"/>
        <v>795371</v>
      </c>
      <c r="H21" s="171">
        <f t="shared" si="10"/>
        <v>808295</v>
      </c>
      <c r="I21" s="182">
        <f t="shared" si="6"/>
        <v>1.6249020897166178E-2</v>
      </c>
      <c r="J21" s="172">
        <f t="shared" si="2"/>
        <v>2.557291987571626</v>
      </c>
      <c r="K21" s="171">
        <f>H21-G21</f>
        <v>12924</v>
      </c>
      <c r="L21" s="171">
        <f t="shared" si="4"/>
        <v>581073</v>
      </c>
      <c r="M21" s="172">
        <f t="shared" si="0"/>
        <v>0.2222877047160596</v>
      </c>
      <c r="P21" s="170" t="s">
        <v>148</v>
      </c>
      <c r="Q21" s="171">
        <f t="shared" ref="Q21:V21" si="11">Q13-SUM(Q14:Q20)</f>
        <v>7757</v>
      </c>
      <c r="R21" s="171">
        <f t="shared" si="11"/>
        <v>6146</v>
      </c>
      <c r="S21" s="171">
        <f t="shared" si="11"/>
        <v>19873</v>
      </c>
      <c r="T21" s="171">
        <f t="shared" si="11"/>
        <v>20888</v>
      </c>
      <c r="U21" s="171">
        <f t="shared" si="11"/>
        <v>24191</v>
      </c>
      <c r="V21" s="171">
        <f t="shared" si="11"/>
        <v>27009</v>
      </c>
      <c r="W21" s="182">
        <f t="shared" si="7"/>
        <v>0.11648960357157612</v>
      </c>
      <c r="X21" s="170">
        <f>V21-U21</f>
        <v>2818</v>
      </c>
      <c r="Y21" s="172">
        <f t="shared" si="1"/>
        <v>0.15536611041123785</v>
      </c>
    </row>
    <row r="22" spans="1:25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6"/>
      <c r="L22" s="155"/>
      <c r="M22" s="155"/>
    </row>
    <row r="23" spans="1:25" x14ac:dyDescent="0.25">
      <c r="B23" s="158" t="s">
        <v>71</v>
      </c>
      <c r="C23" s="178">
        <v>396965</v>
      </c>
      <c r="D23" s="178">
        <v>400181</v>
      </c>
      <c r="E23" s="178">
        <v>1157727</v>
      </c>
      <c r="F23" s="178">
        <v>1246990</v>
      </c>
      <c r="G23" s="178">
        <v>1301111</v>
      </c>
      <c r="H23" s="178">
        <v>1237425</v>
      </c>
      <c r="I23" s="179">
        <f>IFERROR(H23/G23-1,"-")</f>
        <v>-4.8947399568522565E-2</v>
      </c>
      <c r="J23" s="179">
        <f>IFERROR(H23/D23-1,"-")</f>
        <v>2.0921632961085108</v>
      </c>
      <c r="K23" s="178">
        <f>H23-G23</f>
        <v>-63686</v>
      </c>
      <c r="L23" s="178">
        <f>H23-D23</f>
        <v>837244</v>
      </c>
      <c r="M23" s="179">
        <f t="shared" ref="M23:M35" si="12">H23/H$9</f>
        <v>0.34030194793765894</v>
      </c>
    </row>
    <row r="24" spans="1:25" x14ac:dyDescent="0.25">
      <c r="B24" s="161" t="s">
        <v>100</v>
      </c>
      <c r="C24" s="162">
        <v>51841</v>
      </c>
      <c r="D24" s="162">
        <v>181377</v>
      </c>
      <c r="E24" s="162">
        <v>152312</v>
      </c>
      <c r="F24" s="162">
        <v>130902</v>
      </c>
      <c r="G24" s="162">
        <v>116116</v>
      </c>
      <c r="H24" s="162">
        <v>105730</v>
      </c>
      <c r="I24" s="180">
        <f>IFERROR(H24/G24-1,"-")</f>
        <v>-8.9445037720899845E-2</v>
      </c>
      <c r="J24" s="163">
        <f t="shared" ref="J24:J35" si="13">IFERROR(H24/D24-1,"-")</f>
        <v>-0.41707052162071268</v>
      </c>
      <c r="K24" s="162">
        <f t="shared" ref="K24:K34" si="14">H24-G24</f>
        <v>-10386</v>
      </c>
      <c r="L24" s="162">
        <f t="shared" ref="L24:L35" si="15">H24-D24</f>
        <v>-75647</v>
      </c>
      <c r="M24" s="163">
        <f t="shared" si="12"/>
        <v>2.9076610667675765E-2</v>
      </c>
    </row>
    <row r="25" spans="1:25" x14ac:dyDescent="0.25">
      <c r="B25" s="165" t="s">
        <v>106</v>
      </c>
      <c r="C25" s="166">
        <v>27555</v>
      </c>
      <c r="D25" s="166">
        <v>98392</v>
      </c>
      <c r="E25" s="166">
        <v>66043</v>
      </c>
      <c r="F25" s="166">
        <v>56179</v>
      </c>
      <c r="G25" s="166">
        <v>44950</v>
      </c>
      <c r="H25" s="166">
        <v>48883</v>
      </c>
      <c r="I25" s="181">
        <f>IFERROR(H25/G25-1,"-")</f>
        <v>8.7497219132369297E-2</v>
      </c>
      <c r="J25" s="167">
        <f t="shared" si="13"/>
        <v>-0.50318115293926335</v>
      </c>
      <c r="K25" s="166">
        <f t="shared" si="14"/>
        <v>3933</v>
      </c>
      <c r="L25" s="166">
        <f t="shared" si="15"/>
        <v>-49509</v>
      </c>
      <c r="M25" s="167">
        <f t="shared" si="12"/>
        <v>1.3443222919398415E-2</v>
      </c>
    </row>
    <row r="26" spans="1:25" x14ac:dyDescent="0.25">
      <c r="B26" s="165" t="s">
        <v>103</v>
      </c>
      <c r="C26" s="166">
        <v>24286</v>
      </c>
      <c r="D26" s="166">
        <v>82985</v>
      </c>
      <c r="E26" s="166">
        <v>86269</v>
      </c>
      <c r="F26" s="166">
        <v>74723</v>
      </c>
      <c r="G26" s="166">
        <v>71166</v>
      </c>
      <c r="H26" s="166">
        <v>56847</v>
      </c>
      <c r="I26" s="181">
        <f>IFERROR(H26/G26-1,"-")</f>
        <v>-0.20120563190287499</v>
      </c>
      <c r="J26" s="167">
        <f t="shared" si="13"/>
        <v>-0.31497258540700124</v>
      </c>
      <c r="K26" s="166">
        <f t="shared" si="14"/>
        <v>-14319</v>
      </c>
      <c r="L26" s="166">
        <f t="shared" si="15"/>
        <v>-26138</v>
      </c>
      <c r="M26" s="167">
        <f t="shared" si="12"/>
        <v>1.5633387748277348E-2</v>
      </c>
    </row>
    <row r="27" spans="1:25" x14ac:dyDescent="0.25">
      <c r="B27" s="161" t="s">
        <v>110</v>
      </c>
      <c r="C27" s="162">
        <v>345124</v>
      </c>
      <c r="D27" s="162">
        <v>218804</v>
      </c>
      <c r="E27" s="162">
        <v>1005415</v>
      </c>
      <c r="F27" s="162">
        <v>1116088</v>
      </c>
      <c r="G27" s="162">
        <v>1184995</v>
      </c>
      <c r="H27" s="162">
        <v>1131695</v>
      </c>
      <c r="I27" s="180">
        <f>IFERROR(H27/G27-1,"-")</f>
        <v>-4.4979092738787974E-2</v>
      </c>
      <c r="J27" s="163">
        <f t="shared" si="13"/>
        <v>4.1721860660682619</v>
      </c>
      <c r="K27" s="162">
        <f t="shared" si="14"/>
        <v>-53300</v>
      </c>
      <c r="L27" s="162">
        <f t="shared" si="15"/>
        <v>912891</v>
      </c>
      <c r="M27" s="163">
        <f t="shared" si="12"/>
        <v>0.31122533726998319</v>
      </c>
    </row>
    <row r="28" spans="1:25" x14ac:dyDescent="0.25">
      <c r="B28" s="165" t="s">
        <v>113</v>
      </c>
      <c r="C28" s="166">
        <v>152000</v>
      </c>
      <c r="D28" s="166">
        <v>39807</v>
      </c>
      <c r="E28" s="166">
        <v>506626</v>
      </c>
      <c r="F28" s="166">
        <v>576041</v>
      </c>
      <c r="G28" s="166">
        <v>620558</v>
      </c>
      <c r="H28" s="166">
        <v>601016</v>
      </c>
      <c r="I28" s="181">
        <f t="shared" ref="I28:I35" si="16">IFERROR(H28/G28-1,"-")</f>
        <v>-3.1491012927075346E-2</v>
      </c>
      <c r="J28" s="167">
        <f t="shared" si="13"/>
        <v>14.098249051674328</v>
      </c>
      <c r="K28" s="166">
        <f t="shared" si="14"/>
        <v>-19542</v>
      </c>
      <c r="L28" s="166">
        <f t="shared" si="15"/>
        <v>561209</v>
      </c>
      <c r="M28" s="167">
        <f t="shared" si="12"/>
        <v>0.16528429241505549</v>
      </c>
    </row>
    <row r="29" spans="1:25" x14ac:dyDescent="0.25">
      <c r="B29" s="165" t="s">
        <v>116</v>
      </c>
      <c r="C29" s="166">
        <v>44451</v>
      </c>
      <c r="D29" s="166">
        <v>37559</v>
      </c>
      <c r="E29" s="166">
        <v>107997</v>
      </c>
      <c r="F29" s="166">
        <v>117774</v>
      </c>
      <c r="G29" s="166">
        <v>119692</v>
      </c>
      <c r="H29" s="166">
        <v>110929</v>
      </c>
      <c r="I29" s="181">
        <f t="shared" si="16"/>
        <v>-7.321291314373557E-2</v>
      </c>
      <c r="J29" s="167">
        <f t="shared" si="13"/>
        <v>1.953459889773423</v>
      </c>
      <c r="K29" s="166">
        <f t="shared" si="14"/>
        <v>-8763</v>
      </c>
      <c r="L29" s="166">
        <f t="shared" si="15"/>
        <v>73370</v>
      </c>
      <c r="M29" s="167">
        <f t="shared" si="12"/>
        <v>3.0506377988788469E-2</v>
      </c>
    </row>
    <row r="30" spans="1:25" x14ac:dyDescent="0.25">
      <c r="B30" s="165" t="s">
        <v>119</v>
      </c>
      <c r="C30" s="166">
        <v>14938</v>
      </c>
      <c r="D30" s="166">
        <v>25119</v>
      </c>
      <c r="E30" s="166">
        <v>42689</v>
      </c>
      <c r="F30" s="166">
        <v>44366</v>
      </c>
      <c r="G30" s="166">
        <v>41894</v>
      </c>
      <c r="H30" s="166">
        <v>36062</v>
      </c>
      <c r="I30" s="181">
        <f t="shared" si="16"/>
        <v>-0.13920847854107987</v>
      </c>
      <c r="J30" s="167">
        <f t="shared" si="13"/>
        <v>0.43564632350013932</v>
      </c>
      <c r="K30" s="166">
        <f t="shared" si="14"/>
        <v>-5832</v>
      </c>
      <c r="L30" s="166">
        <f t="shared" si="15"/>
        <v>10943</v>
      </c>
      <c r="M30" s="167">
        <f t="shared" si="12"/>
        <v>9.9173435533691789E-3</v>
      </c>
    </row>
    <row r="31" spans="1:25" x14ac:dyDescent="0.25">
      <c r="B31" s="165" t="s">
        <v>126</v>
      </c>
      <c r="C31" s="166">
        <v>14996</v>
      </c>
      <c r="D31" s="166">
        <v>14095</v>
      </c>
      <c r="E31" s="166">
        <v>54410</v>
      </c>
      <c r="F31" s="166">
        <v>48229</v>
      </c>
      <c r="G31" s="166">
        <v>48668</v>
      </c>
      <c r="H31" s="166">
        <v>44900</v>
      </c>
      <c r="I31" s="181">
        <f t="shared" si="16"/>
        <v>-7.7422536368866646E-2</v>
      </c>
      <c r="J31" s="167">
        <f t="shared" si="13"/>
        <v>2.1855267825470026</v>
      </c>
      <c r="K31" s="166">
        <f t="shared" si="14"/>
        <v>-3768</v>
      </c>
      <c r="L31" s="166">
        <f t="shared" si="15"/>
        <v>30805</v>
      </c>
      <c r="M31" s="167">
        <f t="shared" si="12"/>
        <v>1.2347865496818706E-2</v>
      </c>
    </row>
    <row r="32" spans="1:25" x14ac:dyDescent="0.25">
      <c r="B32" s="165" t="s">
        <v>122</v>
      </c>
      <c r="C32" s="166">
        <v>18569</v>
      </c>
      <c r="D32" s="166">
        <v>18773</v>
      </c>
      <c r="E32" s="166">
        <v>55115</v>
      </c>
      <c r="F32" s="166">
        <v>51973</v>
      </c>
      <c r="G32" s="166">
        <v>53658</v>
      </c>
      <c r="H32" s="166">
        <v>49261</v>
      </c>
      <c r="I32" s="181">
        <f t="shared" si="16"/>
        <v>-8.1944910358194512E-2</v>
      </c>
      <c r="J32" s="167">
        <f t="shared" si="13"/>
        <v>1.6240345176583393</v>
      </c>
      <c r="K32" s="166">
        <f t="shared" si="14"/>
        <v>-4397</v>
      </c>
      <c r="L32" s="166">
        <f t="shared" si="15"/>
        <v>30488</v>
      </c>
      <c r="M32" s="167">
        <f t="shared" si="12"/>
        <v>1.3547175996409493E-2</v>
      </c>
    </row>
    <row r="33" spans="2:13" x14ac:dyDescent="0.25">
      <c r="B33" s="165" t="s">
        <v>131</v>
      </c>
      <c r="C33" s="166">
        <v>11528</v>
      </c>
      <c r="D33" s="166">
        <v>514</v>
      </c>
      <c r="E33" s="166">
        <v>14081</v>
      </c>
      <c r="F33" s="166">
        <v>16400</v>
      </c>
      <c r="G33" s="166">
        <v>15469</v>
      </c>
      <c r="H33" s="166">
        <v>14116</v>
      </c>
      <c r="I33" s="181">
        <f t="shared" si="16"/>
        <v>-8.746525308681885E-2</v>
      </c>
      <c r="J33" s="167">
        <f t="shared" si="13"/>
        <v>26.463035019455251</v>
      </c>
      <c r="K33" s="166">
        <f t="shared" si="14"/>
        <v>-1353</v>
      </c>
      <c r="L33" s="166">
        <f t="shared" si="15"/>
        <v>13602</v>
      </c>
      <c r="M33" s="167">
        <f t="shared" si="12"/>
        <v>3.882014907641266E-3</v>
      </c>
    </row>
    <row r="34" spans="2:13" x14ac:dyDescent="0.25">
      <c r="B34" s="165" t="s">
        <v>134</v>
      </c>
      <c r="C34" s="166">
        <v>12830</v>
      </c>
      <c r="D34" s="166">
        <v>481</v>
      </c>
      <c r="E34" s="166">
        <v>8474</v>
      </c>
      <c r="F34" s="166">
        <v>14436</v>
      </c>
      <c r="G34" s="166">
        <v>13798</v>
      </c>
      <c r="H34" s="166">
        <v>11112</v>
      </c>
      <c r="I34" s="181">
        <f t="shared" si="16"/>
        <v>-0.1946658936077692</v>
      </c>
      <c r="J34" s="167">
        <f t="shared" si="13"/>
        <v>22.101871101871101</v>
      </c>
      <c r="K34" s="166">
        <f t="shared" si="14"/>
        <v>-2686</v>
      </c>
      <c r="L34" s="166">
        <f t="shared" si="15"/>
        <v>10631</v>
      </c>
      <c r="M34" s="167">
        <f t="shared" si="12"/>
        <v>3.0558904543574491E-3</v>
      </c>
    </row>
    <row r="35" spans="2:13" x14ac:dyDescent="0.25">
      <c r="B35" s="170" t="s">
        <v>148</v>
      </c>
      <c r="C35" s="171">
        <f t="shared" ref="C35" si="17">C27-SUM(C28:C34)</f>
        <v>75812</v>
      </c>
      <c r="D35" s="171">
        <f t="shared" ref="D35:E35" si="18">D27-SUM(D28:D34)</f>
        <v>82456</v>
      </c>
      <c r="E35" s="171">
        <f t="shared" si="18"/>
        <v>216023</v>
      </c>
      <c r="F35" s="171">
        <f t="shared" ref="F35:H35" si="19">F27-SUM(F28:F34)</f>
        <v>246869</v>
      </c>
      <c r="G35" s="171">
        <f t="shared" si="19"/>
        <v>271258</v>
      </c>
      <c r="H35" s="171">
        <f t="shared" si="19"/>
        <v>264299</v>
      </c>
      <c r="I35" s="182">
        <f t="shared" si="16"/>
        <v>-2.5654542907490252E-2</v>
      </c>
      <c r="J35" s="172">
        <f t="shared" si="13"/>
        <v>2.205333753759581</v>
      </c>
      <c r="K35" s="171">
        <f>H35-G35</f>
        <v>-6959</v>
      </c>
      <c r="L35" s="171">
        <f t="shared" si="15"/>
        <v>181843</v>
      </c>
      <c r="M35" s="172">
        <f t="shared" si="12"/>
        <v>7.2684376457543137E-2</v>
      </c>
    </row>
    <row r="36" spans="2:13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6"/>
      <c r="L36" s="155"/>
      <c r="M36" s="155"/>
    </row>
    <row r="37" spans="2:13" x14ac:dyDescent="0.25">
      <c r="B37" s="158" t="s">
        <v>71</v>
      </c>
      <c r="C37" s="178">
        <v>280080</v>
      </c>
      <c r="D37" s="178">
        <v>176500</v>
      </c>
      <c r="E37" s="178">
        <v>810745</v>
      </c>
      <c r="F37" s="178">
        <v>867527</v>
      </c>
      <c r="G37" s="178">
        <v>922227</v>
      </c>
      <c r="H37" s="178">
        <v>945846</v>
      </c>
      <c r="I37" s="179">
        <f>IFERROR(H37/G37-1,"-")</f>
        <v>2.5610831172802273E-2</v>
      </c>
      <c r="J37" s="179">
        <f>IFERROR(H37/D37-1,"-")</f>
        <v>4.3589008498583572</v>
      </c>
      <c r="K37" s="178">
        <f>H37-G37</f>
        <v>23619</v>
      </c>
      <c r="L37" s="178">
        <f>H37-D37</f>
        <v>769346</v>
      </c>
      <c r="M37" s="179">
        <f t="shared" ref="M37:M49" si="20">H37/H$9</f>
        <v>0.26011534941434267</v>
      </c>
    </row>
    <row r="38" spans="2:13" x14ac:dyDescent="0.25">
      <c r="B38" s="161" t="s">
        <v>100</v>
      </c>
      <c r="C38" s="162">
        <v>27117</v>
      </c>
      <c r="D38" s="162">
        <v>53696</v>
      </c>
      <c r="E38" s="162">
        <v>89466</v>
      </c>
      <c r="F38" s="162">
        <v>83652</v>
      </c>
      <c r="G38" s="162">
        <v>80352</v>
      </c>
      <c r="H38" s="162">
        <v>81062</v>
      </c>
      <c r="I38" s="180">
        <f>IFERROR(H38/G38-1,"-")</f>
        <v>8.8361210673038038E-3</v>
      </c>
      <c r="J38" s="163">
        <f t="shared" ref="J38:J49" si="21">IFERROR(H38/D38-1,"-")</f>
        <v>0.5096469010727056</v>
      </c>
      <c r="K38" s="162">
        <f t="shared" ref="K38:K48" si="22">H38-G38</f>
        <v>710</v>
      </c>
      <c r="L38" s="162">
        <f t="shared" ref="L38:L49" si="23">H38-D38</f>
        <v>27366</v>
      </c>
      <c r="M38" s="163">
        <f t="shared" si="20"/>
        <v>2.2292709864211981E-2</v>
      </c>
    </row>
    <row r="39" spans="2:13" x14ac:dyDescent="0.25">
      <c r="B39" s="165" t="s">
        <v>106</v>
      </c>
      <c r="C39" s="166">
        <v>12043</v>
      </c>
      <c r="D39" s="166">
        <v>33031</v>
      </c>
      <c r="E39" s="166">
        <v>37477</v>
      </c>
      <c r="F39" s="166">
        <v>37381</v>
      </c>
      <c r="G39" s="166">
        <v>36773</v>
      </c>
      <c r="H39" s="166">
        <v>35294</v>
      </c>
      <c r="I39" s="181">
        <f>IFERROR(H39/G39-1,"-")</f>
        <v>-4.0219726429717495E-2</v>
      </c>
      <c r="J39" s="167">
        <f t="shared" si="21"/>
        <v>6.8511398383336974E-2</v>
      </c>
      <c r="K39" s="166">
        <f t="shared" si="22"/>
        <v>-1479</v>
      </c>
      <c r="L39" s="166">
        <f t="shared" si="23"/>
        <v>2263</v>
      </c>
      <c r="M39" s="167">
        <f t="shared" si="20"/>
        <v>9.7061373016641295E-3</v>
      </c>
    </row>
    <row r="40" spans="2:13" x14ac:dyDescent="0.25">
      <c r="B40" s="165" t="s">
        <v>103</v>
      </c>
      <c r="C40" s="166">
        <v>15074</v>
      </c>
      <c r="D40" s="166">
        <v>20665</v>
      </c>
      <c r="E40" s="166">
        <v>51989</v>
      </c>
      <c r="F40" s="166">
        <v>46271</v>
      </c>
      <c r="G40" s="166">
        <v>43579</v>
      </c>
      <c r="H40" s="166">
        <v>45768</v>
      </c>
      <c r="I40" s="181">
        <f>IFERROR(H40/G40-1,"-")</f>
        <v>5.0230615663507727E-2</v>
      </c>
      <c r="J40" s="167">
        <f t="shared" si="21"/>
        <v>1.214759254778611</v>
      </c>
      <c r="K40" s="166">
        <f t="shared" si="22"/>
        <v>2189</v>
      </c>
      <c r="L40" s="166">
        <f t="shared" si="23"/>
        <v>25103</v>
      </c>
      <c r="M40" s="167">
        <f t="shared" si="20"/>
        <v>1.2586572562547851E-2</v>
      </c>
    </row>
    <row r="41" spans="2:13" x14ac:dyDescent="0.25">
      <c r="B41" s="161" t="s">
        <v>110</v>
      </c>
      <c r="C41" s="162">
        <v>252963</v>
      </c>
      <c r="D41" s="162">
        <v>122804</v>
      </c>
      <c r="E41" s="162">
        <v>721279</v>
      </c>
      <c r="F41" s="162">
        <v>783875</v>
      </c>
      <c r="G41" s="162">
        <v>841875</v>
      </c>
      <c r="H41" s="162">
        <v>864784</v>
      </c>
      <c r="I41" s="180">
        <f>IFERROR(H41/G41-1,"-")</f>
        <v>2.7211878247958454E-2</v>
      </c>
      <c r="J41" s="163">
        <f t="shared" si="21"/>
        <v>6.041985603074818</v>
      </c>
      <c r="K41" s="162">
        <f t="shared" si="22"/>
        <v>22909</v>
      </c>
      <c r="L41" s="162">
        <f t="shared" si="23"/>
        <v>741980</v>
      </c>
      <c r="M41" s="163">
        <f t="shared" si="20"/>
        <v>0.23782263955013069</v>
      </c>
    </row>
    <row r="42" spans="2:13" x14ac:dyDescent="0.25">
      <c r="B42" s="165" t="s">
        <v>113</v>
      </c>
      <c r="C42" s="166">
        <v>112269</v>
      </c>
      <c r="D42" s="166">
        <v>21654</v>
      </c>
      <c r="E42" s="166">
        <v>372000</v>
      </c>
      <c r="F42" s="166">
        <v>414624</v>
      </c>
      <c r="G42" s="166">
        <v>456197</v>
      </c>
      <c r="H42" s="166">
        <v>463627</v>
      </c>
      <c r="I42" s="181">
        <f t="shared" ref="I42:I49" si="24">IFERROR(H42/G42-1,"-")</f>
        <v>1.628682345565613E-2</v>
      </c>
      <c r="J42" s="167">
        <f t="shared" si="21"/>
        <v>20.4106862473446</v>
      </c>
      <c r="K42" s="166">
        <f t="shared" si="22"/>
        <v>7430</v>
      </c>
      <c r="L42" s="166">
        <f t="shared" si="23"/>
        <v>441973</v>
      </c>
      <c r="M42" s="167">
        <f t="shared" si="20"/>
        <v>0.12750119903549145</v>
      </c>
    </row>
    <row r="43" spans="2:13" x14ac:dyDescent="0.25">
      <c r="B43" s="165" t="s">
        <v>116</v>
      </c>
      <c r="C43" s="166">
        <v>12836</v>
      </c>
      <c r="D43" s="166">
        <v>6585</v>
      </c>
      <c r="E43" s="166">
        <v>23718</v>
      </c>
      <c r="F43" s="166">
        <v>28477</v>
      </c>
      <c r="G43" s="166">
        <v>27922</v>
      </c>
      <c r="H43" s="166">
        <v>30591</v>
      </c>
      <c r="I43" s="181">
        <f t="shared" si="24"/>
        <v>9.5587708616861278E-2</v>
      </c>
      <c r="J43" s="167">
        <f t="shared" si="21"/>
        <v>3.6455580865603645</v>
      </c>
      <c r="K43" s="166">
        <f t="shared" si="22"/>
        <v>2669</v>
      </c>
      <c r="L43" s="166">
        <f t="shared" si="23"/>
        <v>24006</v>
      </c>
      <c r="M43" s="167">
        <f t="shared" si="20"/>
        <v>8.412774018110936E-3</v>
      </c>
    </row>
    <row r="44" spans="2:13" x14ac:dyDescent="0.25">
      <c r="B44" s="165" t="s">
        <v>119</v>
      </c>
      <c r="C44" s="166">
        <v>6753</v>
      </c>
      <c r="D44" s="166">
        <v>11303</v>
      </c>
      <c r="E44" s="166">
        <v>18022</v>
      </c>
      <c r="F44" s="166">
        <v>19870</v>
      </c>
      <c r="G44" s="166">
        <v>20175</v>
      </c>
      <c r="H44" s="166">
        <v>21786</v>
      </c>
      <c r="I44" s="181">
        <f t="shared" si="24"/>
        <v>7.9851301115241746E-2</v>
      </c>
      <c r="J44" s="167">
        <f t="shared" si="21"/>
        <v>0.92745288861364239</v>
      </c>
      <c r="K44" s="166">
        <f t="shared" si="22"/>
        <v>1611</v>
      </c>
      <c r="L44" s="166">
        <f t="shared" si="23"/>
        <v>10483</v>
      </c>
      <c r="M44" s="167">
        <f t="shared" si="20"/>
        <v>5.9913273432893616E-3</v>
      </c>
    </row>
    <row r="45" spans="2:13" x14ac:dyDescent="0.25">
      <c r="B45" s="165" t="s">
        <v>126</v>
      </c>
      <c r="C45" s="166">
        <v>11942</v>
      </c>
      <c r="D45" s="166">
        <v>10059</v>
      </c>
      <c r="E45" s="166">
        <v>40266</v>
      </c>
      <c r="F45" s="166">
        <v>36322</v>
      </c>
      <c r="G45" s="166">
        <v>38855</v>
      </c>
      <c r="H45" s="166">
        <v>35726</v>
      </c>
      <c r="I45" s="181">
        <f t="shared" si="24"/>
        <v>-8.0530176296486955E-2</v>
      </c>
      <c r="J45" s="167">
        <f t="shared" si="21"/>
        <v>2.5516452927726414</v>
      </c>
      <c r="K45" s="166">
        <f t="shared" si="22"/>
        <v>-3129</v>
      </c>
      <c r="L45" s="166">
        <f t="shared" si="23"/>
        <v>25667</v>
      </c>
      <c r="M45" s="167">
        <f t="shared" si="20"/>
        <v>9.8249408182482199E-3</v>
      </c>
    </row>
    <row r="46" spans="2:13" x14ac:dyDescent="0.25">
      <c r="B46" s="165" t="s">
        <v>122</v>
      </c>
      <c r="C46" s="166">
        <v>10520</v>
      </c>
      <c r="D46" s="166">
        <v>6905</v>
      </c>
      <c r="E46" s="166">
        <v>24068</v>
      </c>
      <c r="F46" s="166">
        <v>28121</v>
      </c>
      <c r="G46" s="166">
        <v>29784</v>
      </c>
      <c r="H46" s="166">
        <v>25885</v>
      </c>
      <c r="I46" s="181">
        <f t="shared" si="24"/>
        <v>-0.13090921300026859</v>
      </c>
      <c r="J46" s="167">
        <f t="shared" si="21"/>
        <v>2.7487328023171615</v>
      </c>
      <c r="K46" s="166">
        <f t="shared" si="22"/>
        <v>-3899</v>
      </c>
      <c r="L46" s="166">
        <f t="shared" si="23"/>
        <v>18980</v>
      </c>
      <c r="M46" s="167">
        <f t="shared" si="20"/>
        <v>7.1185857101370197E-3</v>
      </c>
    </row>
    <row r="47" spans="2:13" x14ac:dyDescent="0.25">
      <c r="B47" s="165" t="s">
        <v>131</v>
      </c>
      <c r="C47" s="166">
        <v>9596</v>
      </c>
      <c r="D47" s="166">
        <v>1779</v>
      </c>
      <c r="E47" s="166">
        <v>13881</v>
      </c>
      <c r="F47" s="166">
        <v>15316</v>
      </c>
      <c r="G47" s="166">
        <v>13979</v>
      </c>
      <c r="H47" s="166">
        <v>14415</v>
      </c>
      <c r="I47" s="181">
        <f t="shared" si="24"/>
        <v>3.118964160526505E-2</v>
      </c>
      <c r="J47" s="167">
        <f t="shared" si="21"/>
        <v>7.1028667790893767</v>
      </c>
      <c r="K47" s="166">
        <f t="shared" si="22"/>
        <v>436</v>
      </c>
      <c r="L47" s="166">
        <f t="shared" si="23"/>
        <v>12636</v>
      </c>
      <c r="M47" s="167">
        <f t="shared" si="20"/>
        <v>3.9642423415733102E-3</v>
      </c>
    </row>
    <row r="48" spans="2:13" x14ac:dyDescent="0.25">
      <c r="B48" s="165" t="s">
        <v>134</v>
      </c>
      <c r="C48" s="166">
        <v>15389</v>
      </c>
      <c r="D48" s="166">
        <v>1654</v>
      </c>
      <c r="E48" s="166">
        <v>11670</v>
      </c>
      <c r="F48" s="166">
        <v>14758</v>
      </c>
      <c r="G48" s="166">
        <v>14943</v>
      </c>
      <c r="H48" s="166">
        <v>11716</v>
      </c>
      <c r="I48" s="181">
        <f t="shared" si="24"/>
        <v>-0.21595395837515896</v>
      </c>
      <c r="J48" s="167">
        <f t="shared" si="21"/>
        <v>6.0834340991535667</v>
      </c>
      <c r="K48" s="166">
        <f t="shared" si="22"/>
        <v>-3227</v>
      </c>
      <c r="L48" s="166">
        <f t="shared" si="23"/>
        <v>10062</v>
      </c>
      <c r="M48" s="167">
        <f t="shared" si="20"/>
        <v>3.2219953710629834E-3</v>
      </c>
    </row>
    <row r="49" spans="2:13" x14ac:dyDescent="0.25">
      <c r="B49" s="170" t="s">
        <v>148</v>
      </c>
      <c r="C49" s="171">
        <f t="shared" ref="C49" si="25">C41-SUM(C42:C48)</f>
        <v>73658</v>
      </c>
      <c r="D49" s="171">
        <f t="shared" ref="D49:E49" si="26">D41-SUM(D42:D48)</f>
        <v>62865</v>
      </c>
      <c r="E49" s="171">
        <f t="shared" si="26"/>
        <v>217654</v>
      </c>
      <c r="F49" s="171">
        <f t="shared" ref="F49:H49" si="27">F41-SUM(F42:F48)</f>
        <v>226387</v>
      </c>
      <c r="G49" s="171">
        <f t="shared" si="27"/>
        <v>240020</v>
      </c>
      <c r="H49" s="171">
        <f t="shared" si="27"/>
        <v>261038</v>
      </c>
      <c r="I49" s="182">
        <f t="shared" si="24"/>
        <v>8.7567702691442317E-2</v>
      </c>
      <c r="J49" s="172">
        <f t="shared" si="21"/>
        <v>3.1523582279487794</v>
      </c>
      <c r="K49" s="171">
        <f>H49-G49</f>
        <v>21018</v>
      </c>
      <c r="L49" s="171">
        <f t="shared" si="23"/>
        <v>198173</v>
      </c>
      <c r="M49" s="172">
        <f t="shared" si="20"/>
        <v>7.1787574912217406E-2</v>
      </c>
    </row>
    <row r="50" spans="2:13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6"/>
      <c r="L50" s="155"/>
      <c r="M50" s="155"/>
    </row>
    <row r="51" spans="2:13" x14ac:dyDescent="0.25">
      <c r="B51" s="158" t="s">
        <v>71</v>
      </c>
      <c r="C51" s="178">
        <v>11125</v>
      </c>
      <c r="D51" s="178">
        <v>9212</v>
      </c>
      <c r="E51" s="178">
        <v>22508</v>
      </c>
      <c r="F51" s="178">
        <v>33326</v>
      </c>
      <c r="G51" s="178">
        <v>28900</v>
      </c>
      <c r="H51" s="178">
        <v>27983</v>
      </c>
      <c r="I51" s="179">
        <f>IFERROR(H51/G51-1,"-")</f>
        <v>-3.1730103806228427E-2</v>
      </c>
      <c r="J51" s="179">
        <f>IFERROR(H51/D51-1,"-")</f>
        <v>2.0376682587928787</v>
      </c>
      <c r="K51" s="178">
        <f>H51-G51</f>
        <v>-917</v>
      </c>
      <c r="L51" s="178">
        <f>H51-D51</f>
        <v>18771</v>
      </c>
      <c r="M51" s="179">
        <f t="shared" ref="M51:M63" si="28">H51/H$9</f>
        <v>7.6955527883625354E-3</v>
      </c>
    </row>
    <row r="52" spans="2:13" x14ac:dyDescent="0.25">
      <c r="B52" s="161" t="s">
        <v>100</v>
      </c>
      <c r="C52" s="162">
        <v>2013</v>
      </c>
      <c r="D52" s="162">
        <v>3305</v>
      </c>
      <c r="E52" s="162">
        <v>3711</v>
      </c>
      <c r="F52" s="162">
        <v>14682</v>
      </c>
      <c r="G52" s="162">
        <v>7864</v>
      </c>
      <c r="H52" s="162">
        <v>5738</v>
      </c>
      <c r="I52" s="180">
        <f>IFERROR(H52/G52-1,"-")</f>
        <v>-0.27034587995930826</v>
      </c>
      <c r="J52" s="163">
        <f t="shared" ref="J52:J63" si="29">IFERROR(H52/D52-1,"-")</f>
        <v>0.7361573373676249</v>
      </c>
      <c r="K52" s="162">
        <f t="shared" ref="K52:K62" si="30">H52-G52</f>
        <v>-2126</v>
      </c>
      <c r="L52" s="162">
        <f t="shared" ref="L52:L63" si="31">H52-D52</f>
        <v>2433</v>
      </c>
      <c r="M52" s="163">
        <f t="shared" si="28"/>
        <v>1.5779967087025777E-3</v>
      </c>
    </row>
    <row r="53" spans="2:13" x14ac:dyDescent="0.25">
      <c r="B53" s="165" t="s">
        <v>106</v>
      </c>
      <c r="C53" s="166">
        <v>1428</v>
      </c>
      <c r="D53" s="166">
        <v>1671</v>
      </c>
      <c r="E53" s="166">
        <v>1903</v>
      </c>
      <c r="F53" s="166">
        <v>10896</v>
      </c>
      <c r="G53" s="166">
        <v>5262</v>
      </c>
      <c r="H53" s="166">
        <v>3313</v>
      </c>
      <c r="I53" s="181">
        <f>IFERROR(H53/G53-1,"-")</f>
        <v>-0.37039148612694794</v>
      </c>
      <c r="J53" s="167">
        <f t="shared" si="29"/>
        <v>0.98264512268102933</v>
      </c>
      <c r="K53" s="166">
        <f t="shared" si="30"/>
        <v>-1949</v>
      </c>
      <c r="L53" s="166">
        <f t="shared" si="31"/>
        <v>1642</v>
      </c>
      <c r="M53" s="167">
        <f t="shared" si="28"/>
        <v>9.1110196861827108E-4</v>
      </c>
    </row>
    <row r="54" spans="2:13" x14ac:dyDescent="0.25">
      <c r="B54" s="165" t="s">
        <v>103</v>
      </c>
      <c r="C54" s="166">
        <v>585</v>
      </c>
      <c r="D54" s="166">
        <v>1634</v>
      </c>
      <c r="E54" s="166">
        <v>1808</v>
      </c>
      <c r="F54" s="166">
        <v>3786</v>
      </c>
      <c r="G54" s="166">
        <v>2602</v>
      </c>
      <c r="H54" s="166">
        <v>2425</v>
      </c>
      <c r="I54" s="181">
        <f>IFERROR(H54/G54-1,"-")</f>
        <v>-6.8024596464258291E-2</v>
      </c>
      <c r="J54" s="167">
        <f t="shared" si="29"/>
        <v>0.48408812729498174</v>
      </c>
      <c r="K54" s="166">
        <f t="shared" si="30"/>
        <v>-177</v>
      </c>
      <c r="L54" s="166">
        <f t="shared" si="31"/>
        <v>791</v>
      </c>
      <c r="M54" s="167">
        <f t="shared" si="28"/>
        <v>6.6689474008430646E-4</v>
      </c>
    </row>
    <row r="55" spans="2:13" x14ac:dyDescent="0.25">
      <c r="B55" s="161" t="s">
        <v>110</v>
      </c>
      <c r="C55" s="162">
        <v>9112</v>
      </c>
      <c r="D55" s="162">
        <v>5907</v>
      </c>
      <c r="E55" s="162">
        <v>18797</v>
      </c>
      <c r="F55" s="162">
        <v>18644</v>
      </c>
      <c r="G55" s="162">
        <v>21036</v>
      </c>
      <c r="H55" s="162">
        <v>22245</v>
      </c>
      <c r="I55" s="180">
        <f>IFERROR(H55/G55-1,"-")</f>
        <v>5.7472903593839053E-2</v>
      </c>
      <c r="J55" s="163">
        <f t="shared" si="29"/>
        <v>2.7658710005078722</v>
      </c>
      <c r="K55" s="162">
        <f t="shared" si="30"/>
        <v>1209</v>
      </c>
      <c r="L55" s="162">
        <f t="shared" si="31"/>
        <v>16338</v>
      </c>
      <c r="M55" s="163">
        <f t="shared" si="28"/>
        <v>6.117556079659958E-3</v>
      </c>
    </row>
    <row r="56" spans="2:13" x14ac:dyDescent="0.25">
      <c r="B56" s="165" t="s">
        <v>113</v>
      </c>
      <c r="C56" s="166">
        <v>2911</v>
      </c>
      <c r="D56" s="166">
        <v>419</v>
      </c>
      <c r="E56" s="166">
        <v>6815</v>
      </c>
      <c r="F56" s="166">
        <v>5863</v>
      </c>
      <c r="G56" s="166">
        <v>7366</v>
      </c>
      <c r="H56" s="166">
        <v>7974</v>
      </c>
      <c r="I56" s="181">
        <f t="shared" ref="I56:I63" si="32">IFERROR(H56/G56-1,"-")</f>
        <v>8.2541406462123268E-2</v>
      </c>
      <c r="J56" s="167">
        <f t="shared" si="29"/>
        <v>18.031026252983292</v>
      </c>
      <c r="K56" s="166">
        <f t="shared" si="30"/>
        <v>608</v>
      </c>
      <c r="L56" s="166">
        <f t="shared" si="31"/>
        <v>7555</v>
      </c>
      <c r="M56" s="167">
        <f t="shared" si="28"/>
        <v>2.1929149102813445E-3</v>
      </c>
    </row>
    <row r="57" spans="2:13" x14ac:dyDescent="0.25">
      <c r="B57" s="165" t="s">
        <v>116</v>
      </c>
      <c r="C57" s="166">
        <v>2290</v>
      </c>
      <c r="D57" s="166">
        <v>2004</v>
      </c>
      <c r="E57" s="166">
        <v>4238</v>
      </c>
      <c r="F57" s="166">
        <v>3220</v>
      </c>
      <c r="G57" s="166">
        <v>4162</v>
      </c>
      <c r="H57" s="166">
        <v>4295</v>
      </c>
      <c r="I57" s="181">
        <f t="shared" si="32"/>
        <v>3.1955790485343583E-2</v>
      </c>
      <c r="J57" s="167">
        <f t="shared" si="29"/>
        <v>1.1432135728542914</v>
      </c>
      <c r="K57" s="166">
        <f t="shared" si="30"/>
        <v>133</v>
      </c>
      <c r="L57" s="166">
        <f t="shared" si="31"/>
        <v>2291</v>
      </c>
      <c r="M57" s="167">
        <f t="shared" si="28"/>
        <v>1.1811599623348852E-3</v>
      </c>
    </row>
    <row r="58" spans="2:13" x14ac:dyDescent="0.25">
      <c r="B58" s="165" t="s">
        <v>119</v>
      </c>
      <c r="C58" s="166">
        <v>484</v>
      </c>
      <c r="D58" s="166">
        <v>935</v>
      </c>
      <c r="E58" s="166">
        <v>1532</v>
      </c>
      <c r="F58" s="166">
        <v>1948</v>
      </c>
      <c r="G58" s="166">
        <v>1518</v>
      </c>
      <c r="H58" s="166">
        <v>1683</v>
      </c>
      <c r="I58" s="181">
        <f t="shared" si="32"/>
        <v>0.10869565217391308</v>
      </c>
      <c r="J58" s="167">
        <f t="shared" si="29"/>
        <v>0.8</v>
      </c>
      <c r="K58" s="166">
        <f t="shared" si="30"/>
        <v>165</v>
      </c>
      <c r="L58" s="166">
        <f t="shared" si="31"/>
        <v>748</v>
      </c>
      <c r="M58" s="167">
        <f t="shared" si="28"/>
        <v>4.6283870002552076E-4</v>
      </c>
    </row>
    <row r="59" spans="2:13" x14ac:dyDescent="0.25">
      <c r="B59" s="165" t="s">
        <v>126</v>
      </c>
      <c r="C59" s="166">
        <v>243</v>
      </c>
      <c r="D59" s="166">
        <v>148</v>
      </c>
      <c r="E59" s="166">
        <v>558</v>
      </c>
      <c r="F59" s="166">
        <v>425</v>
      </c>
      <c r="G59" s="166">
        <v>694</v>
      </c>
      <c r="H59" s="166">
        <v>683</v>
      </c>
      <c r="I59" s="181">
        <f t="shared" si="32"/>
        <v>-1.5850144092218965E-2</v>
      </c>
      <c r="J59" s="167">
        <f t="shared" si="29"/>
        <v>3.6148648648648649</v>
      </c>
      <c r="K59" s="166">
        <f t="shared" si="30"/>
        <v>-11</v>
      </c>
      <c r="L59" s="166">
        <f t="shared" si="31"/>
        <v>535</v>
      </c>
      <c r="M59" s="167">
        <f t="shared" si="28"/>
        <v>1.8783055978456963E-4</v>
      </c>
    </row>
    <row r="60" spans="2:13" x14ac:dyDescent="0.25">
      <c r="B60" s="165" t="s">
        <v>122</v>
      </c>
      <c r="C60" s="166">
        <v>203</v>
      </c>
      <c r="D60" s="166">
        <v>198</v>
      </c>
      <c r="E60" s="166">
        <v>484</v>
      </c>
      <c r="F60" s="166">
        <v>455</v>
      </c>
      <c r="G60" s="166">
        <v>439</v>
      </c>
      <c r="H60" s="166">
        <v>570</v>
      </c>
      <c r="I60" s="181">
        <f t="shared" si="32"/>
        <v>0.29840546697038728</v>
      </c>
      <c r="J60" s="167">
        <f t="shared" si="29"/>
        <v>1.8787878787878789</v>
      </c>
      <c r="K60" s="166">
        <f t="shared" si="30"/>
        <v>131</v>
      </c>
      <c r="L60" s="166">
        <f t="shared" si="31"/>
        <v>372</v>
      </c>
      <c r="M60" s="167">
        <f t="shared" si="28"/>
        <v>1.5675463993734216E-4</v>
      </c>
    </row>
    <row r="61" spans="2:13" x14ac:dyDescent="0.25">
      <c r="B61" s="165" t="s">
        <v>131</v>
      </c>
      <c r="C61" s="166">
        <v>136</v>
      </c>
      <c r="D61" s="166">
        <v>42</v>
      </c>
      <c r="E61" s="166">
        <v>62</v>
      </c>
      <c r="F61" s="166">
        <v>161</v>
      </c>
      <c r="G61" s="166">
        <v>92</v>
      </c>
      <c r="H61" s="166">
        <v>174</v>
      </c>
      <c r="I61" s="181">
        <f t="shared" si="32"/>
        <v>0.89130434782608692</v>
      </c>
      <c r="J61" s="167">
        <f t="shared" si="29"/>
        <v>3.1428571428571432</v>
      </c>
      <c r="K61" s="166">
        <f t="shared" si="30"/>
        <v>82</v>
      </c>
      <c r="L61" s="166">
        <f t="shared" si="31"/>
        <v>132</v>
      </c>
      <c r="M61" s="167">
        <f t="shared" si="28"/>
        <v>4.78514164019255E-5</v>
      </c>
    </row>
    <row r="62" spans="2:13" x14ac:dyDescent="0.25">
      <c r="B62" s="165" t="s">
        <v>134</v>
      </c>
      <c r="C62" s="166">
        <v>201</v>
      </c>
      <c r="D62" s="166">
        <v>21</v>
      </c>
      <c r="E62" s="166">
        <v>97</v>
      </c>
      <c r="F62" s="166">
        <v>140</v>
      </c>
      <c r="G62" s="166">
        <v>92</v>
      </c>
      <c r="H62" s="166">
        <v>420</v>
      </c>
      <c r="I62" s="181">
        <f t="shared" si="32"/>
        <v>3.5652173913043477</v>
      </c>
      <c r="J62" s="167">
        <f t="shared" si="29"/>
        <v>19</v>
      </c>
      <c r="K62" s="166">
        <f t="shared" si="30"/>
        <v>328</v>
      </c>
      <c r="L62" s="166">
        <f t="shared" si="31"/>
        <v>399</v>
      </c>
      <c r="M62" s="167">
        <f t="shared" si="28"/>
        <v>1.1550341890119948E-4</v>
      </c>
    </row>
    <row r="63" spans="2:13" x14ac:dyDescent="0.25">
      <c r="B63" s="170" t="s">
        <v>148</v>
      </c>
      <c r="C63" s="171">
        <f t="shared" ref="C63" si="33">C55-SUM(C56:C62)</f>
        <v>2644</v>
      </c>
      <c r="D63" s="171">
        <f t="shared" ref="D63:E63" si="34">D55-SUM(D56:D62)</f>
        <v>2140</v>
      </c>
      <c r="E63" s="171">
        <f t="shared" si="34"/>
        <v>5011</v>
      </c>
      <c r="F63" s="171">
        <f t="shared" ref="F63:H63" si="35">F55-SUM(F56:F62)</f>
        <v>6432</v>
      </c>
      <c r="G63" s="171">
        <f t="shared" si="35"/>
        <v>6673</v>
      </c>
      <c r="H63" s="171">
        <f t="shared" si="35"/>
        <v>6446</v>
      </c>
      <c r="I63" s="182">
        <f t="shared" si="32"/>
        <v>-3.4017683200959103E-2</v>
      </c>
      <c r="J63" s="172">
        <f t="shared" si="29"/>
        <v>2.0121495327102803</v>
      </c>
      <c r="K63" s="171">
        <f>H63-G63</f>
        <v>-227</v>
      </c>
      <c r="L63" s="171">
        <f t="shared" si="31"/>
        <v>4306</v>
      </c>
      <c r="M63" s="172">
        <f t="shared" si="28"/>
        <v>1.772702471993171E-3</v>
      </c>
    </row>
    <row r="64" spans="2:13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6"/>
      <c r="L64" s="155"/>
      <c r="M64" s="155"/>
    </row>
    <row r="65" spans="2:13" x14ac:dyDescent="0.25">
      <c r="B65" s="158" t="s">
        <v>71</v>
      </c>
      <c r="C65" s="178">
        <v>30708</v>
      </c>
      <c r="D65" s="178">
        <v>25824</v>
      </c>
      <c r="E65" s="178">
        <v>106797</v>
      </c>
      <c r="F65" s="178">
        <v>121209</v>
      </c>
      <c r="G65" s="178">
        <v>158757</v>
      </c>
      <c r="H65" s="178">
        <v>128099</v>
      </c>
      <c r="I65" s="179">
        <f>IFERROR(H65/G65-1,"-")</f>
        <v>-0.19311274463488226</v>
      </c>
      <c r="J65" s="179">
        <f>IFERROR(H65/D65-1,"-")</f>
        <v>3.9604631350681538</v>
      </c>
      <c r="K65" s="178">
        <f>H65-G65</f>
        <v>-30658</v>
      </c>
      <c r="L65" s="178">
        <f>H65-D65</f>
        <v>102275</v>
      </c>
      <c r="M65" s="179">
        <f t="shared" ref="M65:M77" si="36">H65/H$9</f>
        <v>3.5228267756725599E-2</v>
      </c>
    </row>
    <row r="66" spans="2:13" x14ac:dyDescent="0.25">
      <c r="B66" s="161" t="s">
        <v>100</v>
      </c>
      <c r="C66" s="162">
        <v>11442</v>
      </c>
      <c r="D66" s="162">
        <v>14930</v>
      </c>
      <c r="E66" s="162">
        <v>28193</v>
      </c>
      <c r="F66" s="162">
        <v>30315</v>
      </c>
      <c r="G66" s="162">
        <v>41744</v>
      </c>
      <c r="H66" s="162">
        <v>30368</v>
      </c>
      <c r="I66" s="180">
        <f>IFERROR(H66/G66-1,"-")</f>
        <v>-0.27251820620927558</v>
      </c>
      <c r="J66" s="163">
        <f t="shared" ref="J66:J77" si="37">IFERROR(H66/D66-1,"-")</f>
        <v>1.0340254521098458</v>
      </c>
      <c r="K66" s="162">
        <f t="shared" ref="K66:K76" si="38">H66-G66</f>
        <v>-11376</v>
      </c>
      <c r="L66" s="162">
        <f t="shared" ref="L66:L77" si="39">H66-D66</f>
        <v>15438</v>
      </c>
      <c r="M66" s="163">
        <f t="shared" si="36"/>
        <v>8.3514472028372033E-3</v>
      </c>
    </row>
    <row r="67" spans="2:13" x14ac:dyDescent="0.25">
      <c r="B67" s="165" t="s">
        <v>106</v>
      </c>
      <c r="C67" s="166">
        <v>4088</v>
      </c>
      <c r="D67" s="166">
        <v>13586</v>
      </c>
      <c r="E67" s="166">
        <v>22489</v>
      </c>
      <c r="F67" s="166">
        <v>21168</v>
      </c>
      <c r="G67" s="166">
        <v>25818</v>
      </c>
      <c r="H67" s="166">
        <v>11205</v>
      </c>
      <c r="I67" s="181">
        <f>IFERROR(H67/G67-1,"-")</f>
        <v>-0.56600046479200561</v>
      </c>
      <c r="J67" s="167">
        <f t="shared" si="37"/>
        <v>-0.17525393787722654</v>
      </c>
      <c r="K67" s="166">
        <f t="shared" si="38"/>
        <v>-14613</v>
      </c>
      <c r="L67" s="166">
        <f t="shared" si="39"/>
        <v>-2381</v>
      </c>
      <c r="M67" s="167">
        <f t="shared" si="36"/>
        <v>3.0814662113998574E-3</v>
      </c>
    </row>
    <row r="68" spans="2:13" x14ac:dyDescent="0.25">
      <c r="B68" s="165" t="s">
        <v>103</v>
      </c>
      <c r="C68" s="166">
        <v>7354</v>
      </c>
      <c r="D68" s="166">
        <v>1344</v>
      </c>
      <c r="E68" s="166">
        <v>5704</v>
      </c>
      <c r="F68" s="166">
        <v>9147</v>
      </c>
      <c r="G68" s="166">
        <v>15926</v>
      </c>
      <c r="H68" s="166">
        <v>19163</v>
      </c>
      <c r="I68" s="181">
        <f>IFERROR(H68/G68-1,"-")</f>
        <v>0.20325254301142781</v>
      </c>
      <c r="J68" s="167">
        <f t="shared" si="37"/>
        <v>13.258184523809524</v>
      </c>
      <c r="K68" s="166">
        <f t="shared" si="38"/>
        <v>3237</v>
      </c>
      <c r="L68" s="166">
        <f t="shared" si="39"/>
        <v>17819</v>
      </c>
      <c r="M68" s="167">
        <f t="shared" si="36"/>
        <v>5.2699809914373468E-3</v>
      </c>
    </row>
    <row r="69" spans="2:13" x14ac:dyDescent="0.25">
      <c r="B69" s="161" t="s">
        <v>110</v>
      </c>
      <c r="C69" s="162">
        <v>19266</v>
      </c>
      <c r="D69" s="162">
        <v>10894</v>
      </c>
      <c r="E69" s="162">
        <v>78604</v>
      </c>
      <c r="F69" s="162">
        <v>90894</v>
      </c>
      <c r="G69" s="162">
        <v>117013</v>
      </c>
      <c r="H69" s="162">
        <v>97731</v>
      </c>
      <c r="I69" s="180">
        <f>IFERROR(H69/G69-1,"-")</f>
        <v>-0.16478510934682467</v>
      </c>
      <c r="J69" s="163">
        <f t="shared" si="37"/>
        <v>7.9710850009179364</v>
      </c>
      <c r="K69" s="162">
        <f t="shared" si="38"/>
        <v>-19282</v>
      </c>
      <c r="L69" s="162">
        <f t="shared" si="39"/>
        <v>86837</v>
      </c>
      <c r="M69" s="163">
        <f t="shared" si="36"/>
        <v>2.6876820553888396E-2</v>
      </c>
    </row>
    <row r="70" spans="2:13" x14ac:dyDescent="0.25">
      <c r="B70" s="165" t="s">
        <v>113</v>
      </c>
      <c r="C70" s="166">
        <v>7375</v>
      </c>
      <c r="D70" s="166">
        <v>965</v>
      </c>
      <c r="E70" s="166">
        <v>37469</v>
      </c>
      <c r="F70" s="166">
        <v>34371</v>
      </c>
      <c r="G70" s="166">
        <v>51125</v>
      </c>
      <c r="H70" s="166">
        <v>50691</v>
      </c>
      <c r="I70" s="181">
        <f t="shared" ref="I70:I77" si="40">IFERROR(H70/G70-1,"-")</f>
        <v>-8.488997555012201E-3</v>
      </c>
      <c r="J70" s="167">
        <f t="shared" si="37"/>
        <v>51.529533678756479</v>
      </c>
      <c r="K70" s="166">
        <f t="shared" si="38"/>
        <v>-434</v>
      </c>
      <c r="L70" s="166">
        <f t="shared" si="39"/>
        <v>49726</v>
      </c>
      <c r="M70" s="167">
        <f t="shared" si="36"/>
        <v>1.3940437636954054E-2</v>
      </c>
    </row>
    <row r="71" spans="2:13" x14ac:dyDescent="0.25">
      <c r="B71" s="165" t="s">
        <v>116</v>
      </c>
      <c r="C71" s="166">
        <v>2348</v>
      </c>
      <c r="D71" s="166">
        <v>1349</v>
      </c>
      <c r="E71" s="166">
        <v>5739</v>
      </c>
      <c r="F71" s="166">
        <v>6410</v>
      </c>
      <c r="G71" s="166">
        <v>6559</v>
      </c>
      <c r="H71" s="166">
        <v>6671</v>
      </c>
      <c r="I71" s="181">
        <f t="shared" si="40"/>
        <v>1.7075773745997891E-2</v>
      </c>
      <c r="J71" s="167">
        <f t="shared" si="37"/>
        <v>3.9451445515196442</v>
      </c>
      <c r="K71" s="166">
        <f t="shared" si="38"/>
        <v>112</v>
      </c>
      <c r="L71" s="166">
        <f t="shared" si="39"/>
        <v>5322</v>
      </c>
      <c r="M71" s="167">
        <f t="shared" si="36"/>
        <v>1.834579303547385E-3</v>
      </c>
    </row>
    <row r="72" spans="2:13" x14ac:dyDescent="0.25">
      <c r="B72" s="165" t="s">
        <v>119</v>
      </c>
      <c r="C72" s="166">
        <v>2495</v>
      </c>
      <c r="D72" s="166">
        <v>2333</v>
      </c>
      <c r="E72" s="166">
        <v>9871</v>
      </c>
      <c r="F72" s="166">
        <v>10557</v>
      </c>
      <c r="G72" s="166">
        <v>12892</v>
      </c>
      <c r="H72" s="166">
        <v>6991</v>
      </c>
      <c r="I72" s="181">
        <f t="shared" si="40"/>
        <v>-0.45772572137759848</v>
      </c>
      <c r="J72" s="167">
        <f t="shared" si="37"/>
        <v>1.9965709387055295</v>
      </c>
      <c r="K72" s="166">
        <f t="shared" si="38"/>
        <v>-5901</v>
      </c>
      <c r="L72" s="166">
        <f t="shared" si="39"/>
        <v>4658</v>
      </c>
      <c r="M72" s="167">
        <f t="shared" si="36"/>
        <v>1.9225819084244893E-3</v>
      </c>
    </row>
    <row r="73" spans="2:13" x14ac:dyDescent="0.25">
      <c r="B73" s="165" t="s">
        <v>126</v>
      </c>
      <c r="C73" s="166">
        <v>258</v>
      </c>
      <c r="D73" s="166">
        <v>584</v>
      </c>
      <c r="E73" s="166">
        <v>2050</v>
      </c>
      <c r="F73" s="166">
        <v>2578</v>
      </c>
      <c r="G73" s="166">
        <v>4233</v>
      </c>
      <c r="H73" s="166">
        <v>3517</v>
      </c>
      <c r="I73" s="181">
        <f t="shared" si="40"/>
        <v>-0.16914717694306636</v>
      </c>
      <c r="J73" s="167">
        <f t="shared" si="37"/>
        <v>5.022260273972603</v>
      </c>
      <c r="K73" s="166">
        <f t="shared" si="38"/>
        <v>-716</v>
      </c>
      <c r="L73" s="166">
        <f t="shared" si="39"/>
        <v>2933</v>
      </c>
      <c r="M73" s="167">
        <f t="shared" si="36"/>
        <v>9.6720362922742519E-4</v>
      </c>
    </row>
    <row r="74" spans="2:13" x14ac:dyDescent="0.25">
      <c r="B74" s="165" t="s">
        <v>122</v>
      </c>
      <c r="C74" s="166">
        <v>622</v>
      </c>
      <c r="D74" s="166">
        <v>688</v>
      </c>
      <c r="E74" s="166">
        <v>2043</v>
      </c>
      <c r="F74" s="166">
        <v>2155</v>
      </c>
      <c r="G74" s="166">
        <v>2874</v>
      </c>
      <c r="H74" s="166">
        <v>1905</v>
      </c>
      <c r="I74" s="181">
        <f t="shared" si="40"/>
        <v>-0.33716075156576197</v>
      </c>
      <c r="J74" s="167">
        <f t="shared" si="37"/>
        <v>1.7688953488372094</v>
      </c>
      <c r="K74" s="166">
        <f t="shared" si="38"/>
        <v>-969</v>
      </c>
      <c r="L74" s="166">
        <f t="shared" si="39"/>
        <v>1217</v>
      </c>
      <c r="M74" s="167">
        <f t="shared" si="36"/>
        <v>5.2389050715901189E-4</v>
      </c>
    </row>
    <row r="75" spans="2:13" x14ac:dyDescent="0.25">
      <c r="B75" s="165" t="s">
        <v>131</v>
      </c>
      <c r="C75" s="166">
        <v>664</v>
      </c>
      <c r="D75" s="166">
        <v>1</v>
      </c>
      <c r="E75" s="166">
        <v>1055</v>
      </c>
      <c r="F75" s="166">
        <v>3235</v>
      </c>
      <c r="G75" s="166">
        <v>2216</v>
      </c>
      <c r="H75" s="166">
        <v>1548</v>
      </c>
      <c r="I75" s="181">
        <f t="shared" si="40"/>
        <v>-0.30144404332129959</v>
      </c>
      <c r="J75" s="167">
        <f t="shared" si="37"/>
        <v>1547</v>
      </c>
      <c r="K75" s="166">
        <f t="shared" si="38"/>
        <v>-668</v>
      </c>
      <c r="L75" s="166">
        <f t="shared" si="39"/>
        <v>1547</v>
      </c>
      <c r="M75" s="167">
        <f t="shared" si="36"/>
        <v>4.2571260109299235E-4</v>
      </c>
    </row>
    <row r="76" spans="2:13" x14ac:dyDescent="0.25">
      <c r="B76" s="165" t="s">
        <v>134</v>
      </c>
      <c r="C76" s="166">
        <v>788</v>
      </c>
      <c r="D76" s="166">
        <v>0</v>
      </c>
      <c r="E76" s="166">
        <v>435</v>
      </c>
      <c r="F76" s="166">
        <v>972</v>
      </c>
      <c r="G76" s="166">
        <v>1641</v>
      </c>
      <c r="H76" s="166">
        <v>1907</v>
      </c>
      <c r="I76" s="181">
        <f t="shared" si="40"/>
        <v>0.16209628275441812</v>
      </c>
      <c r="J76" s="167" t="str">
        <f t="shared" si="37"/>
        <v>-</v>
      </c>
      <c r="K76" s="166">
        <f t="shared" si="38"/>
        <v>266</v>
      </c>
      <c r="L76" s="166">
        <f t="shared" si="39"/>
        <v>1907</v>
      </c>
      <c r="M76" s="167">
        <f t="shared" si="36"/>
        <v>5.2444052343949383E-4</v>
      </c>
    </row>
    <row r="77" spans="2:13" x14ac:dyDescent="0.25">
      <c r="B77" s="170" t="s">
        <v>148</v>
      </c>
      <c r="C77" s="171">
        <f t="shared" ref="C77" si="41">C69-SUM(C70:C76)</f>
        <v>4716</v>
      </c>
      <c r="D77" s="171">
        <f t="shared" ref="D77:E77" si="42">D69-SUM(D70:D76)</f>
        <v>4974</v>
      </c>
      <c r="E77" s="171">
        <f t="shared" si="42"/>
        <v>19942</v>
      </c>
      <c r="F77" s="171">
        <f t="shared" ref="F77:H77" si="43">F69-SUM(F70:F76)</f>
        <v>30616</v>
      </c>
      <c r="G77" s="171">
        <f t="shared" si="43"/>
        <v>35473</v>
      </c>
      <c r="H77" s="171">
        <f t="shared" si="43"/>
        <v>24501</v>
      </c>
      <c r="I77" s="182">
        <f t="shared" si="40"/>
        <v>-0.30930566910044255</v>
      </c>
      <c r="J77" s="172">
        <f t="shared" si="37"/>
        <v>3.9258142340168876</v>
      </c>
      <c r="K77" s="171">
        <f>H77-G77</f>
        <v>-10972</v>
      </c>
      <c r="L77" s="171">
        <f t="shared" si="39"/>
        <v>19527</v>
      </c>
      <c r="M77" s="172">
        <f t="shared" si="36"/>
        <v>6.737974444043544E-3</v>
      </c>
    </row>
    <row r="78" spans="2:13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6"/>
      <c r="L78" s="155"/>
      <c r="M78" s="155"/>
    </row>
    <row r="79" spans="2:13" x14ac:dyDescent="0.25">
      <c r="B79" s="158" t="s">
        <v>71</v>
      </c>
      <c r="C79" s="178">
        <v>163947</v>
      </c>
      <c r="D79" s="178">
        <v>161693</v>
      </c>
      <c r="E79" s="178">
        <v>461029</v>
      </c>
      <c r="F79" s="178">
        <v>526478</v>
      </c>
      <c r="G79" s="178">
        <v>613713</v>
      </c>
      <c r="H79" s="178">
        <v>632703</v>
      </c>
      <c r="I79" s="179">
        <f>IFERROR(H79/G79-1,"-")</f>
        <v>3.0942802254473989E-2</v>
      </c>
      <c r="J79" s="179">
        <f>IFERROR(H79/D79-1,"-")</f>
        <v>2.912989430587595</v>
      </c>
      <c r="K79" s="178">
        <f>H79-G79</f>
        <v>18990</v>
      </c>
      <c r="L79" s="178">
        <f>H79-D79</f>
        <v>471010</v>
      </c>
      <c r="M79" s="179">
        <f t="shared" ref="M79:M91" si="44">H79/H$9</f>
        <v>0.17399847535487051</v>
      </c>
    </row>
    <row r="80" spans="2:13" x14ac:dyDescent="0.25">
      <c r="B80" s="161" t="s">
        <v>100</v>
      </c>
      <c r="C80" s="162">
        <v>61574</v>
      </c>
      <c r="D80" s="162">
        <v>99731</v>
      </c>
      <c r="E80" s="162">
        <v>234682</v>
      </c>
      <c r="F80" s="162">
        <v>242862</v>
      </c>
      <c r="G80" s="162">
        <v>271228</v>
      </c>
      <c r="H80" s="162">
        <v>283233</v>
      </c>
      <c r="I80" s="180">
        <f>IFERROR(H80/G80-1,"-")</f>
        <v>4.4261654401462902E-2</v>
      </c>
      <c r="J80" s="163">
        <f t="shared" ref="J80:J91" si="45">IFERROR(H80/D80-1,"-")</f>
        <v>1.839969518003429</v>
      </c>
      <c r="K80" s="162">
        <f t="shared" ref="K80:K90" si="46">H80-G80</f>
        <v>12005</v>
      </c>
      <c r="L80" s="162">
        <f t="shared" ref="L80:L91" si="47">H80-D80</f>
        <v>183502</v>
      </c>
      <c r="M80" s="163">
        <f t="shared" si="44"/>
        <v>7.7891380584865305E-2</v>
      </c>
    </row>
    <row r="81" spans="2:13" x14ac:dyDescent="0.25">
      <c r="B81" s="165" t="s">
        <v>106</v>
      </c>
      <c r="C81" s="166">
        <v>12883</v>
      </c>
      <c r="D81" s="166">
        <v>37457</v>
      </c>
      <c r="E81" s="166">
        <v>68204</v>
      </c>
      <c r="F81" s="166">
        <v>64895</v>
      </c>
      <c r="G81" s="166">
        <v>78411</v>
      </c>
      <c r="H81" s="166">
        <v>70574</v>
      </c>
      <c r="I81" s="181">
        <f>IFERROR(H81/G81-1,"-")</f>
        <v>-9.9947711418040819E-2</v>
      </c>
      <c r="J81" s="167">
        <f t="shared" si="45"/>
        <v>0.88413380676509057</v>
      </c>
      <c r="K81" s="166">
        <f t="shared" si="46"/>
        <v>-7837</v>
      </c>
      <c r="L81" s="166">
        <f t="shared" si="47"/>
        <v>33117</v>
      </c>
      <c r="M81" s="167">
        <f t="shared" si="44"/>
        <v>1.9408424489364886E-2</v>
      </c>
    </row>
    <row r="82" spans="2:13" x14ac:dyDescent="0.25">
      <c r="B82" s="165" t="s">
        <v>103</v>
      </c>
      <c r="C82" s="166">
        <v>48691</v>
      </c>
      <c r="D82" s="166">
        <v>62274</v>
      </c>
      <c r="E82" s="166">
        <v>166478</v>
      </c>
      <c r="F82" s="166">
        <v>177967</v>
      </c>
      <c r="G82" s="166">
        <v>192817</v>
      </c>
      <c r="H82" s="166">
        <v>212659</v>
      </c>
      <c r="I82" s="181">
        <f>IFERROR(H82/G82-1,"-")</f>
        <v>0.10290586410949243</v>
      </c>
      <c r="J82" s="167">
        <f t="shared" si="45"/>
        <v>2.4148922503773647</v>
      </c>
      <c r="K82" s="166">
        <f t="shared" si="46"/>
        <v>19842</v>
      </c>
      <c r="L82" s="166">
        <f t="shared" si="47"/>
        <v>150385</v>
      </c>
      <c r="M82" s="167">
        <f t="shared" si="44"/>
        <v>5.848295609550043E-2</v>
      </c>
    </row>
    <row r="83" spans="2:13" x14ac:dyDescent="0.25">
      <c r="B83" s="161" t="s">
        <v>110</v>
      </c>
      <c r="C83" s="162">
        <v>102373</v>
      </c>
      <c r="D83" s="162">
        <v>61962</v>
      </c>
      <c r="E83" s="162">
        <v>226347</v>
      </c>
      <c r="F83" s="162">
        <v>283616</v>
      </c>
      <c r="G83" s="162">
        <v>342485</v>
      </c>
      <c r="H83" s="162">
        <v>349470</v>
      </c>
      <c r="I83" s="180">
        <f>IFERROR(H83/G83-1,"-")</f>
        <v>2.0395053797976459E-2</v>
      </c>
      <c r="J83" s="163">
        <f t="shared" si="45"/>
        <v>4.6400697201510601</v>
      </c>
      <c r="K83" s="162">
        <f t="shared" si="46"/>
        <v>6985</v>
      </c>
      <c r="L83" s="162">
        <f t="shared" si="47"/>
        <v>287508</v>
      </c>
      <c r="M83" s="163">
        <f t="shared" si="44"/>
        <v>9.6107094770005189E-2</v>
      </c>
    </row>
    <row r="84" spans="2:13" x14ac:dyDescent="0.25">
      <c r="B84" s="165" t="s">
        <v>113</v>
      </c>
      <c r="C84" s="166">
        <v>17442</v>
      </c>
      <c r="D84" s="166">
        <v>4270</v>
      </c>
      <c r="E84" s="166">
        <v>45054</v>
      </c>
      <c r="F84" s="166">
        <v>57864</v>
      </c>
      <c r="G84" s="166">
        <v>71321</v>
      </c>
      <c r="H84" s="166">
        <v>75508</v>
      </c>
      <c r="I84" s="181">
        <f t="shared" ref="I84:I91" si="48">IFERROR(H84/G84-1,"-")</f>
        <v>5.8706411856255469E-2</v>
      </c>
      <c r="J84" s="167">
        <f t="shared" si="45"/>
        <v>16.683372365339579</v>
      </c>
      <c r="K84" s="166">
        <f t="shared" si="46"/>
        <v>4187</v>
      </c>
      <c r="L84" s="166">
        <f t="shared" si="47"/>
        <v>71238</v>
      </c>
      <c r="M84" s="167">
        <f t="shared" si="44"/>
        <v>2.0765314653313736E-2</v>
      </c>
    </row>
    <row r="85" spans="2:13" x14ac:dyDescent="0.25">
      <c r="B85" s="165" t="s">
        <v>116</v>
      </c>
      <c r="C85" s="166">
        <v>34998</v>
      </c>
      <c r="D85" s="166">
        <v>14243</v>
      </c>
      <c r="E85" s="166">
        <v>67837</v>
      </c>
      <c r="F85" s="166">
        <v>79143</v>
      </c>
      <c r="G85" s="166">
        <v>88911</v>
      </c>
      <c r="H85" s="166">
        <v>88759</v>
      </c>
      <c r="I85" s="181">
        <f t="shared" si="48"/>
        <v>-1.7095747432825936E-3</v>
      </c>
      <c r="J85" s="167">
        <f t="shared" si="45"/>
        <v>5.2317629712841391</v>
      </c>
      <c r="K85" s="166">
        <f t="shared" si="46"/>
        <v>-152</v>
      </c>
      <c r="L85" s="166">
        <f t="shared" si="47"/>
        <v>74516</v>
      </c>
      <c r="M85" s="167">
        <f t="shared" si="44"/>
        <v>2.440944751964658E-2</v>
      </c>
    </row>
    <row r="86" spans="2:13" x14ac:dyDescent="0.25">
      <c r="B86" s="165" t="s">
        <v>119</v>
      </c>
      <c r="C86" s="166">
        <v>6451</v>
      </c>
      <c r="D86" s="166">
        <v>10152</v>
      </c>
      <c r="E86" s="166">
        <v>20055</v>
      </c>
      <c r="F86" s="166">
        <v>26793</v>
      </c>
      <c r="G86" s="166">
        <v>39758</v>
      </c>
      <c r="H86" s="166">
        <v>39939</v>
      </c>
      <c r="I86" s="181">
        <f t="shared" si="48"/>
        <v>4.5525428844508387E-3</v>
      </c>
      <c r="J86" s="167">
        <f t="shared" si="45"/>
        <v>2.9341016548463359</v>
      </c>
      <c r="K86" s="166">
        <f t="shared" si="46"/>
        <v>181</v>
      </c>
      <c r="L86" s="166">
        <f t="shared" si="47"/>
        <v>29787</v>
      </c>
      <c r="M86" s="167">
        <f t="shared" si="44"/>
        <v>1.0983550113083346E-2</v>
      </c>
    </row>
    <row r="87" spans="2:13" x14ac:dyDescent="0.25">
      <c r="B87" s="165" t="s">
        <v>126</v>
      </c>
      <c r="C87" s="166">
        <v>1664</v>
      </c>
      <c r="D87" s="166">
        <v>1909</v>
      </c>
      <c r="E87" s="166">
        <v>7040</v>
      </c>
      <c r="F87" s="166">
        <v>7547</v>
      </c>
      <c r="G87" s="166">
        <v>11797</v>
      </c>
      <c r="H87" s="166">
        <v>10497</v>
      </c>
      <c r="I87" s="181">
        <f t="shared" si="48"/>
        <v>-0.11019750784097648</v>
      </c>
      <c r="J87" s="167">
        <f t="shared" si="45"/>
        <v>4.4986904138292303</v>
      </c>
      <c r="K87" s="166">
        <f t="shared" si="46"/>
        <v>-1300</v>
      </c>
      <c r="L87" s="166">
        <f t="shared" si="47"/>
        <v>8588</v>
      </c>
      <c r="M87" s="167">
        <f t="shared" si="44"/>
        <v>2.886760448109264E-3</v>
      </c>
    </row>
    <row r="88" spans="2:13" x14ac:dyDescent="0.25">
      <c r="B88" s="165" t="s">
        <v>122</v>
      </c>
      <c r="C88" s="166">
        <v>1327</v>
      </c>
      <c r="D88" s="166">
        <v>1726</v>
      </c>
      <c r="E88" s="166">
        <v>3778</v>
      </c>
      <c r="F88" s="166">
        <v>4403</v>
      </c>
      <c r="G88" s="166">
        <v>5652</v>
      </c>
      <c r="H88" s="166">
        <v>5789</v>
      </c>
      <c r="I88" s="181">
        <f t="shared" si="48"/>
        <v>2.4239207360226445E-2</v>
      </c>
      <c r="J88" s="167">
        <f t="shared" si="45"/>
        <v>2.353997682502897</v>
      </c>
      <c r="K88" s="166">
        <f t="shared" si="46"/>
        <v>137</v>
      </c>
      <c r="L88" s="166">
        <f t="shared" si="47"/>
        <v>4063</v>
      </c>
      <c r="M88" s="167">
        <f t="shared" si="44"/>
        <v>1.592022123854866E-3</v>
      </c>
    </row>
    <row r="89" spans="2:13" x14ac:dyDescent="0.25">
      <c r="B89" s="165" t="s">
        <v>131</v>
      </c>
      <c r="C89" s="166">
        <v>3004</v>
      </c>
      <c r="D89" s="166">
        <v>373</v>
      </c>
      <c r="E89" s="166">
        <v>4015</v>
      </c>
      <c r="F89" s="166">
        <v>5521</v>
      </c>
      <c r="G89" s="166">
        <v>4693</v>
      </c>
      <c r="H89" s="166">
        <v>5104</v>
      </c>
      <c r="I89" s="181">
        <f t="shared" si="48"/>
        <v>8.7577242701896374E-2</v>
      </c>
      <c r="J89" s="167">
        <f t="shared" si="45"/>
        <v>12.683646112600536</v>
      </c>
      <c r="K89" s="166">
        <f t="shared" si="46"/>
        <v>411</v>
      </c>
      <c r="L89" s="166">
        <f t="shared" si="47"/>
        <v>4731</v>
      </c>
      <c r="M89" s="167">
        <f t="shared" si="44"/>
        <v>1.4036415477898146E-3</v>
      </c>
    </row>
    <row r="90" spans="2:13" x14ac:dyDescent="0.25">
      <c r="B90" s="165" t="s">
        <v>134</v>
      </c>
      <c r="C90" s="166">
        <v>4659</v>
      </c>
      <c r="D90" s="166">
        <v>471</v>
      </c>
      <c r="E90" s="166">
        <v>3472</v>
      </c>
      <c r="F90" s="166">
        <v>5869</v>
      </c>
      <c r="G90" s="166">
        <v>6070</v>
      </c>
      <c r="H90" s="166">
        <v>4156</v>
      </c>
      <c r="I90" s="181">
        <f t="shared" si="48"/>
        <v>-0.31532125205930805</v>
      </c>
      <c r="J90" s="167">
        <f t="shared" si="45"/>
        <v>7.8237791932059455</v>
      </c>
      <c r="K90" s="166">
        <f t="shared" si="46"/>
        <v>-1914</v>
      </c>
      <c r="L90" s="166">
        <f t="shared" si="47"/>
        <v>3685</v>
      </c>
      <c r="M90" s="167">
        <f t="shared" si="44"/>
        <v>1.1429338308413929E-3</v>
      </c>
    </row>
    <row r="91" spans="2:13" x14ac:dyDescent="0.25">
      <c r="B91" s="170" t="s">
        <v>148</v>
      </c>
      <c r="C91" s="171">
        <f t="shared" ref="C91" si="49">C83-SUM(C84:C90)</f>
        <v>32828</v>
      </c>
      <c r="D91" s="171">
        <f t="shared" ref="D91:E91" si="50">D83-SUM(D84:D90)</f>
        <v>28818</v>
      </c>
      <c r="E91" s="171">
        <f t="shared" si="50"/>
        <v>75096</v>
      </c>
      <c r="F91" s="171">
        <f t="shared" ref="F91:H91" si="51">F83-SUM(F84:F90)</f>
        <v>96476</v>
      </c>
      <c r="G91" s="171">
        <f t="shared" si="51"/>
        <v>114283</v>
      </c>
      <c r="H91" s="171">
        <f t="shared" si="51"/>
        <v>119718</v>
      </c>
      <c r="I91" s="182">
        <f t="shared" si="48"/>
        <v>4.7557379487762841E-2</v>
      </c>
      <c r="J91" s="172">
        <f t="shared" si="45"/>
        <v>3.1542785758900687</v>
      </c>
      <c r="K91" s="171">
        <f>H91-G91</f>
        <v>5435</v>
      </c>
      <c r="L91" s="171">
        <f t="shared" si="47"/>
        <v>90900</v>
      </c>
      <c r="M91" s="172">
        <f t="shared" si="44"/>
        <v>3.2923424533366184E-2</v>
      </c>
    </row>
    <row r="92" spans="2:13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6"/>
      <c r="L92" s="155"/>
      <c r="M92" s="155"/>
    </row>
    <row r="93" spans="2:13" x14ac:dyDescent="0.25">
      <c r="B93" s="158" t="s">
        <v>71</v>
      </c>
      <c r="C93" s="178">
        <v>15531</v>
      </c>
      <c r="D93" s="178">
        <v>17159</v>
      </c>
      <c r="E93" s="178">
        <v>32878</v>
      </c>
      <c r="F93" s="178">
        <v>39668</v>
      </c>
      <c r="G93" s="178">
        <v>36690</v>
      </c>
      <c r="H93" s="178">
        <v>36026</v>
      </c>
      <c r="I93" s="179">
        <f>IFERROR(H93/G93-1,"-")</f>
        <v>-1.8097574270918515E-2</v>
      </c>
      <c r="J93" s="179">
        <f>IFERROR(H93/D93-1,"-")</f>
        <v>1.0995396002098023</v>
      </c>
      <c r="K93" s="178">
        <f>H93-G93</f>
        <v>-664</v>
      </c>
      <c r="L93" s="178">
        <f>H93-D93</f>
        <v>18867</v>
      </c>
      <c r="M93" s="179">
        <f t="shared" ref="M93:M105" si="52">H93/H$9</f>
        <v>9.9074432603205049E-3</v>
      </c>
    </row>
    <row r="94" spans="2:13" x14ac:dyDescent="0.25">
      <c r="B94" s="161" t="s">
        <v>100</v>
      </c>
      <c r="C94" s="162">
        <v>9589</v>
      </c>
      <c r="D94" s="162">
        <v>10854</v>
      </c>
      <c r="E94" s="162">
        <v>21277</v>
      </c>
      <c r="F94" s="162">
        <v>26478</v>
      </c>
      <c r="G94" s="162">
        <v>22061</v>
      </c>
      <c r="H94" s="162">
        <v>22038</v>
      </c>
      <c r="I94" s="180">
        <f>IFERROR(H94/G94-1,"-")</f>
        <v>-1.0425638003717097E-3</v>
      </c>
      <c r="J94" s="163">
        <f t="shared" ref="J94:J105" si="53">IFERROR(H94/D94-1,"-")</f>
        <v>1.0304035378662246</v>
      </c>
      <c r="K94" s="162">
        <f t="shared" ref="K94:K104" si="54">H94-G94</f>
        <v>-23</v>
      </c>
      <c r="L94" s="162">
        <f t="shared" ref="L94:L105" si="55">H94-D94</f>
        <v>11184</v>
      </c>
      <c r="M94" s="163">
        <f t="shared" si="52"/>
        <v>6.0606293946300809E-3</v>
      </c>
    </row>
    <row r="95" spans="2:13" x14ac:dyDescent="0.25">
      <c r="B95" s="165" t="s">
        <v>106</v>
      </c>
      <c r="C95" s="166">
        <v>5251</v>
      </c>
      <c r="D95" s="166">
        <v>5514</v>
      </c>
      <c r="E95" s="166">
        <v>10214</v>
      </c>
      <c r="F95" s="166">
        <v>8603</v>
      </c>
      <c r="G95" s="166">
        <v>6456</v>
      </c>
      <c r="H95" s="166">
        <v>7818</v>
      </c>
      <c r="I95" s="181">
        <f>IFERROR(H95/G95-1,"-")</f>
        <v>0.2109665427509293</v>
      </c>
      <c r="J95" s="167">
        <f t="shared" si="53"/>
        <v>0.41784548422198031</v>
      </c>
      <c r="K95" s="166">
        <f t="shared" si="54"/>
        <v>1362</v>
      </c>
      <c r="L95" s="166">
        <f t="shared" si="55"/>
        <v>2304</v>
      </c>
      <c r="M95" s="167">
        <f t="shared" si="52"/>
        <v>2.1500136404037562E-3</v>
      </c>
    </row>
    <row r="96" spans="2:13" x14ac:dyDescent="0.25">
      <c r="B96" s="165" t="s">
        <v>103</v>
      </c>
      <c r="C96" s="166">
        <v>4338</v>
      </c>
      <c r="D96" s="166">
        <v>5340</v>
      </c>
      <c r="E96" s="166">
        <v>11063</v>
      </c>
      <c r="F96" s="166">
        <v>17875</v>
      </c>
      <c r="G96" s="166">
        <v>15605</v>
      </c>
      <c r="H96" s="166">
        <v>14220</v>
      </c>
      <c r="I96" s="181">
        <f>IFERROR(H96/G96-1,"-")</f>
        <v>-8.8753604613905801E-2</v>
      </c>
      <c r="J96" s="167">
        <f t="shared" si="53"/>
        <v>1.6629213483146068</v>
      </c>
      <c r="K96" s="166">
        <f t="shared" si="54"/>
        <v>-1385</v>
      </c>
      <c r="L96" s="166">
        <f t="shared" si="55"/>
        <v>8880</v>
      </c>
      <c r="M96" s="167">
        <f t="shared" si="52"/>
        <v>3.9106157542263247E-3</v>
      </c>
    </row>
    <row r="97" spans="2:13" x14ac:dyDescent="0.25">
      <c r="B97" s="161" t="s">
        <v>110</v>
      </c>
      <c r="C97" s="162">
        <v>5942</v>
      </c>
      <c r="D97" s="162">
        <v>6305</v>
      </c>
      <c r="E97" s="162">
        <v>11601</v>
      </c>
      <c r="F97" s="162">
        <v>13190</v>
      </c>
      <c r="G97" s="162">
        <v>14629</v>
      </c>
      <c r="H97" s="162">
        <v>13988</v>
      </c>
      <c r="I97" s="180">
        <f>IFERROR(H97/G97-1,"-")</f>
        <v>-4.3817075671611194E-2</v>
      </c>
      <c r="J97" s="163">
        <f t="shared" si="53"/>
        <v>1.2185567010309279</v>
      </c>
      <c r="K97" s="162">
        <f t="shared" si="54"/>
        <v>-641</v>
      </c>
      <c r="L97" s="162">
        <f t="shared" si="55"/>
        <v>7683</v>
      </c>
      <c r="M97" s="163">
        <f t="shared" si="52"/>
        <v>3.8468138656904244E-3</v>
      </c>
    </row>
    <row r="98" spans="2:13" x14ac:dyDescent="0.25">
      <c r="B98" s="165" t="s">
        <v>113</v>
      </c>
      <c r="C98" s="166">
        <v>1018</v>
      </c>
      <c r="D98" s="166">
        <v>273</v>
      </c>
      <c r="E98" s="166">
        <v>1498</v>
      </c>
      <c r="F98" s="166">
        <v>1874</v>
      </c>
      <c r="G98" s="166">
        <v>2123</v>
      </c>
      <c r="H98" s="166">
        <v>1767</v>
      </c>
      <c r="I98" s="181">
        <f t="shared" ref="I98:I105" si="56">IFERROR(H98/G98-1,"-")</f>
        <v>-0.16768723504474803</v>
      </c>
      <c r="J98" s="167">
        <f t="shared" si="53"/>
        <v>5.4725274725274726</v>
      </c>
      <c r="K98" s="166">
        <f t="shared" si="54"/>
        <v>-356</v>
      </c>
      <c r="L98" s="166">
        <f t="shared" si="55"/>
        <v>1494</v>
      </c>
      <c r="M98" s="167">
        <f t="shared" si="52"/>
        <v>4.8593938380576068E-4</v>
      </c>
    </row>
    <row r="99" spans="2:13" x14ac:dyDescent="0.25">
      <c r="B99" s="165" t="s">
        <v>116</v>
      </c>
      <c r="C99" s="166">
        <v>1157</v>
      </c>
      <c r="D99" s="166">
        <v>982</v>
      </c>
      <c r="E99" s="166">
        <v>2172</v>
      </c>
      <c r="F99" s="166">
        <v>2367</v>
      </c>
      <c r="G99" s="166">
        <v>2786</v>
      </c>
      <c r="H99" s="166">
        <v>2464</v>
      </c>
      <c r="I99" s="181">
        <f t="shared" si="56"/>
        <v>-0.11557788944723613</v>
      </c>
      <c r="J99" s="167">
        <f t="shared" si="53"/>
        <v>1.5091649694501017</v>
      </c>
      <c r="K99" s="166">
        <f t="shared" si="54"/>
        <v>-322</v>
      </c>
      <c r="L99" s="166">
        <f t="shared" si="55"/>
        <v>1482</v>
      </c>
      <c r="M99" s="167">
        <f t="shared" si="52"/>
        <v>6.7762005755370354E-4</v>
      </c>
    </row>
    <row r="100" spans="2:13" x14ac:dyDescent="0.25">
      <c r="B100" s="165" t="s">
        <v>119</v>
      </c>
      <c r="C100" s="166">
        <v>1446</v>
      </c>
      <c r="D100" s="166">
        <v>2483</v>
      </c>
      <c r="E100" s="166">
        <v>2389</v>
      </c>
      <c r="F100" s="166">
        <v>2631</v>
      </c>
      <c r="G100" s="166">
        <v>2600</v>
      </c>
      <c r="H100" s="166">
        <v>2523</v>
      </c>
      <c r="I100" s="181">
        <f t="shared" si="56"/>
        <v>-2.9615384615384599E-2</v>
      </c>
      <c r="J100" s="167">
        <f t="shared" si="53"/>
        <v>1.6109544905356321E-2</v>
      </c>
      <c r="K100" s="166">
        <f t="shared" si="54"/>
        <v>-77</v>
      </c>
      <c r="L100" s="166">
        <f t="shared" si="55"/>
        <v>40</v>
      </c>
      <c r="M100" s="167">
        <f t="shared" si="52"/>
        <v>6.9384553782791969E-4</v>
      </c>
    </row>
    <row r="101" spans="2:13" x14ac:dyDescent="0.25">
      <c r="B101" s="165" t="s">
        <v>126</v>
      </c>
      <c r="C101" s="166">
        <v>274</v>
      </c>
      <c r="D101" s="166">
        <v>123</v>
      </c>
      <c r="E101" s="166">
        <v>820</v>
      </c>
      <c r="F101" s="166">
        <v>615</v>
      </c>
      <c r="G101" s="166">
        <v>670</v>
      </c>
      <c r="H101" s="166">
        <v>645</v>
      </c>
      <c r="I101" s="181">
        <f t="shared" si="56"/>
        <v>-3.7313432835820892E-2</v>
      </c>
      <c r="J101" s="167">
        <f t="shared" si="53"/>
        <v>4.2439024390243905</v>
      </c>
      <c r="K101" s="166">
        <f t="shared" si="54"/>
        <v>-25</v>
      </c>
      <c r="L101" s="166">
        <f t="shared" si="55"/>
        <v>522</v>
      </c>
      <c r="M101" s="167">
        <f t="shared" si="52"/>
        <v>1.7738025045541347E-4</v>
      </c>
    </row>
    <row r="102" spans="2:13" x14ac:dyDescent="0.25">
      <c r="B102" s="165" t="s">
        <v>122</v>
      </c>
      <c r="C102" s="166">
        <v>177</v>
      </c>
      <c r="D102" s="166">
        <v>236</v>
      </c>
      <c r="E102" s="166">
        <v>493</v>
      </c>
      <c r="F102" s="166">
        <v>385</v>
      </c>
      <c r="G102" s="166">
        <v>598</v>
      </c>
      <c r="H102" s="166">
        <v>560</v>
      </c>
      <c r="I102" s="181">
        <f t="shared" si="56"/>
        <v>-6.3545150501672198E-2</v>
      </c>
      <c r="J102" s="167">
        <f t="shared" si="53"/>
        <v>1.3728813559322033</v>
      </c>
      <c r="K102" s="166">
        <f t="shared" si="54"/>
        <v>-38</v>
      </c>
      <c r="L102" s="166">
        <f t="shared" si="55"/>
        <v>324</v>
      </c>
      <c r="M102" s="167">
        <f t="shared" si="52"/>
        <v>1.5400455853493264E-4</v>
      </c>
    </row>
    <row r="103" spans="2:13" x14ac:dyDescent="0.25">
      <c r="B103" s="165" t="s">
        <v>131</v>
      </c>
      <c r="C103" s="166">
        <v>113</v>
      </c>
      <c r="D103" s="166">
        <v>19</v>
      </c>
      <c r="E103" s="166">
        <v>217</v>
      </c>
      <c r="F103" s="166">
        <v>102</v>
      </c>
      <c r="G103" s="166">
        <v>165</v>
      </c>
      <c r="H103" s="166">
        <v>155</v>
      </c>
      <c r="I103" s="181">
        <f t="shared" si="56"/>
        <v>-6.0606060606060552E-2</v>
      </c>
      <c r="J103" s="167">
        <f t="shared" si="53"/>
        <v>7.1578947368421044</v>
      </c>
      <c r="K103" s="166">
        <f t="shared" si="54"/>
        <v>-10</v>
      </c>
      <c r="L103" s="166">
        <f t="shared" si="55"/>
        <v>136</v>
      </c>
      <c r="M103" s="167">
        <f t="shared" si="52"/>
        <v>4.2626261737347428E-5</v>
      </c>
    </row>
    <row r="104" spans="2:13" x14ac:dyDescent="0.25">
      <c r="B104" s="165" t="s">
        <v>134</v>
      </c>
      <c r="C104" s="166">
        <v>64</v>
      </c>
      <c r="D104" s="166">
        <v>53</v>
      </c>
      <c r="E104" s="166">
        <v>108</v>
      </c>
      <c r="F104" s="166">
        <v>178</v>
      </c>
      <c r="G104" s="166">
        <v>272</v>
      </c>
      <c r="H104" s="166">
        <v>153</v>
      </c>
      <c r="I104" s="181">
        <f t="shared" si="56"/>
        <v>-0.4375</v>
      </c>
      <c r="J104" s="167">
        <f t="shared" si="53"/>
        <v>1.8867924528301887</v>
      </c>
      <c r="K104" s="166">
        <f t="shared" si="54"/>
        <v>-119</v>
      </c>
      <c r="L104" s="166">
        <f t="shared" si="55"/>
        <v>100</v>
      </c>
      <c r="M104" s="167">
        <f t="shared" si="52"/>
        <v>4.2076245456865521E-5</v>
      </c>
    </row>
    <row r="105" spans="2:13" x14ac:dyDescent="0.25">
      <c r="B105" s="170" t="s">
        <v>148</v>
      </c>
      <c r="C105" s="171">
        <f t="shared" ref="C105" si="57">C97-SUM(C98:C104)</f>
        <v>1693</v>
      </c>
      <c r="D105" s="171">
        <f t="shared" ref="D105:E105" si="58">D97-SUM(D98:D104)</f>
        <v>2136</v>
      </c>
      <c r="E105" s="171">
        <f t="shared" si="58"/>
        <v>3904</v>
      </c>
      <c r="F105" s="171">
        <f t="shared" ref="F105:H105" si="59">F97-SUM(F98:F104)</f>
        <v>5038</v>
      </c>
      <c r="G105" s="171">
        <f t="shared" si="59"/>
        <v>5415</v>
      </c>
      <c r="H105" s="171">
        <f t="shared" si="59"/>
        <v>5721</v>
      </c>
      <c r="I105" s="182">
        <f t="shared" si="56"/>
        <v>5.6509695290858808E-2</v>
      </c>
      <c r="J105" s="172">
        <f t="shared" si="53"/>
        <v>1.678370786516854</v>
      </c>
      <c r="K105" s="171">
        <f>H105-G105</f>
        <v>306</v>
      </c>
      <c r="L105" s="171">
        <f t="shared" si="55"/>
        <v>3585</v>
      </c>
      <c r="M105" s="172">
        <f t="shared" si="52"/>
        <v>1.5733215703184814E-3</v>
      </c>
    </row>
    <row r="106" spans="2:13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6"/>
      <c r="L106" s="155"/>
      <c r="M106" s="155"/>
    </row>
    <row r="107" spans="2:13" x14ac:dyDescent="0.25">
      <c r="B107" s="158" t="s">
        <v>71</v>
      </c>
      <c r="C107" s="178">
        <v>48011</v>
      </c>
      <c r="D107" s="178">
        <v>56805</v>
      </c>
      <c r="E107" s="178">
        <v>128669</v>
      </c>
      <c r="F107" s="178">
        <v>168871</v>
      </c>
      <c r="G107" s="178">
        <v>160886</v>
      </c>
      <c r="H107" s="178">
        <v>173841</v>
      </c>
      <c r="I107" s="179">
        <f>IFERROR(H107/G107-1,"-")</f>
        <v>8.0522854692142154E-2</v>
      </c>
      <c r="J107" s="179">
        <f>IFERROR(H107/D107-1,"-")</f>
        <v>2.0603115922894113</v>
      </c>
      <c r="K107" s="178">
        <f>H107-G107</f>
        <v>12955</v>
      </c>
      <c r="L107" s="178">
        <f>H107-D107</f>
        <v>117036</v>
      </c>
      <c r="M107" s="179">
        <f t="shared" ref="M107:M119" si="60">H107/H$9</f>
        <v>4.7807690107627185E-2</v>
      </c>
    </row>
    <row r="108" spans="2:13" x14ac:dyDescent="0.25">
      <c r="B108" s="161" t="s">
        <v>100</v>
      </c>
      <c r="C108" s="162">
        <v>15835</v>
      </c>
      <c r="D108" s="162">
        <v>31893</v>
      </c>
      <c r="E108" s="162">
        <v>32003</v>
      </c>
      <c r="F108" s="162">
        <v>38275</v>
      </c>
      <c r="G108" s="162">
        <v>34967</v>
      </c>
      <c r="H108" s="162">
        <v>38450</v>
      </c>
      <c r="I108" s="180">
        <f>IFERROR(H108/G108-1,"-")</f>
        <v>9.9608202019046521E-2</v>
      </c>
      <c r="J108" s="163">
        <f t="shared" ref="J108:J119" si="61">IFERROR(H108/D108-1,"-")</f>
        <v>0.20559370394757481</v>
      </c>
      <c r="K108" s="162">
        <f t="shared" ref="K108:K118" si="62">H108-G108</f>
        <v>3483</v>
      </c>
      <c r="L108" s="162">
        <f t="shared" ref="L108:L119" si="63">H108-D108</f>
        <v>6557</v>
      </c>
      <c r="M108" s="163">
        <f t="shared" si="60"/>
        <v>1.0574062992264571E-2</v>
      </c>
    </row>
    <row r="109" spans="2:13" x14ac:dyDescent="0.25">
      <c r="B109" s="165" t="s">
        <v>106</v>
      </c>
      <c r="C109" s="166">
        <v>1760</v>
      </c>
      <c r="D109" s="166">
        <v>18747</v>
      </c>
      <c r="E109" s="166">
        <v>11681</v>
      </c>
      <c r="F109" s="166">
        <v>15258</v>
      </c>
      <c r="G109" s="166">
        <v>11361</v>
      </c>
      <c r="H109" s="166">
        <v>14281</v>
      </c>
      <c r="I109" s="181">
        <f>IFERROR(H109/G109-1,"-")</f>
        <v>0.25701962855382443</v>
      </c>
      <c r="J109" s="167">
        <f t="shared" si="61"/>
        <v>-0.23822478263188773</v>
      </c>
      <c r="K109" s="166">
        <f t="shared" si="62"/>
        <v>2920</v>
      </c>
      <c r="L109" s="166">
        <f t="shared" si="63"/>
        <v>-4466</v>
      </c>
      <c r="M109" s="167">
        <f t="shared" si="60"/>
        <v>3.9273912507810232E-3</v>
      </c>
    </row>
    <row r="110" spans="2:13" x14ac:dyDescent="0.25">
      <c r="B110" s="165" t="s">
        <v>103</v>
      </c>
      <c r="C110" s="166">
        <v>14075</v>
      </c>
      <c r="D110" s="166">
        <v>13146</v>
      </c>
      <c r="E110" s="166">
        <v>20322</v>
      </c>
      <c r="F110" s="166">
        <v>23017</v>
      </c>
      <c r="G110" s="166">
        <v>23606</v>
      </c>
      <c r="H110" s="166">
        <v>24169</v>
      </c>
      <c r="I110" s="181">
        <f>IFERROR(H110/G110-1,"-")</f>
        <v>2.3849868677454866E-2</v>
      </c>
      <c r="J110" s="167">
        <f t="shared" si="61"/>
        <v>0.83850600943252696</v>
      </c>
      <c r="K110" s="166">
        <f t="shared" si="62"/>
        <v>563</v>
      </c>
      <c r="L110" s="166">
        <f t="shared" si="63"/>
        <v>11023</v>
      </c>
      <c r="M110" s="167">
        <f t="shared" si="60"/>
        <v>6.646671741483548E-3</v>
      </c>
    </row>
    <row r="111" spans="2:13" x14ac:dyDescent="0.25">
      <c r="B111" s="161" t="s">
        <v>110</v>
      </c>
      <c r="C111" s="162">
        <v>32176</v>
      </c>
      <c r="D111" s="162">
        <v>24912</v>
      </c>
      <c r="E111" s="162">
        <v>96666</v>
      </c>
      <c r="F111" s="162">
        <v>130596</v>
      </c>
      <c r="G111" s="162">
        <v>125919</v>
      </c>
      <c r="H111" s="162">
        <v>135391</v>
      </c>
      <c r="I111" s="180">
        <f>IFERROR(H111/G111-1,"-")</f>
        <v>7.5222960792255433E-2</v>
      </c>
      <c r="J111" s="163">
        <f t="shared" si="61"/>
        <v>4.434770391779062</v>
      </c>
      <c r="K111" s="162">
        <f t="shared" si="62"/>
        <v>9472</v>
      </c>
      <c r="L111" s="162">
        <f t="shared" si="63"/>
        <v>110479</v>
      </c>
      <c r="M111" s="163">
        <f t="shared" si="60"/>
        <v>3.7233627115362614E-2</v>
      </c>
    </row>
    <row r="112" spans="2:13" x14ac:dyDescent="0.25">
      <c r="B112" s="165" t="s">
        <v>113</v>
      </c>
      <c r="C112" s="166">
        <v>16804</v>
      </c>
      <c r="D112" s="166">
        <v>6178</v>
      </c>
      <c r="E112" s="166">
        <v>57679</v>
      </c>
      <c r="F112" s="166">
        <v>84747</v>
      </c>
      <c r="G112" s="166">
        <v>77707</v>
      </c>
      <c r="H112" s="166">
        <v>81778</v>
      </c>
      <c r="I112" s="181">
        <f t="shared" ref="I112:I119" si="64">IFERROR(H112/G112-1,"-")</f>
        <v>5.2389102654844422E-2</v>
      </c>
      <c r="J112" s="167">
        <f t="shared" si="61"/>
        <v>12.236969893169311</v>
      </c>
      <c r="K112" s="166">
        <f t="shared" si="62"/>
        <v>4071</v>
      </c>
      <c r="L112" s="166">
        <f t="shared" si="63"/>
        <v>75600</v>
      </c>
      <c r="M112" s="167">
        <f t="shared" si="60"/>
        <v>2.24896156926245E-2</v>
      </c>
    </row>
    <row r="113" spans="2:13" x14ac:dyDescent="0.25">
      <c r="B113" s="165" t="s">
        <v>116</v>
      </c>
      <c r="C113" s="166">
        <v>2219</v>
      </c>
      <c r="D113" s="166">
        <v>4537</v>
      </c>
      <c r="E113" s="166">
        <v>4233</v>
      </c>
      <c r="F113" s="166">
        <v>5702</v>
      </c>
      <c r="G113" s="166">
        <v>5529</v>
      </c>
      <c r="H113" s="166">
        <v>6301</v>
      </c>
      <c r="I113" s="181">
        <f t="shared" si="64"/>
        <v>0.1396274190631217</v>
      </c>
      <c r="J113" s="167">
        <f t="shared" si="61"/>
        <v>0.38880317390346053</v>
      </c>
      <c r="K113" s="166">
        <f t="shared" si="62"/>
        <v>772</v>
      </c>
      <c r="L113" s="166">
        <f t="shared" si="63"/>
        <v>1764</v>
      </c>
      <c r="M113" s="167">
        <f t="shared" si="60"/>
        <v>1.7328262916582332E-3</v>
      </c>
    </row>
    <row r="114" spans="2:13" x14ac:dyDescent="0.25">
      <c r="B114" s="165" t="s">
        <v>119</v>
      </c>
      <c r="C114" s="166">
        <v>1731</v>
      </c>
      <c r="D114" s="166">
        <v>4263</v>
      </c>
      <c r="E114" s="166">
        <v>6128</v>
      </c>
      <c r="F114" s="166">
        <v>10339</v>
      </c>
      <c r="G114" s="166">
        <v>9146</v>
      </c>
      <c r="H114" s="166">
        <v>10750</v>
      </c>
      <c r="I114" s="181">
        <f t="shared" si="64"/>
        <v>0.17537721408265905</v>
      </c>
      <c r="J114" s="167">
        <f t="shared" si="61"/>
        <v>1.5216983345062163</v>
      </c>
      <c r="K114" s="166">
        <f t="shared" si="62"/>
        <v>1604</v>
      </c>
      <c r="L114" s="166">
        <f t="shared" si="63"/>
        <v>6487</v>
      </c>
      <c r="M114" s="167">
        <f t="shared" si="60"/>
        <v>2.9563375075902245E-3</v>
      </c>
    </row>
    <row r="115" spans="2:13" x14ac:dyDescent="0.25">
      <c r="B115" s="165" t="s">
        <v>126</v>
      </c>
      <c r="C115" s="166">
        <v>1036</v>
      </c>
      <c r="D115" s="166">
        <v>1671</v>
      </c>
      <c r="E115" s="166">
        <v>4177</v>
      </c>
      <c r="F115" s="166">
        <v>3944</v>
      </c>
      <c r="G115" s="166">
        <v>4066</v>
      </c>
      <c r="H115" s="166">
        <v>4552</v>
      </c>
      <c r="I115" s="181">
        <f t="shared" si="64"/>
        <v>0.11952779144121983</v>
      </c>
      <c r="J115" s="167">
        <f t="shared" si="61"/>
        <v>1.7241172950329142</v>
      </c>
      <c r="K115" s="166">
        <f t="shared" si="62"/>
        <v>486</v>
      </c>
      <c r="L115" s="166">
        <f t="shared" si="63"/>
        <v>2881</v>
      </c>
      <c r="M115" s="167">
        <f t="shared" si="60"/>
        <v>1.2518370543768095E-3</v>
      </c>
    </row>
    <row r="116" spans="2:13" x14ac:dyDescent="0.25">
      <c r="B116" s="165" t="s">
        <v>122</v>
      </c>
      <c r="C116" s="166">
        <v>1331</v>
      </c>
      <c r="D116" s="166">
        <v>2040</v>
      </c>
      <c r="E116" s="166">
        <v>3322</v>
      </c>
      <c r="F116" s="166">
        <v>3634</v>
      </c>
      <c r="G116" s="166">
        <v>3250</v>
      </c>
      <c r="H116" s="166">
        <v>3381</v>
      </c>
      <c r="I116" s="181">
        <f t="shared" si="64"/>
        <v>4.0307692307692378E-2</v>
      </c>
      <c r="J116" s="167">
        <f t="shared" si="61"/>
        <v>0.6573529411764707</v>
      </c>
      <c r="K116" s="166">
        <f t="shared" si="62"/>
        <v>131</v>
      </c>
      <c r="L116" s="166">
        <f t="shared" si="63"/>
        <v>1341</v>
      </c>
      <c r="M116" s="167">
        <f t="shared" si="60"/>
        <v>9.2980252215465575E-4</v>
      </c>
    </row>
    <row r="117" spans="2:13" x14ac:dyDescent="0.25">
      <c r="B117" s="165" t="s">
        <v>131</v>
      </c>
      <c r="C117" s="166">
        <v>389</v>
      </c>
      <c r="D117" s="166">
        <v>51</v>
      </c>
      <c r="E117" s="166">
        <v>536</v>
      </c>
      <c r="F117" s="166">
        <v>870</v>
      </c>
      <c r="G117" s="166">
        <v>898</v>
      </c>
      <c r="H117" s="166">
        <v>882</v>
      </c>
      <c r="I117" s="181">
        <f t="shared" si="64"/>
        <v>-1.7817371937639215E-2</v>
      </c>
      <c r="J117" s="167">
        <f t="shared" si="61"/>
        <v>16.294117647058822</v>
      </c>
      <c r="K117" s="166">
        <f t="shared" si="62"/>
        <v>-16</v>
      </c>
      <c r="L117" s="166">
        <f t="shared" si="63"/>
        <v>831</v>
      </c>
      <c r="M117" s="167">
        <f t="shared" si="60"/>
        <v>2.4255717969251891E-4</v>
      </c>
    </row>
    <row r="118" spans="2:13" x14ac:dyDescent="0.25">
      <c r="B118" s="165" t="s">
        <v>134</v>
      </c>
      <c r="C118" s="166">
        <v>909</v>
      </c>
      <c r="D118" s="166">
        <v>26</v>
      </c>
      <c r="E118" s="166">
        <v>718</v>
      </c>
      <c r="F118" s="166">
        <v>472</v>
      </c>
      <c r="G118" s="166">
        <v>1132</v>
      </c>
      <c r="H118" s="166">
        <v>738</v>
      </c>
      <c r="I118" s="181">
        <f t="shared" si="64"/>
        <v>-0.34805653710247353</v>
      </c>
      <c r="J118" s="167">
        <f t="shared" si="61"/>
        <v>27.384615384615383</v>
      </c>
      <c r="K118" s="166">
        <f t="shared" si="62"/>
        <v>-394</v>
      </c>
      <c r="L118" s="166">
        <f t="shared" si="63"/>
        <v>712</v>
      </c>
      <c r="M118" s="167">
        <f t="shared" si="60"/>
        <v>2.0295600749782193E-4</v>
      </c>
    </row>
    <row r="119" spans="2:13" x14ac:dyDescent="0.25">
      <c r="B119" s="170" t="s">
        <v>148</v>
      </c>
      <c r="C119" s="171">
        <f t="shared" ref="C119" si="65">C111-SUM(C112:C118)</f>
        <v>7757</v>
      </c>
      <c r="D119" s="171">
        <f t="shared" ref="D119:E119" si="66">D111-SUM(D112:D118)</f>
        <v>6146</v>
      </c>
      <c r="E119" s="171">
        <f t="shared" si="66"/>
        <v>19873</v>
      </c>
      <c r="F119" s="171">
        <f t="shared" ref="F119:H119" si="67">F111-SUM(F112:F118)</f>
        <v>20888</v>
      </c>
      <c r="G119" s="171">
        <f t="shared" si="67"/>
        <v>24191</v>
      </c>
      <c r="H119" s="171">
        <f t="shared" si="67"/>
        <v>27009</v>
      </c>
      <c r="I119" s="182">
        <f t="shared" si="64"/>
        <v>0.11648960357157612</v>
      </c>
      <c r="J119" s="172">
        <f t="shared" si="61"/>
        <v>3.3945655711031568</v>
      </c>
      <c r="K119" s="171">
        <f>H119-G119</f>
        <v>2818</v>
      </c>
      <c r="L119" s="171">
        <f t="shared" si="63"/>
        <v>20863</v>
      </c>
      <c r="M119" s="172">
        <f t="shared" si="60"/>
        <v>7.4276948597678492E-3</v>
      </c>
    </row>
    <row r="120" spans="2:13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6"/>
      <c r="L120" s="155"/>
      <c r="M120" s="155"/>
    </row>
    <row r="121" spans="2:13" x14ac:dyDescent="0.25">
      <c r="B121" s="158" t="s">
        <v>71</v>
      </c>
      <c r="C121" s="178">
        <v>59629</v>
      </c>
      <c r="D121" s="178">
        <v>87126</v>
      </c>
      <c r="E121" s="178">
        <v>138024</v>
      </c>
      <c r="F121" s="178">
        <v>158379</v>
      </c>
      <c r="G121" s="178">
        <v>162243</v>
      </c>
      <c r="H121" s="178">
        <v>181603</v>
      </c>
      <c r="I121" s="179">
        <f>IFERROR(H121/G121-1,"-")</f>
        <v>0.11932718206640658</v>
      </c>
      <c r="J121" s="179">
        <f>IFERROR(H121/D121-1,"-")</f>
        <v>1.0843720588572872</v>
      </c>
      <c r="K121" s="178">
        <f>H121-G121</f>
        <v>19360</v>
      </c>
      <c r="L121" s="178">
        <f>H121-D121</f>
        <v>94477</v>
      </c>
      <c r="M121" s="179">
        <f t="shared" ref="M121:M133" si="68">H121/H$9</f>
        <v>4.9942303292177449E-2</v>
      </c>
    </row>
    <row r="122" spans="2:13" x14ac:dyDescent="0.25">
      <c r="B122" s="161" t="s">
        <v>100</v>
      </c>
      <c r="C122" s="162">
        <v>31132</v>
      </c>
      <c r="D122" s="162">
        <v>57767</v>
      </c>
      <c r="E122" s="162">
        <v>84383</v>
      </c>
      <c r="F122" s="162">
        <v>97014</v>
      </c>
      <c r="G122" s="162">
        <v>101537</v>
      </c>
      <c r="H122" s="162">
        <v>116513</v>
      </c>
      <c r="I122" s="180">
        <f>IFERROR(H122/G122-1,"-")</f>
        <v>0.14749303209667408</v>
      </c>
      <c r="J122" s="163">
        <f t="shared" ref="J122:J133" si="69">IFERROR(H122/D122-1,"-")</f>
        <v>1.0169473921096821</v>
      </c>
      <c r="K122" s="162">
        <f t="shared" ref="K122:K132" si="70">H122-G122</f>
        <v>14976</v>
      </c>
      <c r="L122" s="162">
        <f t="shared" ref="L122:L133" si="71">H122-D122</f>
        <v>58746</v>
      </c>
      <c r="M122" s="163">
        <f t="shared" si="68"/>
        <v>3.2042023443893938E-2</v>
      </c>
    </row>
    <row r="123" spans="2:13" x14ac:dyDescent="0.25">
      <c r="B123" s="165" t="s">
        <v>106</v>
      </c>
      <c r="C123" s="166">
        <v>14921</v>
      </c>
      <c r="D123" s="166">
        <v>29618</v>
      </c>
      <c r="E123" s="166">
        <v>44023</v>
      </c>
      <c r="F123" s="166">
        <v>43982</v>
      </c>
      <c r="G123" s="166">
        <v>49326</v>
      </c>
      <c r="H123" s="166">
        <v>61961</v>
      </c>
      <c r="I123" s="181">
        <f>IFERROR(H123/G123-1,"-")</f>
        <v>0.25615294165348912</v>
      </c>
      <c r="J123" s="167">
        <f t="shared" si="69"/>
        <v>1.0920048619082992</v>
      </c>
      <c r="K123" s="166">
        <f t="shared" si="70"/>
        <v>12635</v>
      </c>
      <c r="L123" s="166">
        <f t="shared" si="71"/>
        <v>32343</v>
      </c>
      <c r="M123" s="167">
        <f t="shared" si="68"/>
        <v>1.7039779377469574E-2</v>
      </c>
    </row>
    <row r="124" spans="2:13" x14ac:dyDescent="0.25">
      <c r="B124" s="165" t="s">
        <v>103</v>
      </c>
      <c r="C124" s="166">
        <v>16211</v>
      </c>
      <c r="D124" s="166">
        <v>28149</v>
      </c>
      <c r="E124" s="166">
        <v>40360</v>
      </c>
      <c r="F124" s="166">
        <v>53032</v>
      </c>
      <c r="G124" s="166">
        <v>52211</v>
      </c>
      <c r="H124" s="166">
        <v>54552</v>
      </c>
      <c r="I124" s="181">
        <f>IFERROR(H124/G124-1,"-")</f>
        <v>4.4837294822930085E-2</v>
      </c>
      <c r="J124" s="167">
        <f t="shared" si="69"/>
        <v>0.93797292976659907</v>
      </c>
      <c r="K124" s="166">
        <f t="shared" si="70"/>
        <v>2341</v>
      </c>
      <c r="L124" s="166">
        <f t="shared" si="71"/>
        <v>26403</v>
      </c>
      <c r="M124" s="167">
        <f t="shared" si="68"/>
        <v>1.5002244066424366E-2</v>
      </c>
    </row>
    <row r="125" spans="2:13" x14ac:dyDescent="0.25">
      <c r="B125" s="161" t="s">
        <v>110</v>
      </c>
      <c r="C125" s="162">
        <v>28497</v>
      </c>
      <c r="D125" s="162">
        <v>29359</v>
      </c>
      <c r="E125" s="162">
        <v>53641</v>
      </c>
      <c r="F125" s="162">
        <v>61365</v>
      </c>
      <c r="G125" s="162">
        <v>60706</v>
      </c>
      <c r="H125" s="162">
        <v>65090</v>
      </c>
      <c r="I125" s="180">
        <f>IFERROR(H125/G125-1,"-")</f>
        <v>7.2216914308305569E-2</v>
      </c>
      <c r="J125" s="163">
        <f t="shared" si="69"/>
        <v>1.2170373650328687</v>
      </c>
      <c r="K125" s="162">
        <f t="shared" si="70"/>
        <v>4384</v>
      </c>
      <c r="L125" s="162">
        <f t="shared" si="71"/>
        <v>35731</v>
      </c>
      <c r="M125" s="163">
        <f t="shared" si="68"/>
        <v>1.7900279848283508E-2</v>
      </c>
    </row>
    <row r="126" spans="2:13" x14ac:dyDescent="0.25">
      <c r="B126" s="165" t="s">
        <v>113</v>
      </c>
      <c r="C126" s="166">
        <v>2914</v>
      </c>
      <c r="D126" s="166">
        <v>1039</v>
      </c>
      <c r="E126" s="166">
        <v>5621</v>
      </c>
      <c r="F126" s="166">
        <v>8173</v>
      </c>
      <c r="G126" s="166">
        <v>7175</v>
      </c>
      <c r="H126" s="166">
        <v>6754</v>
      </c>
      <c r="I126" s="181">
        <f t="shared" ref="I126:I133" si="72">IFERROR(H126/G126-1,"-")</f>
        <v>-5.8675958188153299E-2</v>
      </c>
      <c r="J126" s="167">
        <f t="shared" si="69"/>
        <v>5.5004812319538017</v>
      </c>
      <c r="K126" s="166">
        <f t="shared" si="70"/>
        <v>-421</v>
      </c>
      <c r="L126" s="166">
        <f t="shared" si="71"/>
        <v>5715</v>
      </c>
      <c r="M126" s="167">
        <f t="shared" si="68"/>
        <v>1.857404979187384E-3</v>
      </c>
    </row>
    <row r="127" spans="2:13" x14ac:dyDescent="0.25">
      <c r="B127" s="165" t="s">
        <v>116</v>
      </c>
      <c r="C127" s="166">
        <v>3063</v>
      </c>
      <c r="D127" s="166">
        <v>2982</v>
      </c>
      <c r="E127" s="166">
        <v>5661</v>
      </c>
      <c r="F127" s="166">
        <v>8670</v>
      </c>
      <c r="G127" s="166">
        <v>8295</v>
      </c>
      <c r="H127" s="166">
        <v>8994</v>
      </c>
      <c r="I127" s="181">
        <f t="shared" si="72"/>
        <v>8.4267631103074114E-2</v>
      </c>
      <c r="J127" s="167">
        <f t="shared" si="69"/>
        <v>2.0160965794768613</v>
      </c>
      <c r="K127" s="166">
        <f t="shared" si="70"/>
        <v>699</v>
      </c>
      <c r="L127" s="166">
        <f t="shared" si="71"/>
        <v>6012</v>
      </c>
      <c r="M127" s="167">
        <f t="shared" si="68"/>
        <v>2.4734232133271144E-3</v>
      </c>
    </row>
    <row r="128" spans="2:13" x14ac:dyDescent="0.25">
      <c r="B128" s="165" t="s">
        <v>119</v>
      </c>
      <c r="C128" s="166">
        <v>2121</v>
      </c>
      <c r="D128" s="166">
        <v>4330</v>
      </c>
      <c r="E128" s="166">
        <v>5320</v>
      </c>
      <c r="F128" s="166">
        <v>5773</v>
      </c>
      <c r="G128" s="166">
        <v>5644</v>
      </c>
      <c r="H128" s="166">
        <v>6071</v>
      </c>
      <c r="I128" s="181">
        <f t="shared" si="72"/>
        <v>7.5655563430191419E-2</v>
      </c>
      <c r="J128" s="167">
        <f t="shared" si="69"/>
        <v>0.40207852193995386</v>
      </c>
      <c r="K128" s="166">
        <f t="shared" si="70"/>
        <v>427</v>
      </c>
      <c r="L128" s="166">
        <f t="shared" si="71"/>
        <v>1741</v>
      </c>
      <c r="M128" s="167">
        <f t="shared" si="68"/>
        <v>1.6695744194028144E-3</v>
      </c>
    </row>
    <row r="129" spans="2:13" x14ac:dyDescent="0.25">
      <c r="B129" s="165" t="s">
        <v>126</v>
      </c>
      <c r="C129" s="166">
        <v>575</v>
      </c>
      <c r="D129" s="166">
        <v>544</v>
      </c>
      <c r="E129" s="166">
        <v>1644</v>
      </c>
      <c r="F129" s="166">
        <v>1750</v>
      </c>
      <c r="G129" s="166">
        <v>1588</v>
      </c>
      <c r="H129" s="166">
        <v>1707</v>
      </c>
      <c r="I129" s="181">
        <f t="shared" si="72"/>
        <v>7.4937027707808523E-2</v>
      </c>
      <c r="J129" s="167">
        <f t="shared" si="69"/>
        <v>2.1378676470588234</v>
      </c>
      <c r="K129" s="166">
        <f t="shared" si="70"/>
        <v>119</v>
      </c>
      <c r="L129" s="166">
        <f t="shared" si="71"/>
        <v>1163</v>
      </c>
      <c r="M129" s="167">
        <f t="shared" si="68"/>
        <v>4.6943889539130361E-4</v>
      </c>
    </row>
    <row r="130" spans="2:13" x14ac:dyDescent="0.25">
      <c r="B130" s="165" t="s">
        <v>122</v>
      </c>
      <c r="C130" s="166">
        <v>504</v>
      </c>
      <c r="D130" s="166">
        <v>491</v>
      </c>
      <c r="E130" s="166">
        <v>1166</v>
      </c>
      <c r="F130" s="166">
        <v>1194</v>
      </c>
      <c r="G130" s="166">
        <v>1248</v>
      </c>
      <c r="H130" s="166">
        <v>1572</v>
      </c>
      <c r="I130" s="181">
        <f t="shared" si="72"/>
        <v>0.25961538461538458</v>
      </c>
      <c r="J130" s="167">
        <f t="shared" si="69"/>
        <v>2.2016293279022405</v>
      </c>
      <c r="K130" s="166">
        <f t="shared" si="70"/>
        <v>324</v>
      </c>
      <c r="L130" s="166">
        <f t="shared" si="71"/>
        <v>1081</v>
      </c>
      <c r="M130" s="167">
        <f t="shared" si="68"/>
        <v>4.323127964587752E-4</v>
      </c>
    </row>
    <row r="131" spans="2:13" x14ac:dyDescent="0.25">
      <c r="B131" s="165" t="s">
        <v>131</v>
      </c>
      <c r="C131" s="166">
        <v>637</v>
      </c>
      <c r="D131" s="166">
        <v>81</v>
      </c>
      <c r="E131" s="166">
        <v>623</v>
      </c>
      <c r="F131" s="166">
        <v>833</v>
      </c>
      <c r="G131" s="166">
        <v>922</v>
      </c>
      <c r="H131" s="166">
        <v>729</v>
      </c>
      <c r="I131" s="181">
        <f t="shared" si="72"/>
        <v>-0.20932754880694138</v>
      </c>
      <c r="J131" s="167">
        <f t="shared" si="69"/>
        <v>8</v>
      </c>
      <c r="K131" s="166">
        <f t="shared" si="70"/>
        <v>-193</v>
      </c>
      <c r="L131" s="166">
        <f t="shared" si="71"/>
        <v>648</v>
      </c>
      <c r="M131" s="167">
        <f t="shared" si="68"/>
        <v>2.0048093423565339E-4</v>
      </c>
    </row>
    <row r="132" spans="2:13" x14ac:dyDescent="0.25">
      <c r="B132" s="165" t="s">
        <v>134</v>
      </c>
      <c r="C132" s="166">
        <v>985</v>
      </c>
      <c r="D132" s="166">
        <v>194</v>
      </c>
      <c r="E132" s="166">
        <v>1071</v>
      </c>
      <c r="F132" s="166">
        <v>1527</v>
      </c>
      <c r="G132" s="166">
        <v>1403</v>
      </c>
      <c r="H132" s="166">
        <v>1432</v>
      </c>
      <c r="I132" s="181">
        <f t="shared" si="72"/>
        <v>2.0669992872416332E-2</v>
      </c>
      <c r="J132" s="167">
        <f t="shared" si="69"/>
        <v>6.3814432989690726</v>
      </c>
      <c r="K132" s="166">
        <f t="shared" si="70"/>
        <v>29</v>
      </c>
      <c r="L132" s="166">
        <f t="shared" si="71"/>
        <v>1238</v>
      </c>
      <c r="M132" s="167">
        <f t="shared" si="68"/>
        <v>3.9381165682504204E-4</v>
      </c>
    </row>
    <row r="133" spans="2:13" x14ac:dyDescent="0.25">
      <c r="B133" s="170" t="s">
        <v>148</v>
      </c>
      <c r="C133" s="171">
        <f t="shared" ref="C133" si="73">C125-SUM(C126:C132)</f>
        <v>17698</v>
      </c>
      <c r="D133" s="171">
        <f t="shared" ref="D133:E133" si="74">D125-SUM(D126:D132)</f>
        <v>19698</v>
      </c>
      <c r="E133" s="171">
        <f t="shared" si="74"/>
        <v>32535</v>
      </c>
      <c r="F133" s="171">
        <f t="shared" ref="F133:H133" si="75">F125-SUM(F126:F132)</f>
        <v>33445</v>
      </c>
      <c r="G133" s="171">
        <f t="shared" si="75"/>
        <v>34431</v>
      </c>
      <c r="H133" s="171">
        <f t="shared" si="75"/>
        <v>37831</v>
      </c>
      <c r="I133" s="182">
        <f t="shared" si="72"/>
        <v>9.8748221079840937E-2</v>
      </c>
      <c r="J133" s="172">
        <f t="shared" si="69"/>
        <v>0.92055030967610918</v>
      </c>
      <c r="K133" s="171">
        <f>H133-G133</f>
        <v>3400</v>
      </c>
      <c r="L133" s="171">
        <f t="shared" si="71"/>
        <v>18133</v>
      </c>
      <c r="M133" s="172">
        <f t="shared" si="68"/>
        <v>1.0403832953455422E-2</v>
      </c>
    </row>
    <row r="134" spans="2:13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6"/>
      <c r="L134" s="155"/>
      <c r="M134" s="155"/>
    </row>
    <row r="135" spans="2:13" x14ac:dyDescent="0.25">
      <c r="B135" s="158" t="s">
        <v>71</v>
      </c>
      <c r="C135" s="178">
        <v>65594</v>
      </c>
      <c r="D135" s="178">
        <v>62317</v>
      </c>
      <c r="E135" s="178">
        <v>170296</v>
      </c>
      <c r="F135" s="178">
        <v>183132</v>
      </c>
      <c r="G135" s="178">
        <v>192634</v>
      </c>
      <c r="H135" s="178">
        <v>189476</v>
      </c>
      <c r="I135" s="179">
        <f>IFERROR(H135/G135-1,"-")</f>
        <v>-1.6393783028956443E-2</v>
      </c>
      <c r="J135" s="179">
        <f>IFERROR(H135/D135-1,"-")</f>
        <v>2.0405186385737437</v>
      </c>
      <c r="K135" s="178">
        <f>H135-G135</f>
        <v>-3158</v>
      </c>
      <c r="L135" s="178">
        <f>H135-D135</f>
        <v>127159</v>
      </c>
      <c r="M135" s="179">
        <f t="shared" ref="M135:M147" si="76">H135/H$9</f>
        <v>5.2107442380294459E-2</v>
      </c>
    </row>
    <row r="136" spans="2:13" x14ac:dyDescent="0.25">
      <c r="B136" s="161" t="s">
        <v>100</v>
      </c>
      <c r="C136" s="162">
        <v>10674</v>
      </c>
      <c r="D136" s="162">
        <v>32424</v>
      </c>
      <c r="E136" s="162">
        <v>21054</v>
      </c>
      <c r="F136" s="162">
        <v>23092</v>
      </c>
      <c r="G136" s="162">
        <v>20158</v>
      </c>
      <c r="H136" s="162">
        <v>21078</v>
      </c>
      <c r="I136" s="180">
        <f>IFERROR(H136/G136-1,"-")</f>
        <v>4.5639448357972068E-2</v>
      </c>
      <c r="J136" s="163">
        <f t="shared" ref="J136:J147" si="77">IFERROR(H136/D136-1,"-")</f>
        <v>-0.34992598075499626</v>
      </c>
      <c r="K136" s="162">
        <f t="shared" ref="K136:K146" si="78">H136-G136</f>
        <v>920</v>
      </c>
      <c r="L136" s="162">
        <f t="shared" ref="L136:L147" si="79">H136-D136</f>
        <v>-11346</v>
      </c>
      <c r="M136" s="163">
        <f t="shared" si="76"/>
        <v>5.7966215799987678E-3</v>
      </c>
    </row>
    <row r="137" spans="2:13" x14ac:dyDescent="0.25">
      <c r="B137" s="165" t="s">
        <v>106</v>
      </c>
      <c r="C137" s="166">
        <v>7684</v>
      </c>
      <c r="D137" s="166">
        <v>24748</v>
      </c>
      <c r="E137" s="166">
        <v>14712</v>
      </c>
      <c r="F137" s="166">
        <v>15109</v>
      </c>
      <c r="G137" s="166">
        <v>13314</v>
      </c>
      <c r="H137" s="166">
        <v>12630</v>
      </c>
      <c r="I137" s="181">
        <f>IFERROR(H137/G137-1,"-")</f>
        <v>-5.1374493014871514E-2</v>
      </c>
      <c r="J137" s="167">
        <f t="shared" si="77"/>
        <v>-0.48965572975593985</v>
      </c>
      <c r="K137" s="166">
        <f t="shared" si="78"/>
        <v>-684</v>
      </c>
      <c r="L137" s="166">
        <f t="shared" si="79"/>
        <v>-12118</v>
      </c>
      <c r="M137" s="167">
        <f t="shared" si="76"/>
        <v>3.4733528112432127E-3</v>
      </c>
    </row>
    <row r="138" spans="2:13" x14ac:dyDescent="0.25">
      <c r="B138" s="165" t="s">
        <v>103</v>
      </c>
      <c r="C138" s="166">
        <v>2990</v>
      </c>
      <c r="D138" s="166">
        <v>7676</v>
      </c>
      <c r="E138" s="166">
        <v>6342</v>
      </c>
      <c r="F138" s="166">
        <v>7983</v>
      </c>
      <c r="G138" s="166">
        <v>6844</v>
      </c>
      <c r="H138" s="166">
        <v>8448</v>
      </c>
      <c r="I138" s="181">
        <f>IFERROR(H138/G138-1,"-")</f>
        <v>0.23436586791350078</v>
      </c>
      <c r="J138" s="167">
        <f t="shared" si="77"/>
        <v>0.10057321521625839</v>
      </c>
      <c r="K138" s="166">
        <f t="shared" si="78"/>
        <v>1604</v>
      </c>
      <c r="L138" s="166">
        <f t="shared" si="79"/>
        <v>772</v>
      </c>
      <c r="M138" s="167">
        <f t="shared" si="76"/>
        <v>2.3232687687555552E-3</v>
      </c>
    </row>
    <row r="139" spans="2:13" x14ac:dyDescent="0.25">
      <c r="B139" s="161" t="s">
        <v>110</v>
      </c>
      <c r="C139" s="162">
        <v>54920</v>
      </c>
      <c r="D139" s="162">
        <v>29893</v>
      </c>
      <c r="E139" s="162">
        <v>149242</v>
      </c>
      <c r="F139" s="162">
        <v>160040</v>
      </c>
      <c r="G139" s="162">
        <v>172476</v>
      </c>
      <c r="H139" s="162">
        <v>168398</v>
      </c>
      <c r="I139" s="180">
        <f>IFERROR(H139/G139-1,"-")</f>
        <v>-2.3643869291959496E-2</v>
      </c>
      <c r="J139" s="163">
        <f t="shared" si="77"/>
        <v>4.6333589803632957</v>
      </c>
      <c r="K139" s="162">
        <f t="shared" si="78"/>
        <v>-4078</v>
      </c>
      <c r="L139" s="162">
        <f t="shared" si="79"/>
        <v>138505</v>
      </c>
      <c r="M139" s="163">
        <f t="shared" si="76"/>
        <v>4.6310820800295686E-2</v>
      </c>
    </row>
    <row r="140" spans="2:13" x14ac:dyDescent="0.25">
      <c r="B140" s="165" t="s">
        <v>113</v>
      </c>
      <c r="C140" s="166">
        <v>22034</v>
      </c>
      <c r="D140" s="166">
        <v>4017</v>
      </c>
      <c r="E140" s="166">
        <v>63251</v>
      </c>
      <c r="F140" s="166">
        <v>67774</v>
      </c>
      <c r="G140" s="166">
        <v>77144</v>
      </c>
      <c r="H140" s="166">
        <v>78491</v>
      </c>
      <c r="I140" s="181">
        <f t="shared" ref="I140:I147" si="80">IFERROR(H140/G140-1,"-")</f>
        <v>1.7460852431815832E-2</v>
      </c>
      <c r="J140" s="167">
        <f t="shared" si="77"/>
        <v>18.539706248444112</v>
      </c>
      <c r="K140" s="166">
        <f t="shared" si="78"/>
        <v>1347</v>
      </c>
      <c r="L140" s="166">
        <f t="shared" si="79"/>
        <v>74474</v>
      </c>
      <c r="M140" s="167">
        <f t="shared" si="76"/>
        <v>2.1585663935652494E-2</v>
      </c>
    </row>
    <row r="141" spans="2:13" x14ac:dyDescent="0.25">
      <c r="B141" s="165" t="s">
        <v>116</v>
      </c>
      <c r="C141" s="166">
        <v>4241</v>
      </c>
      <c r="D141" s="166">
        <v>3089</v>
      </c>
      <c r="E141" s="166">
        <v>9755</v>
      </c>
      <c r="F141" s="166">
        <v>13190</v>
      </c>
      <c r="G141" s="166">
        <v>14121</v>
      </c>
      <c r="H141" s="166">
        <v>13538</v>
      </c>
      <c r="I141" s="181">
        <f t="shared" si="80"/>
        <v>-4.1286027901706657E-2</v>
      </c>
      <c r="J141" s="167">
        <f t="shared" si="77"/>
        <v>3.3826481061832308</v>
      </c>
      <c r="K141" s="166">
        <f t="shared" si="78"/>
        <v>-583</v>
      </c>
      <c r="L141" s="166">
        <f t="shared" si="79"/>
        <v>10449</v>
      </c>
      <c r="M141" s="167">
        <f t="shared" si="76"/>
        <v>3.7230602025819966E-3</v>
      </c>
    </row>
    <row r="142" spans="2:13" x14ac:dyDescent="0.25">
      <c r="B142" s="165" t="s">
        <v>119</v>
      </c>
      <c r="C142" s="166">
        <v>4440</v>
      </c>
      <c r="D142" s="166">
        <v>7345</v>
      </c>
      <c r="E142" s="166">
        <v>18944</v>
      </c>
      <c r="F142" s="166">
        <v>17145</v>
      </c>
      <c r="G142" s="166">
        <v>17361</v>
      </c>
      <c r="H142" s="166">
        <v>15659</v>
      </c>
      <c r="I142" s="181">
        <f t="shared" si="80"/>
        <v>-9.8035827429295508E-2</v>
      </c>
      <c r="J142" s="167">
        <f t="shared" si="77"/>
        <v>1.1319264805990468</v>
      </c>
      <c r="K142" s="166">
        <f t="shared" si="78"/>
        <v>-1702</v>
      </c>
      <c r="L142" s="166">
        <f t="shared" si="79"/>
        <v>8314</v>
      </c>
      <c r="M142" s="167">
        <f t="shared" si="76"/>
        <v>4.3063524680330536E-3</v>
      </c>
    </row>
    <row r="143" spans="2:13" x14ac:dyDescent="0.25">
      <c r="B143" s="165" t="s">
        <v>126</v>
      </c>
      <c r="C143" s="166">
        <v>934</v>
      </c>
      <c r="D143" s="166">
        <v>531</v>
      </c>
      <c r="E143" s="166">
        <v>7178</v>
      </c>
      <c r="F143" s="166">
        <v>5991</v>
      </c>
      <c r="G143" s="166">
        <v>4284</v>
      </c>
      <c r="H143" s="166">
        <v>3951</v>
      </c>
      <c r="I143" s="181">
        <f t="shared" si="80"/>
        <v>-7.7731092436974736E-2</v>
      </c>
      <c r="J143" s="167">
        <f t="shared" si="77"/>
        <v>6.4406779661016946</v>
      </c>
      <c r="K143" s="166">
        <f t="shared" si="78"/>
        <v>-333</v>
      </c>
      <c r="L143" s="166">
        <f t="shared" si="79"/>
        <v>3420</v>
      </c>
      <c r="M143" s="167">
        <f t="shared" si="76"/>
        <v>1.086557162091998E-3</v>
      </c>
    </row>
    <row r="144" spans="2:13" x14ac:dyDescent="0.25">
      <c r="B144" s="165" t="s">
        <v>122</v>
      </c>
      <c r="C144" s="166">
        <v>1399</v>
      </c>
      <c r="D144" s="166">
        <v>1259</v>
      </c>
      <c r="E144" s="166">
        <v>2969</v>
      </c>
      <c r="F144" s="166">
        <v>3554</v>
      </c>
      <c r="G144" s="166">
        <v>4075</v>
      </c>
      <c r="H144" s="166">
        <v>2995</v>
      </c>
      <c r="I144" s="181">
        <f t="shared" si="80"/>
        <v>-0.26503067484662579</v>
      </c>
      <c r="J144" s="167">
        <f t="shared" si="77"/>
        <v>1.3788721207307386</v>
      </c>
      <c r="K144" s="166">
        <f t="shared" si="78"/>
        <v>-1080</v>
      </c>
      <c r="L144" s="166">
        <f t="shared" si="79"/>
        <v>1736</v>
      </c>
      <c r="M144" s="167">
        <f t="shared" si="76"/>
        <v>8.2364938002164867E-4</v>
      </c>
    </row>
    <row r="145" spans="2:13" x14ac:dyDescent="0.25">
      <c r="B145" s="165" t="s">
        <v>131</v>
      </c>
      <c r="C145" s="166">
        <v>1961</v>
      </c>
      <c r="D145" s="166">
        <v>64</v>
      </c>
      <c r="E145" s="166">
        <v>1877</v>
      </c>
      <c r="F145" s="166">
        <v>2260</v>
      </c>
      <c r="G145" s="166">
        <v>2026</v>
      </c>
      <c r="H145" s="166">
        <v>2316</v>
      </c>
      <c r="I145" s="181">
        <f t="shared" si="80"/>
        <v>0.14313919052319846</v>
      </c>
      <c r="J145" s="167">
        <f t="shared" si="77"/>
        <v>35.1875</v>
      </c>
      <c r="K145" s="166">
        <f t="shared" si="78"/>
        <v>290</v>
      </c>
      <c r="L145" s="166">
        <f t="shared" si="79"/>
        <v>2252</v>
      </c>
      <c r="M145" s="167">
        <f t="shared" si="76"/>
        <v>6.3691885279804278E-4</v>
      </c>
    </row>
    <row r="146" spans="2:13" x14ac:dyDescent="0.25">
      <c r="B146" s="165" t="s">
        <v>134</v>
      </c>
      <c r="C146" s="166">
        <v>3936</v>
      </c>
      <c r="D146" s="166">
        <v>53</v>
      </c>
      <c r="E146" s="166">
        <v>926</v>
      </c>
      <c r="F146" s="166">
        <v>1630</v>
      </c>
      <c r="G146" s="166">
        <v>1487</v>
      </c>
      <c r="H146" s="166">
        <v>1126</v>
      </c>
      <c r="I146" s="181">
        <f t="shared" si="80"/>
        <v>-0.24277067921990581</v>
      </c>
      <c r="J146" s="167">
        <f t="shared" si="77"/>
        <v>20.245283018867923</v>
      </c>
      <c r="K146" s="166">
        <f t="shared" si="78"/>
        <v>-361</v>
      </c>
      <c r="L146" s="166">
        <f t="shared" si="79"/>
        <v>1073</v>
      </c>
      <c r="M146" s="167">
        <f t="shared" si="76"/>
        <v>3.09659165911311E-4</v>
      </c>
    </row>
    <row r="147" spans="2:13" x14ac:dyDescent="0.25">
      <c r="B147" s="170" t="s">
        <v>148</v>
      </c>
      <c r="C147" s="171">
        <f t="shared" ref="C147" si="81">C139-SUM(C140:C146)</f>
        <v>15975</v>
      </c>
      <c r="D147" s="171">
        <f t="shared" ref="D147:E147" si="82">D139-SUM(D140:D146)</f>
        <v>13535</v>
      </c>
      <c r="E147" s="171">
        <f t="shared" si="82"/>
        <v>44342</v>
      </c>
      <c r="F147" s="171">
        <f t="shared" ref="F147:H147" si="83">F139-SUM(F140:F146)</f>
        <v>48496</v>
      </c>
      <c r="G147" s="171">
        <f t="shared" si="83"/>
        <v>51978</v>
      </c>
      <c r="H147" s="171">
        <f t="shared" si="83"/>
        <v>50322</v>
      </c>
      <c r="I147" s="182">
        <f t="shared" si="80"/>
        <v>-3.185963292162064E-2</v>
      </c>
      <c r="J147" s="172">
        <f t="shared" si="77"/>
        <v>2.7179165127447358</v>
      </c>
      <c r="K147" s="171">
        <f>H147-G147</f>
        <v>-1656</v>
      </c>
      <c r="L147" s="171">
        <f t="shared" si="79"/>
        <v>36787</v>
      </c>
      <c r="M147" s="172">
        <f t="shared" si="76"/>
        <v>1.3838959633205142E-2</v>
      </c>
    </row>
    <row r="148" spans="2:13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6"/>
      <c r="L148" s="155"/>
      <c r="M148" s="155"/>
    </row>
    <row r="149" spans="2:13" x14ac:dyDescent="0.25">
      <c r="B149" s="158" t="s">
        <v>71</v>
      </c>
      <c r="C149" s="178">
        <v>27902</v>
      </c>
      <c r="D149" s="178">
        <v>35117</v>
      </c>
      <c r="E149" s="178">
        <v>72444</v>
      </c>
      <c r="F149" s="178">
        <v>79555</v>
      </c>
      <c r="G149" s="178">
        <v>83503</v>
      </c>
      <c r="H149" s="178">
        <v>83254</v>
      </c>
      <c r="I149" s="179">
        <f>IFERROR(H149/G149-1,"-")</f>
        <v>-2.9819287929775395E-3</v>
      </c>
      <c r="J149" s="179">
        <f>IFERROR(H149/D149-1,"-")</f>
        <v>1.3707606002790671</v>
      </c>
      <c r="K149" s="178">
        <f>H149-G149</f>
        <v>-249</v>
      </c>
      <c r="L149" s="178">
        <f>H149-D149</f>
        <v>48137</v>
      </c>
      <c r="M149" s="179">
        <f t="shared" ref="M149:M161" si="84">H149/H$9</f>
        <v>2.2895527707620145E-2</v>
      </c>
    </row>
    <row r="150" spans="2:13" x14ac:dyDescent="0.25">
      <c r="B150" s="161" t="s">
        <v>100</v>
      </c>
      <c r="C150" s="162">
        <v>10922</v>
      </c>
      <c r="D150" s="162">
        <v>23158</v>
      </c>
      <c r="E150" s="162">
        <v>38906</v>
      </c>
      <c r="F150" s="162">
        <v>41245</v>
      </c>
      <c r="G150" s="162">
        <v>37487</v>
      </c>
      <c r="H150" s="162">
        <v>36630</v>
      </c>
      <c r="I150" s="180">
        <f>IFERROR(H150/G150-1,"-")</f>
        <v>-2.2861258569637499E-2</v>
      </c>
      <c r="J150" s="163">
        <f t="shared" ref="J150:J161" si="85">IFERROR(H150/D150-1,"-")</f>
        <v>0.58174281025995334</v>
      </c>
      <c r="K150" s="162">
        <f t="shared" ref="K150:K160" si="86">H150-G150</f>
        <v>-857</v>
      </c>
      <c r="L150" s="162">
        <f t="shared" ref="L150:L161" si="87">H150-D150</f>
        <v>13472</v>
      </c>
      <c r="M150" s="163">
        <f t="shared" si="84"/>
        <v>1.007354817702604E-2</v>
      </c>
    </row>
    <row r="151" spans="2:13" x14ac:dyDescent="0.25">
      <c r="B151" s="165" t="s">
        <v>106</v>
      </c>
      <c r="C151" s="166">
        <v>5655</v>
      </c>
      <c r="D151" s="166">
        <v>18490</v>
      </c>
      <c r="E151" s="166">
        <v>27610</v>
      </c>
      <c r="F151" s="166">
        <v>29642</v>
      </c>
      <c r="G151" s="166">
        <v>25056</v>
      </c>
      <c r="H151" s="166">
        <v>22561</v>
      </c>
      <c r="I151" s="181">
        <f>IFERROR(H151/G151-1,"-")</f>
        <v>-9.9576947637292412E-2</v>
      </c>
      <c r="J151" s="167">
        <f t="shared" si="85"/>
        <v>0.22017306652244462</v>
      </c>
      <c r="K151" s="166">
        <f t="shared" si="86"/>
        <v>-2495</v>
      </c>
      <c r="L151" s="166">
        <f t="shared" si="87"/>
        <v>4071</v>
      </c>
      <c r="M151" s="167">
        <f t="shared" si="84"/>
        <v>6.2044586519760985E-3</v>
      </c>
    </row>
    <row r="152" spans="2:13" x14ac:dyDescent="0.25">
      <c r="B152" s="165" t="s">
        <v>103</v>
      </c>
      <c r="C152" s="166">
        <v>5267</v>
      </c>
      <c r="D152" s="166">
        <v>4668</v>
      </c>
      <c r="E152" s="166">
        <v>11296</v>
      </c>
      <c r="F152" s="166">
        <v>11603</v>
      </c>
      <c r="G152" s="166">
        <v>12431</v>
      </c>
      <c r="H152" s="166">
        <v>14069</v>
      </c>
      <c r="I152" s="181">
        <f>IFERROR(H152/G152-1,"-")</f>
        <v>0.1317673558040382</v>
      </c>
      <c r="J152" s="167">
        <f t="shared" si="85"/>
        <v>2.013924592973436</v>
      </c>
      <c r="K152" s="166">
        <f t="shared" si="86"/>
        <v>1638</v>
      </c>
      <c r="L152" s="166">
        <f t="shared" si="87"/>
        <v>9401</v>
      </c>
      <c r="M152" s="167">
        <f t="shared" si="84"/>
        <v>3.8690895250499415E-3</v>
      </c>
    </row>
    <row r="153" spans="2:13" x14ac:dyDescent="0.25">
      <c r="B153" s="161" t="s">
        <v>110</v>
      </c>
      <c r="C153" s="162">
        <v>16980</v>
      </c>
      <c r="D153" s="162">
        <v>11959</v>
      </c>
      <c r="E153" s="162">
        <v>33538</v>
      </c>
      <c r="F153" s="162">
        <v>38310</v>
      </c>
      <c r="G153" s="162">
        <v>46016</v>
      </c>
      <c r="H153" s="162">
        <v>46624</v>
      </c>
      <c r="I153" s="180">
        <f>IFERROR(H153/G153-1,"-")</f>
        <v>1.3212795549374157E-2</v>
      </c>
      <c r="J153" s="163">
        <f t="shared" si="85"/>
        <v>2.8986537335897649</v>
      </c>
      <c r="K153" s="162">
        <f t="shared" si="86"/>
        <v>608</v>
      </c>
      <c r="L153" s="162">
        <f t="shared" si="87"/>
        <v>34665</v>
      </c>
      <c r="M153" s="163">
        <f t="shared" si="84"/>
        <v>1.2821979530594106E-2</v>
      </c>
    </row>
    <row r="154" spans="2:13" x14ac:dyDescent="0.25">
      <c r="B154" s="165" t="s">
        <v>113</v>
      </c>
      <c r="C154" s="166">
        <v>4966</v>
      </c>
      <c r="D154" s="166">
        <v>763</v>
      </c>
      <c r="E154" s="166">
        <v>12224</v>
      </c>
      <c r="F154" s="166">
        <v>12143</v>
      </c>
      <c r="G154" s="166">
        <v>13524</v>
      </c>
      <c r="H154" s="166">
        <v>11948</v>
      </c>
      <c r="I154" s="181">
        <f t="shared" ref="I154:I161" si="88">IFERROR(H154/G154-1,"-")</f>
        <v>-0.11653356994971897</v>
      </c>
      <c r="J154" s="167">
        <f t="shared" si="85"/>
        <v>14.65923984272608</v>
      </c>
      <c r="K154" s="166">
        <f t="shared" si="86"/>
        <v>-1576</v>
      </c>
      <c r="L154" s="166">
        <f t="shared" si="87"/>
        <v>11185</v>
      </c>
      <c r="M154" s="167">
        <f t="shared" si="84"/>
        <v>3.2857972595988841E-3</v>
      </c>
    </row>
    <row r="155" spans="2:13" x14ac:dyDescent="0.25">
      <c r="B155" s="165" t="s">
        <v>116</v>
      </c>
      <c r="C155" s="166">
        <v>4391</v>
      </c>
      <c r="D155" s="166">
        <v>2227</v>
      </c>
      <c r="E155" s="166">
        <v>6898</v>
      </c>
      <c r="F155" s="166">
        <v>7378</v>
      </c>
      <c r="G155" s="166">
        <v>8010</v>
      </c>
      <c r="H155" s="166">
        <v>7744</v>
      </c>
      <c r="I155" s="181">
        <f t="shared" si="88"/>
        <v>-3.3208489388264706E-2</v>
      </c>
      <c r="J155" s="167">
        <f t="shared" si="85"/>
        <v>2.4773237539290527</v>
      </c>
      <c r="K155" s="166">
        <f t="shared" si="86"/>
        <v>-266</v>
      </c>
      <c r="L155" s="166">
        <f t="shared" si="87"/>
        <v>5517</v>
      </c>
      <c r="M155" s="167">
        <f t="shared" si="84"/>
        <v>2.1296630380259257E-3</v>
      </c>
    </row>
    <row r="156" spans="2:13" x14ac:dyDescent="0.25">
      <c r="B156" s="165" t="s">
        <v>119</v>
      </c>
      <c r="C156" s="166">
        <v>1925</v>
      </c>
      <c r="D156" s="166">
        <v>3077</v>
      </c>
      <c r="E156" s="166">
        <v>4050</v>
      </c>
      <c r="F156" s="166">
        <v>6162</v>
      </c>
      <c r="G156" s="166">
        <v>7885</v>
      </c>
      <c r="H156" s="166">
        <v>11422</v>
      </c>
      <c r="I156" s="181">
        <f t="shared" si="88"/>
        <v>0.44857324032974</v>
      </c>
      <c r="J156" s="167">
        <f t="shared" si="85"/>
        <v>2.7120571985700357</v>
      </c>
      <c r="K156" s="166">
        <f t="shared" si="86"/>
        <v>3537</v>
      </c>
      <c r="L156" s="166">
        <f t="shared" si="87"/>
        <v>8345</v>
      </c>
      <c r="M156" s="167">
        <f t="shared" si="84"/>
        <v>3.1411429778321438E-3</v>
      </c>
    </row>
    <row r="157" spans="2:13" x14ac:dyDescent="0.25">
      <c r="B157" s="165" t="s">
        <v>126</v>
      </c>
      <c r="C157" s="166">
        <v>550</v>
      </c>
      <c r="D157" s="166">
        <v>378</v>
      </c>
      <c r="E157" s="166">
        <v>1034</v>
      </c>
      <c r="F157" s="166">
        <v>1199</v>
      </c>
      <c r="G157" s="166">
        <v>1797</v>
      </c>
      <c r="H157" s="166">
        <v>1622</v>
      </c>
      <c r="I157" s="181">
        <f t="shared" si="88"/>
        <v>-9.7384529771841977E-2</v>
      </c>
      <c r="J157" s="167">
        <f t="shared" si="85"/>
        <v>3.2910052910052912</v>
      </c>
      <c r="K157" s="166">
        <f t="shared" si="86"/>
        <v>-175</v>
      </c>
      <c r="L157" s="166">
        <f t="shared" si="87"/>
        <v>1244</v>
      </c>
      <c r="M157" s="167">
        <f t="shared" si="84"/>
        <v>4.4606320347082273E-4</v>
      </c>
    </row>
    <row r="158" spans="2:13" x14ac:dyDescent="0.25">
      <c r="B158" s="165" t="s">
        <v>122</v>
      </c>
      <c r="C158" s="166">
        <v>818</v>
      </c>
      <c r="D158" s="166">
        <v>954</v>
      </c>
      <c r="E158" s="166">
        <v>2080</v>
      </c>
      <c r="F158" s="166">
        <v>1957</v>
      </c>
      <c r="G158" s="166">
        <v>2361</v>
      </c>
      <c r="H158" s="166">
        <v>1795</v>
      </c>
      <c r="I158" s="181">
        <f t="shared" si="88"/>
        <v>-0.23972892842016091</v>
      </c>
      <c r="J158" s="167">
        <f t="shared" si="85"/>
        <v>0.88155136268343814</v>
      </c>
      <c r="K158" s="166">
        <f t="shared" si="86"/>
        <v>-566</v>
      </c>
      <c r="L158" s="166">
        <f t="shared" si="87"/>
        <v>841</v>
      </c>
      <c r="M158" s="167">
        <f t="shared" si="84"/>
        <v>4.9363961173250724E-4</v>
      </c>
    </row>
    <row r="159" spans="2:13" x14ac:dyDescent="0.25">
      <c r="B159" s="165" t="s">
        <v>131</v>
      </c>
      <c r="C159" s="166">
        <v>336</v>
      </c>
      <c r="D159" s="166">
        <v>37</v>
      </c>
      <c r="E159" s="166">
        <v>282</v>
      </c>
      <c r="F159" s="166">
        <v>412</v>
      </c>
      <c r="G159" s="166">
        <v>293</v>
      </c>
      <c r="H159" s="166">
        <v>298</v>
      </c>
      <c r="I159" s="181">
        <f t="shared" si="88"/>
        <v>1.7064846416382284E-2</v>
      </c>
      <c r="J159" s="167">
        <f t="shared" si="85"/>
        <v>7.0540540540540544</v>
      </c>
      <c r="K159" s="166">
        <f t="shared" si="86"/>
        <v>5</v>
      </c>
      <c r="L159" s="166">
        <f t="shared" si="87"/>
        <v>261</v>
      </c>
      <c r="M159" s="167">
        <f t="shared" si="84"/>
        <v>8.1952425791803431E-5</v>
      </c>
    </row>
    <row r="160" spans="2:13" x14ac:dyDescent="0.25">
      <c r="B160" s="165" t="s">
        <v>134</v>
      </c>
      <c r="C160" s="166">
        <v>420</v>
      </c>
      <c r="D160" s="166">
        <v>69</v>
      </c>
      <c r="E160" s="166">
        <v>399</v>
      </c>
      <c r="F160" s="166">
        <v>542</v>
      </c>
      <c r="G160" s="166">
        <v>497</v>
      </c>
      <c r="H160" s="166">
        <v>385</v>
      </c>
      <c r="I160" s="181">
        <f t="shared" si="88"/>
        <v>-0.22535211267605637</v>
      </c>
      <c r="J160" s="167">
        <f t="shared" si="85"/>
        <v>4.5797101449275361</v>
      </c>
      <c r="K160" s="166">
        <f t="shared" si="86"/>
        <v>-112</v>
      </c>
      <c r="L160" s="166">
        <f t="shared" si="87"/>
        <v>316</v>
      </c>
      <c r="M160" s="167">
        <f t="shared" si="84"/>
        <v>1.0587813399276619E-4</v>
      </c>
    </row>
    <row r="161" spans="2:13" x14ac:dyDescent="0.25">
      <c r="B161" s="170" t="s">
        <v>148</v>
      </c>
      <c r="C161" s="171">
        <f t="shared" ref="C161" si="89">C153-SUM(C154:C160)</f>
        <v>3574</v>
      </c>
      <c r="D161" s="171">
        <f t="shared" ref="D161:E161" si="90">D153-SUM(D154:D160)</f>
        <v>4454</v>
      </c>
      <c r="E161" s="171">
        <f t="shared" si="90"/>
        <v>6571</v>
      </c>
      <c r="F161" s="171">
        <f t="shared" ref="F161:H161" si="91">F153-SUM(F154:F160)</f>
        <v>8517</v>
      </c>
      <c r="G161" s="171">
        <f t="shared" si="91"/>
        <v>11649</v>
      </c>
      <c r="H161" s="171">
        <f t="shared" si="91"/>
        <v>11410</v>
      </c>
      <c r="I161" s="182">
        <f t="shared" si="88"/>
        <v>-2.0516782556442625E-2</v>
      </c>
      <c r="J161" s="172">
        <f t="shared" si="85"/>
        <v>1.5617422541535699</v>
      </c>
      <c r="K161" s="171">
        <f>H161-G161</f>
        <v>-239</v>
      </c>
      <c r="L161" s="171">
        <f t="shared" si="87"/>
        <v>6956</v>
      </c>
      <c r="M161" s="172">
        <f t="shared" si="84"/>
        <v>3.1378428801492526E-3</v>
      </c>
    </row>
    <row r="162" spans="2:13" x14ac:dyDescent="0.25">
      <c r="C162" s="81"/>
      <c r="D162" s="81"/>
      <c r="E162" s="81"/>
      <c r="F162" s="81"/>
      <c r="G162" s="81"/>
      <c r="H162" s="81"/>
      <c r="I162" s="81"/>
    </row>
    <row r="163" spans="2:13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492F4-77D0-4BA4-9184-0C221B8B5B88}">
  <sheetPr>
    <tabColor theme="7" tint="0.79998168889431442"/>
    <pageSetUpPr fitToPage="1"/>
  </sheetPr>
  <dimension ref="A1:W163"/>
  <sheetViews>
    <sheetView showGridLines="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275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269</v>
      </c>
      <c r="D7" s="174" t="s">
        <v>270</v>
      </c>
      <c r="E7" s="174" t="s">
        <v>271</v>
      </c>
      <c r="F7" s="174" t="s">
        <v>272</v>
      </c>
      <c r="G7" s="174" t="s">
        <v>273</v>
      </c>
      <c r="H7" s="174" t="s">
        <v>274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269</v>
      </c>
      <c r="P7" s="174" t="s">
        <v>270</v>
      </c>
      <c r="Q7" s="174" t="s">
        <v>271</v>
      </c>
      <c r="R7" s="174" t="s">
        <v>272</v>
      </c>
      <c r="S7" s="174" t="s">
        <v>273</v>
      </c>
      <c r="T7" s="174" t="s">
        <v>274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53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914906</v>
      </c>
      <c r="D9" s="178">
        <f t="shared" si="0"/>
        <v>808744</v>
      </c>
      <c r="E9" s="178">
        <f t="shared" si="0"/>
        <v>2458403</v>
      </c>
      <c r="F9" s="178">
        <f t="shared" si="0"/>
        <v>2697945</v>
      </c>
      <c r="G9" s="178">
        <f t="shared" si="0"/>
        <v>2857454</v>
      </c>
      <c r="H9" s="178">
        <f t="shared" si="0"/>
        <v>2796345</v>
      </c>
      <c r="I9" s="179">
        <f>IFERROR(H9/G9-1,"-")</f>
        <v>-2.1385821084083934E-2</v>
      </c>
      <c r="J9" s="178">
        <f t="shared" ref="J9:J21" si="1">H9-G9</f>
        <v>-61109</v>
      </c>
      <c r="K9" s="179">
        <f t="shared" ref="K9:K21" si="2">H9/H$9</f>
        <v>1</v>
      </c>
      <c r="N9" s="158" t="s">
        <v>71</v>
      </c>
      <c r="O9" s="178">
        <f t="shared" ref="O9:T9" si="3">O10+O13</f>
        <v>34253</v>
      </c>
      <c r="P9" s="178">
        <f t="shared" si="3"/>
        <v>51252</v>
      </c>
      <c r="Q9" s="178">
        <f t="shared" si="3"/>
        <v>109813</v>
      </c>
      <c r="R9" s="178">
        <f t="shared" si="3"/>
        <v>147358</v>
      </c>
      <c r="S9" s="178">
        <f t="shared" si="3"/>
        <v>139462</v>
      </c>
      <c r="T9" s="178">
        <f t="shared" si="3"/>
        <v>151078</v>
      </c>
      <c r="U9" s="179">
        <f>IFERROR(T9/S9-1,"-")</f>
        <v>8.3291505929930842E-2</v>
      </c>
      <c r="V9" s="178">
        <f>T9-S9</f>
        <v>11616</v>
      </c>
      <c r="W9" s="179">
        <f t="shared" ref="W9:W21" si="4">T9/T$9</f>
        <v>1</v>
      </c>
    </row>
    <row r="10" spans="1:23" x14ac:dyDescent="0.25">
      <c r="A10" s="164" t="s">
        <v>106</v>
      </c>
      <c r="B10" s="161" t="s">
        <v>100</v>
      </c>
      <c r="C10" s="162">
        <v>231991</v>
      </c>
      <c r="D10" s="162">
        <v>413182</v>
      </c>
      <c r="E10" s="162">
        <v>592134</v>
      </c>
      <c r="F10" s="162">
        <v>612891</v>
      </c>
      <c r="G10" s="162">
        <v>610401</v>
      </c>
      <c r="H10" s="162">
        <v>605751</v>
      </c>
      <c r="I10" s="180">
        <f>IFERROR(H10/G10-1,"-")</f>
        <v>-7.6179429588090208E-3</v>
      </c>
      <c r="J10" s="161">
        <f t="shared" si="1"/>
        <v>-4650</v>
      </c>
      <c r="K10" s="163">
        <f t="shared" si="2"/>
        <v>0.21662241247056424</v>
      </c>
      <c r="N10" s="161" t="s">
        <v>100</v>
      </c>
      <c r="O10" s="162">
        <v>13775</v>
      </c>
      <c r="P10" s="162">
        <v>28209</v>
      </c>
      <c r="Q10" s="162">
        <v>26353</v>
      </c>
      <c r="R10" s="162">
        <v>33173</v>
      </c>
      <c r="S10" s="162">
        <v>30723</v>
      </c>
      <c r="T10" s="162">
        <v>33898</v>
      </c>
      <c r="U10" s="180">
        <f>IFERROR(T10/S10-1,"-")</f>
        <v>0.10334277251570478</v>
      </c>
      <c r="V10" s="161">
        <f t="shared" ref="V10:V20" si="5">T10-S10</f>
        <v>3175</v>
      </c>
      <c r="W10" s="163">
        <f t="shared" si="4"/>
        <v>0.22437416433895074</v>
      </c>
    </row>
    <row r="11" spans="1:23" x14ac:dyDescent="0.25">
      <c r="A11" s="164" t="s">
        <v>103</v>
      </c>
      <c r="B11" s="165" t="s">
        <v>106</v>
      </c>
      <c r="C11" s="166">
        <v>85272</v>
      </c>
      <c r="D11" s="166">
        <v>212682</v>
      </c>
      <c r="E11" s="166">
        <v>235952</v>
      </c>
      <c r="F11" s="166">
        <v>237602</v>
      </c>
      <c r="G11" s="166">
        <v>234916</v>
      </c>
      <c r="H11" s="166">
        <v>229750</v>
      </c>
      <c r="I11" s="181">
        <f>IFERROR(H11/G11-1,"-")</f>
        <v>-2.1990839278720919E-2</v>
      </c>
      <c r="J11" s="165">
        <f t="shared" si="1"/>
        <v>-5166</v>
      </c>
      <c r="K11" s="167">
        <f t="shared" si="2"/>
        <v>8.2160820642660323E-2</v>
      </c>
      <c r="N11" s="165" t="s">
        <v>106</v>
      </c>
      <c r="O11" s="166">
        <v>308</v>
      </c>
      <c r="P11" s="166">
        <v>15573</v>
      </c>
      <c r="Q11" s="166">
        <v>7430</v>
      </c>
      <c r="R11" s="166">
        <v>11643</v>
      </c>
      <c r="S11" s="166">
        <v>8822</v>
      </c>
      <c r="T11" s="166">
        <v>11579</v>
      </c>
      <c r="U11" s="181">
        <f>IFERROR(T11/S11-1,"-")</f>
        <v>0.31251416912264784</v>
      </c>
      <c r="V11" s="165">
        <f t="shared" si="5"/>
        <v>2757</v>
      </c>
      <c r="W11" s="167">
        <f>T11/T$9</f>
        <v>7.6642529024742181E-2</v>
      </c>
    </row>
    <row r="12" spans="1:23" x14ac:dyDescent="0.25">
      <c r="A12" s="1"/>
      <c r="B12" s="165" t="s">
        <v>103</v>
      </c>
      <c r="C12" s="166">
        <v>146719</v>
      </c>
      <c r="D12" s="166">
        <v>200500</v>
      </c>
      <c r="E12" s="166">
        <v>356182</v>
      </c>
      <c r="F12" s="166">
        <v>375289</v>
      </c>
      <c r="G12" s="166">
        <v>375485</v>
      </c>
      <c r="H12" s="166">
        <v>376001</v>
      </c>
      <c r="I12" s="181">
        <f>IFERROR(H12/G12-1,"-")</f>
        <v>1.3742226720108164E-3</v>
      </c>
      <c r="J12" s="165">
        <f t="shared" si="1"/>
        <v>516</v>
      </c>
      <c r="K12" s="167">
        <f t="shared" si="2"/>
        <v>0.13446159182790393</v>
      </c>
      <c r="N12" s="165" t="s">
        <v>103</v>
      </c>
      <c r="O12" s="166">
        <v>13467</v>
      </c>
      <c r="P12" s="166">
        <v>12636</v>
      </c>
      <c r="Q12" s="166">
        <v>18923</v>
      </c>
      <c r="R12" s="166">
        <v>21530</v>
      </c>
      <c r="S12" s="166">
        <v>21901</v>
      </c>
      <c r="T12" s="166">
        <v>22319</v>
      </c>
      <c r="U12" s="181">
        <f>IFERROR(T12/S12-1,"-")</f>
        <v>1.9085886489201398E-2</v>
      </c>
      <c r="V12" s="165">
        <f t="shared" si="5"/>
        <v>418</v>
      </c>
      <c r="W12" s="167">
        <f t="shared" si="4"/>
        <v>0.14773163531420855</v>
      </c>
    </row>
    <row r="13" spans="1:23" s="58" customFormat="1" x14ac:dyDescent="0.25">
      <c r="B13" s="161" t="s">
        <v>110</v>
      </c>
      <c r="C13" s="162">
        <v>682915</v>
      </c>
      <c r="D13" s="162">
        <v>395562</v>
      </c>
      <c r="E13" s="162">
        <v>1866269</v>
      </c>
      <c r="F13" s="162">
        <v>2085054</v>
      </c>
      <c r="G13" s="162">
        <v>2247053</v>
      </c>
      <c r="H13" s="162">
        <v>2190594</v>
      </c>
      <c r="I13" s="180">
        <f>IFERROR(H13/G13-1,"-")</f>
        <v>-2.5125798100890329E-2</v>
      </c>
      <c r="J13" s="161">
        <f t="shared" si="1"/>
        <v>-56459</v>
      </c>
      <c r="K13" s="163">
        <f t="shared" si="2"/>
        <v>0.78337758752943576</v>
      </c>
      <c r="N13" s="161" t="s">
        <v>110</v>
      </c>
      <c r="O13" s="162">
        <v>20478</v>
      </c>
      <c r="P13" s="162">
        <v>23043</v>
      </c>
      <c r="Q13" s="162">
        <v>83460</v>
      </c>
      <c r="R13" s="162">
        <v>114185</v>
      </c>
      <c r="S13" s="162">
        <v>108739</v>
      </c>
      <c r="T13" s="162">
        <v>117180</v>
      </c>
      <c r="U13" s="180">
        <f>IFERROR(T13/S13-1,"-")</f>
        <v>7.7626242654429412E-2</v>
      </c>
      <c r="V13" s="161">
        <f t="shared" si="5"/>
        <v>8441</v>
      </c>
      <c r="W13" s="163">
        <f t="shared" si="4"/>
        <v>0.77562583566104926</v>
      </c>
    </row>
    <row r="14" spans="1:23" s="58" customFormat="1" x14ac:dyDescent="0.25">
      <c r="B14" s="165" t="s">
        <v>113</v>
      </c>
      <c r="C14" s="166">
        <v>260165</v>
      </c>
      <c r="D14" s="166">
        <v>57406</v>
      </c>
      <c r="E14" s="166">
        <v>854957</v>
      </c>
      <c r="F14" s="166">
        <v>951400</v>
      </c>
      <c r="G14" s="166">
        <v>1019845</v>
      </c>
      <c r="H14" s="166">
        <v>1000795</v>
      </c>
      <c r="I14" s="181">
        <f t="shared" ref="I14:I21" si="6">IFERROR(H14/G14-1,"-")</f>
        <v>-1.867930911069815E-2</v>
      </c>
      <c r="J14" s="165">
        <f t="shared" si="1"/>
        <v>-19050</v>
      </c>
      <c r="K14" s="167">
        <f t="shared" si="2"/>
        <v>0.3578939651580903</v>
      </c>
      <c r="N14" s="165" t="s">
        <v>113</v>
      </c>
      <c r="O14" s="166">
        <v>10709</v>
      </c>
      <c r="P14" s="166">
        <v>5712</v>
      </c>
      <c r="Q14" s="166">
        <v>49565</v>
      </c>
      <c r="R14" s="166">
        <v>74713</v>
      </c>
      <c r="S14" s="166">
        <v>67869</v>
      </c>
      <c r="T14" s="166">
        <v>71210</v>
      </c>
      <c r="U14" s="181">
        <f t="shared" ref="U14:U21" si="7">IFERROR(T14/S14-1,"-")</f>
        <v>4.9227187670364936E-2</v>
      </c>
      <c r="V14" s="165">
        <f t="shared" si="5"/>
        <v>3341</v>
      </c>
      <c r="W14" s="167">
        <f t="shared" si="4"/>
        <v>0.47134592726935753</v>
      </c>
    </row>
    <row r="15" spans="1:23" x14ac:dyDescent="0.25">
      <c r="A15" s="1"/>
      <c r="B15" s="165" t="s">
        <v>116</v>
      </c>
      <c r="C15" s="166">
        <v>101597</v>
      </c>
      <c r="D15" s="166">
        <v>64653</v>
      </c>
      <c r="E15" s="166">
        <v>208666</v>
      </c>
      <c r="F15" s="166">
        <v>240943</v>
      </c>
      <c r="G15" s="166">
        <v>250717</v>
      </c>
      <c r="H15" s="166">
        <v>243214</v>
      </c>
      <c r="I15" s="181">
        <f t="shared" si="6"/>
        <v>-2.9926171739451224E-2</v>
      </c>
      <c r="J15" s="165">
        <f t="shared" si="1"/>
        <v>-7503</v>
      </c>
      <c r="K15" s="167">
        <f t="shared" si="2"/>
        <v>8.6975677178602787E-2</v>
      </c>
      <c r="N15" s="165" t="s">
        <v>116</v>
      </c>
      <c r="O15" s="166">
        <v>1745</v>
      </c>
      <c r="P15" s="166">
        <v>4366</v>
      </c>
      <c r="Q15" s="166">
        <v>3756</v>
      </c>
      <c r="R15" s="166">
        <v>4908</v>
      </c>
      <c r="S15" s="166">
        <v>4708</v>
      </c>
      <c r="T15" s="166">
        <v>5313</v>
      </c>
      <c r="U15" s="181">
        <f t="shared" si="7"/>
        <v>0.12850467289719636</v>
      </c>
      <c r="V15" s="165">
        <f t="shared" si="5"/>
        <v>605</v>
      </c>
      <c r="W15" s="167">
        <f t="shared" si="4"/>
        <v>3.5167264591800265E-2</v>
      </c>
    </row>
    <row r="16" spans="1:23" x14ac:dyDescent="0.25">
      <c r="A16" s="1"/>
      <c r="B16" s="165" t="s">
        <v>119</v>
      </c>
      <c r="C16" s="166">
        <v>37686</v>
      </c>
      <c r="D16" s="166">
        <v>56994</v>
      </c>
      <c r="E16" s="166">
        <v>108663</v>
      </c>
      <c r="F16" s="166">
        <v>119721</v>
      </c>
      <c r="G16" s="166">
        <v>132227</v>
      </c>
      <c r="H16" s="166">
        <v>125365</v>
      </c>
      <c r="I16" s="181">
        <f t="shared" si="6"/>
        <v>-5.1895603772300625E-2</v>
      </c>
      <c r="J16" s="165">
        <f t="shared" si="1"/>
        <v>-6862</v>
      </c>
      <c r="K16" s="167">
        <f t="shared" si="2"/>
        <v>4.4831735712152827E-2</v>
      </c>
      <c r="N16" s="165" t="s">
        <v>119</v>
      </c>
      <c r="O16" s="166">
        <v>1108</v>
      </c>
      <c r="P16" s="166">
        <v>3826</v>
      </c>
      <c r="Q16" s="166">
        <v>5391</v>
      </c>
      <c r="R16" s="166">
        <v>9383</v>
      </c>
      <c r="S16" s="166">
        <v>8106</v>
      </c>
      <c r="T16" s="166">
        <v>9684</v>
      </c>
      <c r="U16" s="181">
        <f t="shared" si="7"/>
        <v>0.19467061435973343</v>
      </c>
      <c r="V16" s="165">
        <f t="shared" si="5"/>
        <v>1578</v>
      </c>
      <c r="W16" s="167">
        <f t="shared" si="4"/>
        <v>6.40993394140775E-2</v>
      </c>
    </row>
    <row r="17" spans="1:23" x14ac:dyDescent="0.25">
      <c r="A17" s="1"/>
      <c r="B17" s="165" t="s">
        <v>126</v>
      </c>
      <c r="C17" s="166">
        <v>24996</v>
      </c>
      <c r="D17" s="166">
        <v>21242</v>
      </c>
      <c r="E17" s="166">
        <v>85989</v>
      </c>
      <c r="F17" s="166">
        <v>77282</v>
      </c>
      <c r="G17" s="166">
        <v>85188</v>
      </c>
      <c r="H17" s="166">
        <v>79215</v>
      </c>
      <c r="I17" s="181">
        <f t="shared" si="6"/>
        <v>-7.0115509226651662E-2</v>
      </c>
      <c r="J17" s="165">
        <f t="shared" si="1"/>
        <v>-5973</v>
      </c>
      <c r="K17" s="167">
        <f t="shared" si="2"/>
        <v>2.8328049650525954E-2</v>
      </c>
      <c r="N17" s="165" t="s">
        <v>126</v>
      </c>
      <c r="O17" s="166">
        <v>869</v>
      </c>
      <c r="P17" s="166">
        <v>1614</v>
      </c>
      <c r="Q17" s="166">
        <v>3932</v>
      </c>
      <c r="R17" s="166">
        <v>3603</v>
      </c>
      <c r="S17" s="166">
        <v>3668</v>
      </c>
      <c r="T17" s="166">
        <v>4141</v>
      </c>
      <c r="U17" s="181">
        <f t="shared" si="7"/>
        <v>0.12895310796074155</v>
      </c>
      <c r="V17" s="165">
        <f t="shared" si="5"/>
        <v>473</v>
      </c>
      <c r="W17" s="167">
        <f t="shared" si="4"/>
        <v>2.7409682415705794E-2</v>
      </c>
    </row>
    <row r="18" spans="1:23" x14ac:dyDescent="0.25">
      <c r="A18" s="1"/>
      <c r="B18" s="165" t="s">
        <v>122</v>
      </c>
      <c r="C18" s="166">
        <v>34737</v>
      </c>
      <c r="D18" s="166">
        <v>29008</v>
      </c>
      <c r="E18" s="166">
        <v>85583</v>
      </c>
      <c r="F18" s="166">
        <v>87360</v>
      </c>
      <c r="G18" s="166">
        <v>92695</v>
      </c>
      <c r="H18" s="166">
        <v>83678</v>
      </c>
      <c r="I18" s="181">
        <f t="shared" si="6"/>
        <v>-9.7276012729920702E-2</v>
      </c>
      <c r="J18" s="165">
        <f t="shared" si="1"/>
        <v>-9017</v>
      </c>
      <c r="K18" s="167">
        <f t="shared" si="2"/>
        <v>2.9924061587536587E-2</v>
      </c>
      <c r="N18" s="165" t="s">
        <v>122</v>
      </c>
      <c r="O18" s="166">
        <v>1069</v>
      </c>
      <c r="P18" s="166">
        <v>1987</v>
      </c>
      <c r="Q18" s="166">
        <v>3050</v>
      </c>
      <c r="R18" s="166">
        <v>3317</v>
      </c>
      <c r="S18" s="166">
        <v>2958</v>
      </c>
      <c r="T18" s="166">
        <v>3054</v>
      </c>
      <c r="U18" s="181">
        <f t="shared" si="7"/>
        <v>3.2454361054766734E-2</v>
      </c>
      <c r="V18" s="165">
        <f t="shared" si="5"/>
        <v>96</v>
      </c>
      <c r="W18" s="167">
        <f t="shared" si="4"/>
        <v>2.0214723520300772E-2</v>
      </c>
    </row>
    <row r="19" spans="1:23" x14ac:dyDescent="0.25">
      <c r="A19" s="164" t="s">
        <v>147</v>
      </c>
      <c r="B19" s="165" t="s">
        <v>131</v>
      </c>
      <c r="C19" s="166">
        <v>18060</v>
      </c>
      <c r="D19" s="166">
        <v>1592</v>
      </c>
      <c r="E19" s="166">
        <v>23862</v>
      </c>
      <c r="F19" s="166">
        <v>29939</v>
      </c>
      <c r="G19" s="166">
        <v>27075</v>
      </c>
      <c r="H19" s="166">
        <v>25876</v>
      </c>
      <c r="I19" s="181">
        <f t="shared" si="6"/>
        <v>-4.4284395198522675E-2</v>
      </c>
      <c r="J19" s="165">
        <f t="shared" si="1"/>
        <v>-1199</v>
      </c>
      <c r="K19" s="167">
        <f t="shared" si="2"/>
        <v>9.2535077038062193E-3</v>
      </c>
      <c r="N19" s="165" t="s">
        <v>131</v>
      </c>
      <c r="O19" s="166">
        <v>209</v>
      </c>
      <c r="P19" s="166">
        <v>42</v>
      </c>
      <c r="Q19" s="166">
        <v>474</v>
      </c>
      <c r="R19" s="166">
        <v>754</v>
      </c>
      <c r="S19" s="166">
        <v>826</v>
      </c>
      <c r="T19" s="166">
        <v>813</v>
      </c>
      <c r="U19" s="181">
        <f t="shared" si="7"/>
        <v>-1.57384987893463E-2</v>
      </c>
      <c r="V19" s="165">
        <f t="shared" si="5"/>
        <v>-13</v>
      </c>
      <c r="W19" s="167">
        <f t="shared" si="4"/>
        <v>5.3813262023590467E-3</v>
      </c>
    </row>
    <row r="20" spans="1:23" x14ac:dyDescent="0.25">
      <c r="A20" s="169" t="s">
        <v>148</v>
      </c>
      <c r="B20" s="165" t="s">
        <v>134</v>
      </c>
      <c r="C20" s="166">
        <v>24204</v>
      </c>
      <c r="D20" s="166">
        <v>1617</v>
      </c>
      <c r="E20" s="166">
        <v>16493</v>
      </c>
      <c r="F20" s="166">
        <v>25943</v>
      </c>
      <c r="G20" s="166">
        <v>24516</v>
      </c>
      <c r="H20" s="166">
        <v>21016</v>
      </c>
      <c r="I20" s="181">
        <f t="shared" si="6"/>
        <v>-0.14276390928373306</v>
      </c>
      <c r="J20" s="165">
        <f t="shared" si="1"/>
        <v>-3500</v>
      </c>
      <c r="K20" s="167">
        <f t="shared" si="2"/>
        <v>7.5155247296023915E-3</v>
      </c>
      <c r="N20" s="165" t="s">
        <v>134</v>
      </c>
      <c r="O20" s="166">
        <v>526</v>
      </c>
      <c r="P20" s="166">
        <v>22</v>
      </c>
      <c r="Q20" s="166">
        <v>638</v>
      </c>
      <c r="R20" s="166">
        <v>396</v>
      </c>
      <c r="S20" s="166">
        <v>1042</v>
      </c>
      <c r="T20" s="166">
        <v>670</v>
      </c>
      <c r="U20" s="181">
        <f t="shared" si="7"/>
        <v>-0.35700575815738966</v>
      </c>
      <c r="V20" s="165">
        <f t="shared" si="5"/>
        <v>-372</v>
      </c>
      <c r="W20" s="167">
        <f t="shared" si="4"/>
        <v>4.4347952713168033E-3</v>
      </c>
    </row>
    <row r="21" spans="1:23" x14ac:dyDescent="0.25">
      <c r="B21" s="170" t="s">
        <v>148</v>
      </c>
      <c r="C21" s="171">
        <f t="shared" ref="C21" si="8">C13-SUM(C14:C20)</f>
        <v>181470</v>
      </c>
      <c r="D21" s="171">
        <f t="shared" ref="D21:H21" si="9">D13-SUM(D14:D20)</f>
        <v>163050</v>
      </c>
      <c r="E21" s="171">
        <f t="shared" si="9"/>
        <v>482056</v>
      </c>
      <c r="F21" s="171">
        <f t="shared" si="9"/>
        <v>552466</v>
      </c>
      <c r="G21" s="171">
        <f t="shared" si="9"/>
        <v>614790</v>
      </c>
      <c r="H21" s="171">
        <f t="shared" si="9"/>
        <v>611435</v>
      </c>
      <c r="I21" s="182">
        <f t="shared" si="6"/>
        <v>-5.4571479692252511E-3</v>
      </c>
      <c r="J21" s="170">
        <f t="shared" si="1"/>
        <v>-3355</v>
      </c>
      <c r="K21" s="172">
        <f t="shared" si="2"/>
        <v>0.2186550658091187</v>
      </c>
      <c r="N21" s="170" t="s">
        <v>148</v>
      </c>
      <c r="O21" s="171">
        <f t="shared" ref="O21:T21" si="10">O13-SUM(O14:O20)</f>
        <v>4243</v>
      </c>
      <c r="P21" s="171">
        <f t="shared" si="10"/>
        <v>5474</v>
      </c>
      <c r="Q21" s="171">
        <f t="shared" si="10"/>
        <v>16654</v>
      </c>
      <c r="R21" s="171">
        <f t="shared" si="10"/>
        <v>17111</v>
      </c>
      <c r="S21" s="171">
        <f t="shared" si="10"/>
        <v>19562</v>
      </c>
      <c r="T21" s="171">
        <f t="shared" si="10"/>
        <v>22295</v>
      </c>
      <c r="U21" s="182">
        <f t="shared" si="7"/>
        <v>0.13970964114098772</v>
      </c>
      <c r="V21" s="170">
        <f>T21-S21</f>
        <v>2733</v>
      </c>
      <c r="W21" s="172">
        <f t="shared" si="4"/>
        <v>0.14757277697613153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323732</v>
      </c>
      <c r="D23" s="178">
        <f t="shared" si="11"/>
        <v>332691</v>
      </c>
      <c r="E23" s="178">
        <f t="shared" si="11"/>
        <v>990351</v>
      </c>
      <c r="F23" s="178">
        <f t="shared" si="11"/>
        <v>1019717</v>
      </c>
      <c r="G23" s="178">
        <f t="shared" si="11"/>
        <v>1059130</v>
      </c>
      <c r="H23" s="178">
        <f t="shared" si="11"/>
        <v>985309</v>
      </c>
      <c r="I23" s="179">
        <f>IFERROR(H23/G23-1,"-")</f>
        <v>-6.9699659154211502E-2</v>
      </c>
      <c r="J23" s="178">
        <f>H23-G23</f>
        <v>-73821</v>
      </c>
      <c r="K23" s="179">
        <f t="shared" ref="K23:K35" si="12">H23/H$9</f>
        <v>0.35235602187855936</v>
      </c>
    </row>
    <row r="24" spans="1:23" x14ac:dyDescent="0.25">
      <c r="B24" s="161" t="s">
        <v>100</v>
      </c>
      <c r="C24" s="162">
        <v>42667</v>
      </c>
      <c r="D24" s="162">
        <v>148328</v>
      </c>
      <c r="E24" s="162">
        <v>127460</v>
      </c>
      <c r="F24" s="162">
        <v>101872</v>
      </c>
      <c r="G24" s="162">
        <v>91647</v>
      </c>
      <c r="H24" s="162">
        <v>78828</v>
      </c>
      <c r="I24" s="180">
        <f>IFERROR(H24/G24-1,"-")</f>
        <v>-0.13987364561851456</v>
      </c>
      <c r="J24" s="161">
        <f t="shared" ref="J24:J34" si="13">H24-G24</f>
        <v>-12819</v>
      </c>
      <c r="K24" s="163">
        <f t="shared" si="12"/>
        <v>2.8189654709987501E-2</v>
      </c>
    </row>
    <row r="25" spans="1:23" x14ac:dyDescent="0.25">
      <c r="B25" s="165" t="s">
        <v>106</v>
      </c>
      <c r="C25" s="166">
        <v>19787</v>
      </c>
      <c r="D25" s="166">
        <v>73747</v>
      </c>
      <c r="E25" s="166">
        <v>52266</v>
      </c>
      <c r="F25" s="166">
        <v>40607</v>
      </c>
      <c r="G25" s="166">
        <v>32381</v>
      </c>
      <c r="H25" s="166">
        <v>35823</v>
      </c>
      <c r="I25" s="181">
        <f>IFERROR(H25/G25-1,"-")</f>
        <v>0.10629690250455504</v>
      </c>
      <c r="J25" s="165">
        <f t="shared" si="13"/>
        <v>3442</v>
      </c>
      <c r="K25" s="167">
        <f t="shared" si="12"/>
        <v>1.2810651046276478E-2</v>
      </c>
    </row>
    <row r="26" spans="1:23" x14ac:dyDescent="0.25">
      <c r="B26" s="165" t="s">
        <v>103</v>
      </c>
      <c r="C26" s="166">
        <v>22880</v>
      </c>
      <c r="D26" s="166">
        <v>74581</v>
      </c>
      <c r="E26" s="166">
        <v>75194</v>
      </c>
      <c r="F26" s="166">
        <v>61265</v>
      </c>
      <c r="G26" s="166">
        <v>59266</v>
      </c>
      <c r="H26" s="166">
        <v>43005</v>
      </c>
      <c r="I26" s="181">
        <f>IFERROR(H26/G26-1,"-")</f>
        <v>-0.27437316505247533</v>
      </c>
      <c r="J26" s="165">
        <f t="shared" si="13"/>
        <v>-16261</v>
      </c>
      <c r="K26" s="167">
        <f t="shared" si="12"/>
        <v>1.5379003663711022E-2</v>
      </c>
    </row>
    <row r="27" spans="1:23" x14ac:dyDescent="0.25">
      <c r="B27" s="161" t="s">
        <v>110</v>
      </c>
      <c r="C27" s="162">
        <v>281065</v>
      </c>
      <c r="D27" s="162">
        <v>184363</v>
      </c>
      <c r="E27" s="162">
        <v>862891</v>
      </c>
      <c r="F27" s="162">
        <v>917845</v>
      </c>
      <c r="G27" s="162">
        <v>967483</v>
      </c>
      <c r="H27" s="162">
        <v>906481</v>
      </c>
      <c r="I27" s="180">
        <f>IFERROR(H27/G27-1,"-")</f>
        <v>-6.3052270685893141E-2</v>
      </c>
      <c r="J27" s="161">
        <f t="shared" si="13"/>
        <v>-61002</v>
      </c>
      <c r="K27" s="163">
        <f t="shared" si="12"/>
        <v>0.32416636716857183</v>
      </c>
    </row>
    <row r="28" spans="1:23" x14ac:dyDescent="0.25">
      <c r="B28" s="165" t="s">
        <v>113</v>
      </c>
      <c r="C28" s="166">
        <v>118184</v>
      </c>
      <c r="D28" s="166">
        <v>31455</v>
      </c>
      <c r="E28" s="166">
        <v>433227</v>
      </c>
      <c r="F28" s="166">
        <v>465053</v>
      </c>
      <c r="G28" s="166">
        <v>491622</v>
      </c>
      <c r="H28" s="166">
        <v>463867</v>
      </c>
      <c r="I28" s="181">
        <f t="shared" ref="I28:I35" si="14">IFERROR(H28/G28-1,"-")</f>
        <v>-5.6455976339545466E-2</v>
      </c>
      <c r="J28" s="165">
        <f t="shared" si="13"/>
        <v>-27755</v>
      </c>
      <c r="K28" s="167">
        <f t="shared" si="12"/>
        <v>0.16588332269444578</v>
      </c>
    </row>
    <row r="29" spans="1:23" x14ac:dyDescent="0.25">
      <c r="B29" s="165" t="s">
        <v>116</v>
      </c>
      <c r="C29" s="166">
        <v>38528</v>
      </c>
      <c r="D29" s="166">
        <v>33944</v>
      </c>
      <c r="E29" s="166">
        <v>99189</v>
      </c>
      <c r="F29" s="166">
        <v>107879</v>
      </c>
      <c r="G29" s="166">
        <v>109017</v>
      </c>
      <c r="H29" s="166">
        <v>101051</v>
      </c>
      <c r="I29" s="181">
        <f t="shared" si="14"/>
        <v>-7.3071172385958172E-2</v>
      </c>
      <c r="J29" s="165">
        <f t="shared" si="13"/>
        <v>-7966</v>
      </c>
      <c r="K29" s="167">
        <f t="shared" si="12"/>
        <v>3.6136814305817055E-2</v>
      </c>
    </row>
    <row r="30" spans="1:23" x14ac:dyDescent="0.25">
      <c r="B30" s="165" t="s">
        <v>119</v>
      </c>
      <c r="C30" s="166">
        <v>12780</v>
      </c>
      <c r="D30" s="166">
        <v>21016</v>
      </c>
      <c r="E30" s="166">
        <v>35884</v>
      </c>
      <c r="F30" s="166">
        <v>33057</v>
      </c>
      <c r="G30" s="166">
        <v>30373</v>
      </c>
      <c r="H30" s="166">
        <v>28053</v>
      </c>
      <c r="I30" s="181">
        <f t="shared" si="14"/>
        <v>-7.6383630197873087E-2</v>
      </c>
      <c r="J30" s="165">
        <f t="shared" si="13"/>
        <v>-2320</v>
      </c>
      <c r="K30" s="167">
        <f t="shared" si="12"/>
        <v>1.00320239455432E-2</v>
      </c>
    </row>
    <row r="31" spans="1:23" x14ac:dyDescent="0.25">
      <c r="B31" s="165" t="s">
        <v>126</v>
      </c>
      <c r="C31" s="166">
        <v>12474</v>
      </c>
      <c r="D31" s="166">
        <v>12058</v>
      </c>
      <c r="E31" s="166">
        <v>45985</v>
      </c>
      <c r="F31" s="166">
        <v>38989</v>
      </c>
      <c r="G31" s="166">
        <v>41482</v>
      </c>
      <c r="H31" s="166">
        <v>38256</v>
      </c>
      <c r="I31" s="181">
        <f t="shared" si="14"/>
        <v>-7.7768670748758484E-2</v>
      </c>
      <c r="J31" s="165">
        <f t="shared" si="13"/>
        <v>-3226</v>
      </c>
      <c r="K31" s="167">
        <f t="shared" si="12"/>
        <v>1.3680715362374814E-2</v>
      </c>
    </row>
    <row r="32" spans="1:23" x14ac:dyDescent="0.25">
      <c r="B32" s="165" t="s">
        <v>122</v>
      </c>
      <c r="C32" s="166">
        <v>17179</v>
      </c>
      <c r="D32" s="166">
        <v>17152</v>
      </c>
      <c r="E32" s="166">
        <v>51744</v>
      </c>
      <c r="F32" s="166">
        <v>48389</v>
      </c>
      <c r="G32" s="166">
        <v>50092</v>
      </c>
      <c r="H32" s="166">
        <v>46198</v>
      </c>
      <c r="I32" s="181">
        <f t="shared" si="14"/>
        <v>-7.7736963986265284E-2</v>
      </c>
      <c r="J32" s="165">
        <f t="shared" si="13"/>
        <v>-3894</v>
      </c>
      <c r="K32" s="167">
        <f t="shared" si="12"/>
        <v>1.6520851325569626E-2</v>
      </c>
    </row>
    <row r="33" spans="2:11" x14ac:dyDescent="0.25">
      <c r="B33" s="165" t="s">
        <v>131</v>
      </c>
      <c r="C33" s="166">
        <v>9534</v>
      </c>
      <c r="D33" s="166">
        <v>413</v>
      </c>
      <c r="E33" s="166">
        <v>12484</v>
      </c>
      <c r="F33" s="166">
        <v>13934</v>
      </c>
      <c r="G33" s="166">
        <v>13575</v>
      </c>
      <c r="H33" s="166">
        <v>11885</v>
      </c>
      <c r="I33" s="181">
        <f t="shared" si="14"/>
        <v>-0.12449355432780851</v>
      </c>
      <c r="J33" s="165">
        <f t="shared" si="13"/>
        <v>-1690</v>
      </c>
      <c r="K33" s="167">
        <f t="shared" si="12"/>
        <v>4.2501908741589467E-3</v>
      </c>
    </row>
    <row r="34" spans="2:11" x14ac:dyDescent="0.25">
      <c r="B34" s="165" t="s">
        <v>134</v>
      </c>
      <c r="C34" s="166">
        <v>11127</v>
      </c>
      <c r="D34" s="166">
        <v>321</v>
      </c>
      <c r="E34" s="166">
        <v>7576</v>
      </c>
      <c r="F34" s="166">
        <v>12449</v>
      </c>
      <c r="G34" s="166">
        <v>11584</v>
      </c>
      <c r="H34" s="166">
        <v>9858</v>
      </c>
      <c r="I34" s="181">
        <f t="shared" si="14"/>
        <v>-0.14899861878453036</v>
      </c>
      <c r="J34" s="165">
        <f t="shared" si="13"/>
        <v>-1726</v>
      </c>
      <c r="K34" s="167">
        <f t="shared" si="12"/>
        <v>3.525316082243071E-3</v>
      </c>
    </row>
    <row r="35" spans="2:11" x14ac:dyDescent="0.25">
      <c r="B35" s="170" t="s">
        <v>148</v>
      </c>
      <c r="C35" s="171">
        <f t="shared" ref="C35" si="15">C27-SUM(C28:C34)</f>
        <v>61259</v>
      </c>
      <c r="D35" s="171">
        <f t="shared" ref="D35:H35" si="16">D27-SUM(D28:D34)</f>
        <v>68004</v>
      </c>
      <c r="E35" s="171">
        <f t="shared" si="16"/>
        <v>176802</v>
      </c>
      <c r="F35" s="171">
        <f t="shared" si="16"/>
        <v>198095</v>
      </c>
      <c r="G35" s="171">
        <f t="shared" si="16"/>
        <v>219738</v>
      </c>
      <c r="H35" s="171">
        <f t="shared" si="16"/>
        <v>207313</v>
      </c>
      <c r="I35" s="182">
        <f t="shared" si="14"/>
        <v>-5.6544612220007506E-2</v>
      </c>
      <c r="J35" s="170">
        <f>H35-G35</f>
        <v>-12425</v>
      </c>
      <c r="K35" s="172">
        <f t="shared" si="12"/>
        <v>7.4137132578419335E-2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161287</v>
      </c>
      <c r="D37" s="178">
        <f t="shared" si="17"/>
        <v>70768</v>
      </c>
      <c r="E37" s="178">
        <f t="shared" si="17"/>
        <v>482585</v>
      </c>
      <c r="F37" s="178">
        <f t="shared" si="17"/>
        <v>531101</v>
      </c>
      <c r="G37" s="178">
        <f t="shared" si="17"/>
        <v>567656</v>
      </c>
      <c r="H37" s="178">
        <f t="shared" si="17"/>
        <v>582561</v>
      </c>
      <c r="I37" s="179">
        <f>IFERROR(H37/G37-1,"-")</f>
        <v>2.6257099370041059E-2</v>
      </c>
      <c r="J37" s="178">
        <f>H37-G37</f>
        <v>14905</v>
      </c>
      <c r="K37" s="179">
        <f t="shared" ref="K37:K49" si="18">H37/H$9</f>
        <v>0.20832944432822131</v>
      </c>
    </row>
    <row r="38" spans="2:11" x14ac:dyDescent="0.25">
      <c r="B38" s="161" t="s">
        <v>100</v>
      </c>
      <c r="C38" s="162">
        <v>14605</v>
      </c>
      <c r="D38" s="162">
        <v>20188</v>
      </c>
      <c r="E38" s="162">
        <v>58344</v>
      </c>
      <c r="F38" s="162">
        <v>56389</v>
      </c>
      <c r="G38" s="162">
        <v>55343</v>
      </c>
      <c r="H38" s="162">
        <v>54528</v>
      </c>
      <c r="I38" s="180">
        <f>IFERROR(H38/G38-1,"-")</f>
        <v>-1.4726342988273133E-2</v>
      </c>
      <c r="J38" s="161">
        <f t="shared" ref="J38:J48" si="19">H38-G38</f>
        <v>-815</v>
      </c>
      <c r="K38" s="163">
        <f t="shared" si="18"/>
        <v>1.9499739838968369E-2</v>
      </c>
    </row>
    <row r="39" spans="2:11" x14ac:dyDescent="0.25">
      <c r="B39" s="165" t="s">
        <v>106</v>
      </c>
      <c r="C39" s="166">
        <v>2733</v>
      </c>
      <c r="D39" s="166">
        <v>5312</v>
      </c>
      <c r="E39" s="166">
        <v>13723</v>
      </c>
      <c r="F39" s="166">
        <v>20004</v>
      </c>
      <c r="G39" s="166">
        <v>22396</v>
      </c>
      <c r="H39" s="166">
        <v>20423</v>
      </c>
      <c r="I39" s="181">
        <f>IFERROR(H39/G39-1,"-")</f>
        <v>-8.8096088587247712E-2</v>
      </c>
      <c r="J39" s="165">
        <f t="shared" si="19"/>
        <v>-1973</v>
      </c>
      <c r="K39" s="167">
        <f t="shared" si="18"/>
        <v>7.3034621979762866E-3</v>
      </c>
    </row>
    <row r="40" spans="2:11" x14ac:dyDescent="0.25">
      <c r="B40" s="165" t="s">
        <v>103</v>
      </c>
      <c r="C40" s="166">
        <v>11872</v>
      </c>
      <c r="D40" s="166">
        <v>14876</v>
      </c>
      <c r="E40" s="166">
        <v>44621</v>
      </c>
      <c r="F40" s="166">
        <v>36385</v>
      </c>
      <c r="G40" s="166">
        <v>32947</v>
      </c>
      <c r="H40" s="166">
        <v>34105</v>
      </c>
      <c r="I40" s="181">
        <f>IFERROR(H40/G40-1,"-")</f>
        <v>3.5147357877803653E-2</v>
      </c>
      <c r="J40" s="165">
        <f t="shared" si="19"/>
        <v>1158</v>
      </c>
      <c r="K40" s="167">
        <f t="shared" si="18"/>
        <v>1.2196277640992081E-2</v>
      </c>
    </row>
    <row r="41" spans="2:11" x14ac:dyDescent="0.25">
      <c r="B41" s="161" t="s">
        <v>110</v>
      </c>
      <c r="C41" s="162">
        <v>146682</v>
      </c>
      <c r="D41" s="162">
        <v>50580</v>
      </c>
      <c r="E41" s="162">
        <v>424241</v>
      </c>
      <c r="F41" s="162">
        <v>474712</v>
      </c>
      <c r="G41" s="162">
        <v>512313</v>
      </c>
      <c r="H41" s="162">
        <v>528033</v>
      </c>
      <c r="I41" s="180">
        <f>IFERROR(H41/G41-1,"-")</f>
        <v>3.0684366783587436E-2</v>
      </c>
      <c r="J41" s="161">
        <f t="shared" si="19"/>
        <v>15720</v>
      </c>
      <c r="K41" s="163">
        <f t="shared" si="18"/>
        <v>0.18882970448925293</v>
      </c>
    </row>
    <row r="42" spans="2:11" x14ac:dyDescent="0.25">
      <c r="B42" s="165" t="s">
        <v>113</v>
      </c>
      <c r="C42" s="166">
        <v>69424</v>
      </c>
      <c r="D42" s="166">
        <v>9774</v>
      </c>
      <c r="E42" s="166">
        <v>218412</v>
      </c>
      <c r="F42" s="166">
        <v>243157</v>
      </c>
      <c r="G42" s="166">
        <v>271249</v>
      </c>
      <c r="H42" s="166">
        <v>274557</v>
      </c>
      <c r="I42" s="181">
        <f t="shared" ref="I42:I49" si="20">IFERROR(H42/G42-1,"-")</f>
        <v>1.2195436665204396E-2</v>
      </c>
      <c r="J42" s="165">
        <f t="shared" si="19"/>
        <v>3308</v>
      </c>
      <c r="K42" s="167">
        <f t="shared" si="18"/>
        <v>9.8184236923555573E-2</v>
      </c>
    </row>
    <row r="43" spans="2:11" x14ac:dyDescent="0.25">
      <c r="B43" s="165" t="s">
        <v>116</v>
      </c>
      <c r="C43" s="166">
        <v>9175</v>
      </c>
      <c r="D43" s="166">
        <v>3002</v>
      </c>
      <c r="E43" s="166">
        <v>16394</v>
      </c>
      <c r="F43" s="166">
        <v>21360</v>
      </c>
      <c r="G43" s="166">
        <v>19965</v>
      </c>
      <c r="H43" s="166">
        <v>21151</v>
      </c>
      <c r="I43" s="181">
        <f t="shared" si="20"/>
        <v>5.9403956924618084E-2</v>
      </c>
      <c r="J43" s="165">
        <f t="shared" si="19"/>
        <v>1186</v>
      </c>
      <c r="K43" s="167">
        <f t="shared" si="18"/>
        <v>7.5638020344413869E-3</v>
      </c>
    </row>
    <row r="44" spans="2:11" x14ac:dyDescent="0.25">
      <c r="B44" s="165" t="s">
        <v>119</v>
      </c>
      <c r="C44" s="166">
        <v>4636</v>
      </c>
      <c r="D44" s="166">
        <v>4615</v>
      </c>
      <c r="E44" s="166">
        <v>11558</v>
      </c>
      <c r="F44" s="166">
        <v>13533</v>
      </c>
      <c r="G44" s="166">
        <v>13478</v>
      </c>
      <c r="H44" s="166">
        <v>14651</v>
      </c>
      <c r="I44" s="181">
        <f t="shared" si="20"/>
        <v>8.7030716723549562E-2</v>
      </c>
      <c r="J44" s="165">
        <f t="shared" si="19"/>
        <v>1173</v>
      </c>
      <c r="K44" s="167">
        <f t="shared" si="18"/>
        <v>5.2393392088601375E-3</v>
      </c>
    </row>
    <row r="45" spans="2:11" x14ac:dyDescent="0.25">
      <c r="B45" s="165" t="s">
        <v>126</v>
      </c>
      <c r="C45" s="166">
        <v>6084</v>
      </c>
      <c r="D45" s="166">
        <v>4083</v>
      </c>
      <c r="E45" s="166">
        <v>21273</v>
      </c>
      <c r="F45" s="166">
        <v>19465</v>
      </c>
      <c r="G45" s="166">
        <v>21301</v>
      </c>
      <c r="H45" s="166">
        <v>19491</v>
      </c>
      <c r="I45" s="181">
        <f t="shared" si="20"/>
        <v>-8.4972536500633744E-2</v>
      </c>
      <c r="J45" s="165">
        <f t="shared" si="19"/>
        <v>-1810</v>
      </c>
      <c r="K45" s="167">
        <f t="shared" si="18"/>
        <v>6.9701699897544833E-3</v>
      </c>
    </row>
    <row r="46" spans="2:11" x14ac:dyDescent="0.25">
      <c r="B46" s="165" t="s">
        <v>122</v>
      </c>
      <c r="C46" s="166">
        <v>8636</v>
      </c>
      <c r="D46" s="166">
        <v>4648</v>
      </c>
      <c r="E46" s="166">
        <v>19151</v>
      </c>
      <c r="F46" s="166">
        <v>22939</v>
      </c>
      <c r="G46" s="166">
        <v>23930</v>
      </c>
      <c r="H46" s="166">
        <v>20481</v>
      </c>
      <c r="I46" s="181">
        <f t="shared" si="20"/>
        <v>-0.1441287087338069</v>
      </c>
      <c r="J46" s="165">
        <f t="shared" si="19"/>
        <v>-3449</v>
      </c>
      <c r="K46" s="167">
        <f t="shared" si="18"/>
        <v>7.3242035585737815E-3</v>
      </c>
    </row>
    <row r="47" spans="2:11" x14ac:dyDescent="0.25">
      <c r="B47" s="165" t="s">
        <v>131</v>
      </c>
      <c r="C47" s="166">
        <v>3319</v>
      </c>
      <c r="D47" s="166">
        <v>775</v>
      </c>
      <c r="E47" s="166">
        <v>5308</v>
      </c>
      <c r="F47" s="166">
        <v>6228</v>
      </c>
      <c r="G47" s="166">
        <v>5257</v>
      </c>
      <c r="H47" s="166">
        <v>6485</v>
      </c>
      <c r="I47" s="181">
        <f t="shared" si="20"/>
        <v>0.23359330416587398</v>
      </c>
      <c r="J47" s="165">
        <f t="shared" si="19"/>
        <v>1228</v>
      </c>
      <c r="K47" s="167">
        <f t="shared" si="18"/>
        <v>2.319098680599139E-3</v>
      </c>
    </row>
    <row r="48" spans="2:11" x14ac:dyDescent="0.25">
      <c r="B48" s="165" t="s">
        <v>134</v>
      </c>
      <c r="C48" s="166">
        <v>4748</v>
      </c>
      <c r="D48" s="166">
        <v>655</v>
      </c>
      <c r="E48" s="166">
        <v>3924</v>
      </c>
      <c r="F48" s="166">
        <v>5938</v>
      </c>
      <c r="G48" s="166">
        <v>5387</v>
      </c>
      <c r="H48" s="166">
        <v>4696</v>
      </c>
      <c r="I48" s="181">
        <f t="shared" si="20"/>
        <v>-0.12827176536105434</v>
      </c>
      <c r="J48" s="165">
        <f t="shared" si="19"/>
        <v>-691</v>
      </c>
      <c r="K48" s="167">
        <f t="shared" si="18"/>
        <v>1.6793349890660845E-3</v>
      </c>
    </row>
    <row r="49" spans="2:11" x14ac:dyDescent="0.25">
      <c r="B49" s="170" t="s">
        <v>148</v>
      </c>
      <c r="C49" s="171">
        <f t="shared" ref="C49" si="21">C41-SUM(C42:C48)</f>
        <v>40660</v>
      </c>
      <c r="D49" s="171">
        <f t="shared" ref="D49:H49" si="22">D41-SUM(D42:D48)</f>
        <v>23028</v>
      </c>
      <c r="E49" s="171">
        <f t="shared" si="22"/>
        <v>128221</v>
      </c>
      <c r="F49" s="171">
        <f t="shared" si="22"/>
        <v>142092</v>
      </c>
      <c r="G49" s="171">
        <f t="shared" si="22"/>
        <v>151746</v>
      </c>
      <c r="H49" s="171">
        <f t="shared" si="22"/>
        <v>166521</v>
      </c>
      <c r="I49" s="182">
        <f t="shared" si="20"/>
        <v>9.736665216875573E-2</v>
      </c>
      <c r="J49" s="170">
        <f>H49-G49</f>
        <v>14775</v>
      </c>
      <c r="K49" s="172">
        <f t="shared" si="18"/>
        <v>5.9549519104402357E-2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C52+C55</f>
        <v>9247</v>
      </c>
      <c r="D51" s="178">
        <f t="shared" si="23"/>
        <v>9212</v>
      </c>
      <c r="E51" s="178">
        <f t="shared" si="23"/>
        <v>22508</v>
      </c>
      <c r="F51" s="178">
        <f t="shared" si="23"/>
        <v>32923</v>
      </c>
      <c r="G51" s="178">
        <f t="shared" si="23"/>
        <v>28494</v>
      </c>
      <c r="H51" s="178">
        <f t="shared" si="23"/>
        <v>27551</v>
      </c>
      <c r="I51" s="179">
        <f>IFERROR(H51/G51-1,"-")</f>
        <v>-3.3094686600687817E-2</v>
      </c>
      <c r="J51" s="178">
        <f>H51-G51</f>
        <v>-943</v>
      </c>
      <c r="K51" s="179">
        <f t="shared" ref="K51:K63" si="24">H51/H$9</f>
        <v>9.8525038934752333E-3</v>
      </c>
    </row>
    <row r="52" spans="2:11" x14ac:dyDescent="0.25">
      <c r="B52" s="161" t="s">
        <v>100</v>
      </c>
      <c r="C52" s="162">
        <v>1663</v>
      </c>
      <c r="D52" s="162">
        <v>3305</v>
      </c>
      <c r="E52" s="162">
        <v>3711</v>
      </c>
      <c r="F52" s="162">
        <v>14572</v>
      </c>
      <c r="G52" s="162">
        <v>7752</v>
      </c>
      <c r="H52" s="162">
        <v>5603</v>
      </c>
      <c r="I52" s="180">
        <f>IFERROR(H52/G52-1,"-")</f>
        <v>-0.27721878224974206</v>
      </c>
      <c r="J52" s="161">
        <f t="shared" ref="J52:J62" si="25">H52-G52</f>
        <v>-2149</v>
      </c>
      <c r="K52" s="163">
        <f t="shared" si="24"/>
        <v>2.0036869556510372E-3</v>
      </c>
    </row>
    <row r="53" spans="2:11" x14ac:dyDescent="0.25">
      <c r="B53" s="165" t="s">
        <v>106</v>
      </c>
      <c r="C53" s="166">
        <v>1257</v>
      </c>
      <c r="D53" s="166">
        <v>1671</v>
      </c>
      <c r="E53" s="166">
        <v>1903</v>
      </c>
      <c r="F53" s="166">
        <v>10834</v>
      </c>
      <c r="G53" s="166">
        <v>5190</v>
      </c>
      <c r="H53" s="166">
        <v>3256</v>
      </c>
      <c r="I53" s="181">
        <f>IFERROR(H53/G53-1,"-")</f>
        <v>-0.37263969171483624</v>
      </c>
      <c r="J53" s="165">
        <f t="shared" si="25"/>
        <v>-1934</v>
      </c>
      <c r="K53" s="167">
        <f t="shared" si="24"/>
        <v>1.1643770707834692E-3</v>
      </c>
    </row>
    <row r="54" spans="2:11" x14ac:dyDescent="0.25">
      <c r="B54" s="165" t="s">
        <v>103</v>
      </c>
      <c r="C54" s="166">
        <v>406</v>
      </c>
      <c r="D54" s="166">
        <v>1634</v>
      </c>
      <c r="E54" s="166">
        <v>1808</v>
      </c>
      <c r="F54" s="166">
        <v>3738</v>
      </c>
      <c r="G54" s="166">
        <v>2562</v>
      </c>
      <c r="H54" s="166">
        <v>2347</v>
      </c>
      <c r="I54" s="181">
        <f>IFERROR(H54/G54-1,"-")</f>
        <v>-8.391881342701013E-2</v>
      </c>
      <c r="J54" s="165">
        <f t="shared" si="25"/>
        <v>-215</v>
      </c>
      <c r="K54" s="167">
        <f t="shared" si="24"/>
        <v>8.3930988486756821E-4</v>
      </c>
    </row>
    <row r="55" spans="2:11" x14ac:dyDescent="0.25">
      <c r="B55" s="161" t="s">
        <v>110</v>
      </c>
      <c r="C55" s="162">
        <v>7584</v>
      </c>
      <c r="D55" s="162">
        <v>5907</v>
      </c>
      <c r="E55" s="162">
        <v>18797</v>
      </c>
      <c r="F55" s="162">
        <v>18351</v>
      </c>
      <c r="G55" s="162">
        <v>20742</v>
      </c>
      <c r="H55" s="162">
        <v>21948</v>
      </c>
      <c r="I55" s="180">
        <f>IFERROR(H55/G55-1,"-")</f>
        <v>5.8142898466878812E-2</v>
      </c>
      <c r="J55" s="161">
        <f t="shared" si="25"/>
        <v>1206</v>
      </c>
      <c r="K55" s="163">
        <f t="shared" si="24"/>
        <v>7.8488169378241948E-3</v>
      </c>
    </row>
    <row r="56" spans="2:11" x14ac:dyDescent="0.25">
      <c r="B56" s="165" t="s">
        <v>113</v>
      </c>
      <c r="C56" s="166">
        <v>2315</v>
      </c>
      <c r="D56" s="166">
        <v>419</v>
      </c>
      <c r="E56" s="166">
        <v>6815</v>
      </c>
      <c r="F56" s="166">
        <v>5827</v>
      </c>
      <c r="G56" s="166">
        <v>7309</v>
      </c>
      <c r="H56" s="166">
        <v>7932</v>
      </c>
      <c r="I56" s="181">
        <f t="shared" ref="I56:I63" si="26">IFERROR(H56/G56-1,"-")</f>
        <v>8.5237378574360312E-2</v>
      </c>
      <c r="J56" s="165">
        <f t="shared" si="25"/>
        <v>623</v>
      </c>
      <c r="K56" s="167">
        <f t="shared" si="24"/>
        <v>2.836559866540073E-3</v>
      </c>
    </row>
    <row r="57" spans="2:11" x14ac:dyDescent="0.25">
      <c r="B57" s="165" t="s">
        <v>116</v>
      </c>
      <c r="C57" s="166">
        <v>2201</v>
      </c>
      <c r="D57" s="166">
        <v>2004</v>
      </c>
      <c r="E57" s="166">
        <v>4238</v>
      </c>
      <c r="F57" s="166">
        <v>3135</v>
      </c>
      <c r="G57" s="166">
        <v>4049</v>
      </c>
      <c r="H57" s="166">
        <v>4171</v>
      </c>
      <c r="I57" s="181">
        <f t="shared" si="26"/>
        <v>3.0130896517658767E-2</v>
      </c>
      <c r="J57" s="165">
        <f t="shared" si="25"/>
        <v>122</v>
      </c>
      <c r="K57" s="167">
        <f t="shared" si="24"/>
        <v>1.4915899146922143E-3</v>
      </c>
    </row>
    <row r="58" spans="2:11" x14ac:dyDescent="0.25">
      <c r="B58" s="165" t="s">
        <v>119</v>
      </c>
      <c r="C58" s="166">
        <v>428</v>
      </c>
      <c r="D58" s="166">
        <v>935</v>
      </c>
      <c r="E58" s="166">
        <v>1532</v>
      </c>
      <c r="F58" s="166">
        <v>1919</v>
      </c>
      <c r="G58" s="166">
        <v>1507</v>
      </c>
      <c r="H58" s="166">
        <v>1676</v>
      </c>
      <c r="I58" s="181">
        <f t="shared" si="26"/>
        <v>0.11214333112143327</v>
      </c>
      <c r="J58" s="165">
        <f t="shared" si="25"/>
        <v>169</v>
      </c>
      <c r="K58" s="167">
        <f t="shared" si="24"/>
        <v>5.9935379933448842E-4</v>
      </c>
    </row>
    <row r="59" spans="2:11" x14ac:dyDescent="0.25">
      <c r="B59" s="165" t="s">
        <v>126</v>
      </c>
      <c r="C59" s="166">
        <v>230</v>
      </c>
      <c r="D59" s="166">
        <v>148</v>
      </c>
      <c r="E59" s="166">
        <v>558</v>
      </c>
      <c r="F59" s="166">
        <v>409</v>
      </c>
      <c r="G59" s="166">
        <v>679</v>
      </c>
      <c r="H59" s="166">
        <v>657</v>
      </c>
      <c r="I59" s="181">
        <f t="shared" si="26"/>
        <v>-3.2400589101620025E-2</v>
      </c>
      <c r="J59" s="165">
        <f t="shared" si="25"/>
        <v>-22</v>
      </c>
      <c r="K59" s="167">
        <f t="shared" si="24"/>
        <v>2.3494955021644324E-4</v>
      </c>
    </row>
    <row r="60" spans="2:11" x14ac:dyDescent="0.25">
      <c r="B60" s="165" t="s">
        <v>122</v>
      </c>
      <c r="C60" s="166">
        <v>151</v>
      </c>
      <c r="D60" s="166">
        <v>198</v>
      </c>
      <c r="E60" s="166">
        <v>484</v>
      </c>
      <c r="F60" s="166">
        <v>429</v>
      </c>
      <c r="G60" s="166">
        <v>435</v>
      </c>
      <c r="H60" s="166">
        <v>564</v>
      </c>
      <c r="I60" s="181">
        <f t="shared" si="26"/>
        <v>0.29655172413793096</v>
      </c>
      <c r="J60" s="165">
        <f t="shared" si="25"/>
        <v>129</v>
      </c>
      <c r="K60" s="167">
        <f t="shared" si="24"/>
        <v>2.0169185132735767E-4</v>
      </c>
    </row>
    <row r="61" spans="2:11" x14ac:dyDescent="0.25">
      <c r="B61" s="165" t="s">
        <v>131</v>
      </c>
      <c r="C61" s="166">
        <v>76</v>
      </c>
      <c r="D61" s="166">
        <v>42</v>
      </c>
      <c r="E61" s="166">
        <v>62</v>
      </c>
      <c r="F61" s="166">
        <v>159</v>
      </c>
      <c r="G61" s="166">
        <v>92</v>
      </c>
      <c r="H61" s="166">
        <v>172</v>
      </c>
      <c r="I61" s="181">
        <f t="shared" si="26"/>
        <v>0.86956521739130443</v>
      </c>
      <c r="J61" s="165">
        <f t="shared" si="25"/>
        <v>80</v>
      </c>
      <c r="K61" s="167">
        <f t="shared" si="24"/>
        <v>6.1508862461534612E-5</v>
      </c>
    </row>
    <row r="62" spans="2:11" x14ac:dyDescent="0.25">
      <c r="B62" s="165" t="s">
        <v>134</v>
      </c>
      <c r="C62" s="166">
        <v>105</v>
      </c>
      <c r="D62" s="166">
        <v>21</v>
      </c>
      <c r="E62" s="166">
        <v>97</v>
      </c>
      <c r="F62" s="166">
        <v>140</v>
      </c>
      <c r="G62" s="166">
        <v>90</v>
      </c>
      <c r="H62" s="166">
        <v>417</v>
      </c>
      <c r="I62" s="181">
        <f t="shared" si="26"/>
        <v>3.6333333333333337</v>
      </c>
      <c r="J62" s="165">
        <f t="shared" si="25"/>
        <v>327</v>
      </c>
      <c r="K62" s="167">
        <f t="shared" si="24"/>
        <v>1.4912323050267402E-4</v>
      </c>
    </row>
    <row r="63" spans="2:11" x14ac:dyDescent="0.25">
      <c r="B63" s="170" t="s">
        <v>148</v>
      </c>
      <c r="C63" s="171">
        <f t="shared" ref="C63" si="27">C55-SUM(C56:C62)</f>
        <v>2078</v>
      </c>
      <c r="D63" s="171">
        <f t="shared" ref="D63:H63" si="28">D55-SUM(D56:D62)</f>
        <v>2140</v>
      </c>
      <c r="E63" s="171">
        <f t="shared" si="28"/>
        <v>5011</v>
      </c>
      <c r="F63" s="171">
        <f t="shared" si="28"/>
        <v>6333</v>
      </c>
      <c r="G63" s="171">
        <f t="shared" si="28"/>
        <v>6581</v>
      </c>
      <c r="H63" s="171">
        <f t="shared" si="28"/>
        <v>6359</v>
      </c>
      <c r="I63" s="182">
        <f t="shared" si="26"/>
        <v>-3.3733475155751425E-2</v>
      </c>
      <c r="J63" s="170">
        <f>H63-G63</f>
        <v>-222</v>
      </c>
      <c r="K63" s="172">
        <f t="shared" si="24"/>
        <v>2.2740398627494104E-3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>
        <f t="shared" ref="C65:H65" si="29">C66+C69</f>
        <v>29928</v>
      </c>
      <c r="D65" s="178">
        <f t="shared" si="29"/>
        <v>25235</v>
      </c>
      <c r="E65" s="178">
        <f t="shared" si="29"/>
        <v>100008</v>
      </c>
      <c r="F65" s="178">
        <f t="shared" si="29"/>
        <v>115270</v>
      </c>
      <c r="G65" s="178">
        <f t="shared" si="29"/>
        <v>132160</v>
      </c>
      <c r="H65" s="178">
        <f t="shared" si="29"/>
        <v>102901</v>
      </c>
      <c r="I65" s="179">
        <f>IFERROR(H65/G65-1,"-")</f>
        <v>-0.22139073849878932</v>
      </c>
      <c r="J65" s="178">
        <f>H65-G65</f>
        <v>-29259</v>
      </c>
      <c r="K65" s="179">
        <f t="shared" ref="K65:K77" si="30">H65/H$9</f>
        <v>3.6798392186944029E-2</v>
      </c>
    </row>
    <row r="66" spans="2:11" x14ac:dyDescent="0.25">
      <c r="B66" s="161" t="s">
        <v>100</v>
      </c>
      <c r="C66" s="162">
        <v>11351</v>
      </c>
      <c r="D66" s="162">
        <v>14677</v>
      </c>
      <c r="E66" s="162">
        <v>27176</v>
      </c>
      <c r="F66" s="162">
        <v>29241</v>
      </c>
      <c r="G66" s="162">
        <v>39888</v>
      </c>
      <c r="H66" s="162">
        <v>29124</v>
      </c>
      <c r="I66" s="180">
        <f>IFERROR(H66/G66-1,"-")</f>
        <v>-0.26985559566786999</v>
      </c>
      <c r="J66" s="161">
        <f t="shared" ref="J66:J76" si="31">H66-G66</f>
        <v>-10764</v>
      </c>
      <c r="K66" s="163">
        <f t="shared" si="30"/>
        <v>1.0415023897265896E-2</v>
      </c>
    </row>
    <row r="67" spans="2:11" x14ac:dyDescent="0.25">
      <c r="B67" s="165" t="s">
        <v>106</v>
      </c>
      <c r="C67" s="166">
        <v>4003</v>
      </c>
      <c r="D67" s="166">
        <v>13481</v>
      </c>
      <c r="E67" s="166">
        <v>22180</v>
      </c>
      <c r="F67" s="166">
        <v>20844</v>
      </c>
      <c r="G67" s="166">
        <v>23962</v>
      </c>
      <c r="H67" s="166">
        <v>9961</v>
      </c>
      <c r="I67" s="181">
        <f>IFERROR(H67/G67-1,"-")</f>
        <v>-0.58430014189132795</v>
      </c>
      <c r="J67" s="165">
        <f t="shared" si="31"/>
        <v>-14001</v>
      </c>
      <c r="K67" s="167">
        <f t="shared" si="30"/>
        <v>3.5621498777868967E-3</v>
      </c>
    </row>
    <row r="68" spans="2:11" x14ac:dyDescent="0.25">
      <c r="B68" s="165" t="s">
        <v>103</v>
      </c>
      <c r="C68" s="166">
        <v>7348</v>
      </c>
      <c r="D68" s="166">
        <v>1196</v>
      </c>
      <c r="E68" s="166">
        <v>4996</v>
      </c>
      <c r="F68" s="166">
        <v>8397</v>
      </c>
      <c r="G68" s="166">
        <v>15926</v>
      </c>
      <c r="H68" s="166">
        <v>19163</v>
      </c>
      <c r="I68" s="181">
        <f>IFERROR(H68/G68-1,"-")</f>
        <v>0.20325254301142781</v>
      </c>
      <c r="J68" s="165">
        <f t="shared" si="31"/>
        <v>3237</v>
      </c>
      <c r="K68" s="167">
        <f t="shared" si="30"/>
        <v>6.8528740194789984E-3</v>
      </c>
    </row>
    <row r="69" spans="2:11" x14ac:dyDescent="0.25">
      <c r="B69" s="161" t="s">
        <v>110</v>
      </c>
      <c r="C69" s="162">
        <v>18577</v>
      </c>
      <c r="D69" s="162">
        <v>10558</v>
      </c>
      <c r="E69" s="162">
        <v>72832</v>
      </c>
      <c r="F69" s="162">
        <v>86029</v>
      </c>
      <c r="G69" s="162">
        <v>92272</v>
      </c>
      <c r="H69" s="162">
        <v>73777</v>
      </c>
      <c r="I69" s="180">
        <f>IFERROR(H69/G69-1,"-")</f>
        <v>-0.20044000346800761</v>
      </c>
      <c r="J69" s="161">
        <f t="shared" si="31"/>
        <v>-18495</v>
      </c>
      <c r="K69" s="163">
        <f t="shared" si="30"/>
        <v>2.6383368289678133E-2</v>
      </c>
    </row>
    <row r="70" spans="2:11" x14ac:dyDescent="0.25">
      <c r="B70" s="165" t="s">
        <v>113</v>
      </c>
      <c r="C70" s="166">
        <v>7112</v>
      </c>
      <c r="D70" s="166">
        <v>932</v>
      </c>
      <c r="E70" s="166">
        <v>35001</v>
      </c>
      <c r="F70" s="166">
        <v>32744</v>
      </c>
      <c r="G70" s="166">
        <v>32081</v>
      </c>
      <c r="H70" s="166">
        <v>31987</v>
      </c>
      <c r="I70" s="181">
        <f t="shared" ref="I70:I77" si="32">IFERROR(H70/G70-1,"-")</f>
        <v>-2.9300832268320809E-3</v>
      </c>
      <c r="J70" s="165">
        <f t="shared" si="31"/>
        <v>-94</v>
      </c>
      <c r="K70" s="167">
        <f t="shared" si="30"/>
        <v>1.1438860369518068E-2</v>
      </c>
    </row>
    <row r="71" spans="2:11" x14ac:dyDescent="0.25">
      <c r="B71" s="165" t="s">
        <v>116</v>
      </c>
      <c r="C71" s="166">
        <v>2309</v>
      </c>
      <c r="D71" s="166">
        <v>1276</v>
      </c>
      <c r="E71" s="166">
        <v>5326</v>
      </c>
      <c r="F71" s="166">
        <v>5826</v>
      </c>
      <c r="G71" s="166">
        <v>6157</v>
      </c>
      <c r="H71" s="166">
        <v>6553</v>
      </c>
      <c r="I71" s="181">
        <f t="shared" si="32"/>
        <v>6.431703751827178E-2</v>
      </c>
      <c r="J71" s="165">
        <f t="shared" si="31"/>
        <v>396</v>
      </c>
      <c r="K71" s="167">
        <f t="shared" si="30"/>
        <v>2.3434161378513741E-3</v>
      </c>
    </row>
    <row r="72" spans="2:11" x14ac:dyDescent="0.25">
      <c r="B72" s="165" t="s">
        <v>119</v>
      </c>
      <c r="C72" s="166">
        <v>2459</v>
      </c>
      <c r="D72" s="166">
        <v>2286</v>
      </c>
      <c r="E72" s="166">
        <v>9592</v>
      </c>
      <c r="F72" s="166">
        <v>10213</v>
      </c>
      <c r="G72" s="166">
        <v>12857</v>
      </c>
      <c r="H72" s="166">
        <v>6959</v>
      </c>
      <c r="I72" s="181">
        <f t="shared" si="32"/>
        <v>-0.4587384304270048</v>
      </c>
      <c r="J72" s="165">
        <f t="shared" si="31"/>
        <v>-5898</v>
      </c>
      <c r="K72" s="167">
        <f t="shared" si="30"/>
        <v>2.4886056620338336E-3</v>
      </c>
    </row>
    <row r="73" spans="2:11" x14ac:dyDescent="0.25">
      <c r="B73" s="165" t="s">
        <v>126</v>
      </c>
      <c r="C73" s="166">
        <v>250</v>
      </c>
      <c r="D73" s="166">
        <v>570</v>
      </c>
      <c r="E73" s="166">
        <v>1217</v>
      </c>
      <c r="F73" s="166">
        <v>2262</v>
      </c>
      <c r="G73" s="166">
        <v>3104</v>
      </c>
      <c r="H73" s="166">
        <v>1732</v>
      </c>
      <c r="I73" s="181">
        <f t="shared" si="32"/>
        <v>-0.4420103092783505</v>
      </c>
      <c r="J73" s="165">
        <f t="shared" si="31"/>
        <v>-1372</v>
      </c>
      <c r="K73" s="167">
        <f t="shared" si="30"/>
        <v>6.1937994060103454E-4</v>
      </c>
    </row>
    <row r="74" spans="2:11" x14ac:dyDescent="0.25">
      <c r="B74" s="165" t="s">
        <v>122</v>
      </c>
      <c r="C74" s="166">
        <v>591</v>
      </c>
      <c r="D74" s="166">
        <v>660</v>
      </c>
      <c r="E74" s="166">
        <v>1818</v>
      </c>
      <c r="F74" s="166">
        <v>1876</v>
      </c>
      <c r="G74" s="166">
        <v>2598</v>
      </c>
      <c r="H74" s="166">
        <v>1905</v>
      </c>
      <c r="I74" s="181">
        <f t="shared" si="32"/>
        <v>-0.26674364896073899</v>
      </c>
      <c r="J74" s="165">
        <f t="shared" si="31"/>
        <v>-693</v>
      </c>
      <c r="K74" s="167">
        <f t="shared" si="30"/>
        <v>6.8124641272804319E-4</v>
      </c>
    </row>
    <row r="75" spans="2:11" x14ac:dyDescent="0.25">
      <c r="B75" s="165" t="s">
        <v>131</v>
      </c>
      <c r="C75" s="166">
        <v>634</v>
      </c>
      <c r="D75" s="166">
        <v>0</v>
      </c>
      <c r="E75" s="166">
        <v>890</v>
      </c>
      <c r="F75" s="166">
        <v>3208</v>
      </c>
      <c r="G75" s="166">
        <v>1641</v>
      </c>
      <c r="H75" s="166">
        <v>829</v>
      </c>
      <c r="I75" s="181">
        <f t="shared" si="32"/>
        <v>-0.49482023156611821</v>
      </c>
      <c r="J75" s="165">
        <f t="shared" si="31"/>
        <v>-812</v>
      </c>
      <c r="K75" s="167">
        <f t="shared" si="30"/>
        <v>2.9645841267797788E-4</v>
      </c>
    </row>
    <row r="76" spans="2:11" x14ac:dyDescent="0.25">
      <c r="B76" s="165" t="s">
        <v>134</v>
      </c>
      <c r="C76" s="166">
        <v>773</v>
      </c>
      <c r="D76" s="166">
        <v>0</v>
      </c>
      <c r="E76" s="166">
        <v>284</v>
      </c>
      <c r="F76" s="166">
        <v>930</v>
      </c>
      <c r="G76" s="166">
        <v>203</v>
      </c>
      <c r="H76" s="166">
        <v>529</v>
      </c>
      <c r="I76" s="181">
        <f t="shared" si="32"/>
        <v>1.6059113300492611</v>
      </c>
      <c r="J76" s="165">
        <f t="shared" si="31"/>
        <v>326</v>
      </c>
      <c r="K76" s="167">
        <f t="shared" si="30"/>
        <v>1.8917551303576633E-4</v>
      </c>
    </row>
    <row r="77" spans="2:11" x14ac:dyDescent="0.25">
      <c r="B77" s="170" t="s">
        <v>148</v>
      </c>
      <c r="C77" s="171">
        <f t="shared" ref="C77" si="33">C69-SUM(C70:C76)</f>
        <v>4449</v>
      </c>
      <c r="D77" s="171">
        <f t="shared" ref="D77:H77" si="34">D69-SUM(D70:D76)</f>
        <v>4834</v>
      </c>
      <c r="E77" s="171">
        <f t="shared" si="34"/>
        <v>18704</v>
      </c>
      <c r="F77" s="171">
        <f t="shared" si="34"/>
        <v>28970</v>
      </c>
      <c r="G77" s="171">
        <f t="shared" si="34"/>
        <v>33631</v>
      </c>
      <c r="H77" s="171">
        <f t="shared" si="34"/>
        <v>23283</v>
      </c>
      <c r="I77" s="182">
        <f t="shared" si="32"/>
        <v>-0.30769230769230771</v>
      </c>
      <c r="J77" s="170">
        <f>H77-G77</f>
        <v>-10348</v>
      </c>
      <c r="K77" s="172">
        <f t="shared" si="30"/>
        <v>8.3262258412320368E-3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5">C80+C83</f>
        <v>133535</v>
      </c>
      <c r="D79" s="178">
        <f t="shared" si="35"/>
        <v>126835</v>
      </c>
      <c r="E79" s="178">
        <f t="shared" si="35"/>
        <v>371684</v>
      </c>
      <c r="F79" s="178">
        <f t="shared" si="35"/>
        <v>429134</v>
      </c>
      <c r="G79" s="178">
        <f t="shared" si="35"/>
        <v>496487</v>
      </c>
      <c r="H79" s="178">
        <f t="shared" si="35"/>
        <v>501562</v>
      </c>
      <c r="I79" s="179">
        <f>IFERROR(H79/G79-1,"-")</f>
        <v>1.0221818496758184E-2</v>
      </c>
      <c r="J79" s="178">
        <f>H79-G79</f>
        <v>5075</v>
      </c>
      <c r="K79" s="179">
        <f t="shared" ref="K79:K91" si="36">H79/H$9</f>
        <v>0.17936341903448966</v>
      </c>
    </row>
    <row r="80" spans="2:11" x14ac:dyDescent="0.25">
      <c r="B80" s="161" t="s">
        <v>100</v>
      </c>
      <c r="C80" s="162">
        <v>52528</v>
      </c>
      <c r="D80" s="162">
        <v>78583</v>
      </c>
      <c r="E80" s="162">
        <v>190074</v>
      </c>
      <c r="F80" s="162">
        <v>198281</v>
      </c>
      <c r="G80" s="162">
        <v>211637</v>
      </c>
      <c r="H80" s="162">
        <v>217495</v>
      </c>
      <c r="I80" s="180">
        <f>IFERROR(H80/G80-1,"-")</f>
        <v>2.7679470035957721E-2</v>
      </c>
      <c r="J80" s="161">
        <f t="shared" ref="J80:J90" si="37">H80-G80</f>
        <v>5858</v>
      </c>
      <c r="K80" s="163">
        <f t="shared" si="36"/>
        <v>7.7778314192275988E-2</v>
      </c>
    </row>
    <row r="81" spans="2:11" x14ac:dyDescent="0.25">
      <c r="B81" s="165" t="s">
        <v>106</v>
      </c>
      <c r="C81" s="166">
        <v>10096</v>
      </c>
      <c r="D81" s="166">
        <v>26717</v>
      </c>
      <c r="E81" s="166">
        <v>46259</v>
      </c>
      <c r="F81" s="166">
        <v>41762</v>
      </c>
      <c r="G81" s="166">
        <v>52829</v>
      </c>
      <c r="H81" s="166">
        <v>49089</v>
      </c>
      <c r="I81" s="181">
        <f>IFERROR(H81/G81-1,"-")</f>
        <v>-7.0794450017982569E-2</v>
      </c>
      <c r="J81" s="165">
        <f t="shared" si="37"/>
        <v>-3740</v>
      </c>
      <c r="K81" s="167">
        <f t="shared" si="36"/>
        <v>1.7554700868455071E-2</v>
      </c>
    </row>
    <row r="82" spans="2:11" x14ac:dyDescent="0.25">
      <c r="B82" s="165" t="s">
        <v>103</v>
      </c>
      <c r="C82" s="166">
        <v>42432</v>
      </c>
      <c r="D82" s="166">
        <v>51866</v>
      </c>
      <c r="E82" s="166">
        <v>143815</v>
      </c>
      <c r="F82" s="166">
        <v>156519</v>
      </c>
      <c r="G82" s="166">
        <v>158808</v>
      </c>
      <c r="H82" s="166">
        <v>168406</v>
      </c>
      <c r="I82" s="181">
        <f>IFERROR(H82/G82-1,"-")</f>
        <v>6.043776132184786E-2</v>
      </c>
      <c r="J82" s="165">
        <f t="shared" si="37"/>
        <v>9598</v>
      </c>
      <c r="K82" s="167">
        <f t="shared" si="36"/>
        <v>6.0223613323820917E-2</v>
      </c>
    </row>
    <row r="83" spans="2:11" x14ac:dyDescent="0.25">
      <c r="B83" s="161" t="s">
        <v>110</v>
      </c>
      <c r="C83" s="162">
        <v>81007</v>
      </c>
      <c r="D83" s="162">
        <v>48252</v>
      </c>
      <c r="E83" s="162">
        <v>181610</v>
      </c>
      <c r="F83" s="162">
        <v>230853</v>
      </c>
      <c r="G83" s="162">
        <v>284850</v>
      </c>
      <c r="H83" s="162">
        <v>284067</v>
      </c>
      <c r="I83" s="180">
        <f>IFERROR(H83/G83-1,"-")</f>
        <v>-2.7488151658767723E-3</v>
      </c>
      <c r="J83" s="161">
        <f t="shared" si="37"/>
        <v>-783</v>
      </c>
      <c r="K83" s="163">
        <f t="shared" si="36"/>
        <v>0.10158510484221367</v>
      </c>
    </row>
    <row r="84" spans="2:11" x14ac:dyDescent="0.25">
      <c r="B84" s="165" t="s">
        <v>113</v>
      </c>
      <c r="C84" s="166">
        <v>15526</v>
      </c>
      <c r="D84" s="166">
        <v>3638</v>
      </c>
      <c r="E84" s="166">
        <v>38465</v>
      </c>
      <c r="F84" s="166">
        <v>50127</v>
      </c>
      <c r="G84" s="166">
        <v>62049</v>
      </c>
      <c r="H84" s="166">
        <v>66371</v>
      </c>
      <c r="I84" s="181">
        <f t="shared" ref="I84:I91" si="38">IFERROR(H84/G84-1,"-")</f>
        <v>6.965462779416276E-2</v>
      </c>
      <c r="J84" s="165">
        <f t="shared" si="37"/>
        <v>4322</v>
      </c>
      <c r="K84" s="167">
        <f t="shared" si="36"/>
        <v>2.3734911107177403E-2</v>
      </c>
    </row>
    <row r="85" spans="2:11" x14ac:dyDescent="0.25">
      <c r="B85" s="165" t="s">
        <v>116</v>
      </c>
      <c r="C85" s="166">
        <v>29909</v>
      </c>
      <c r="D85" s="166">
        <v>11169</v>
      </c>
      <c r="E85" s="166">
        <v>58121</v>
      </c>
      <c r="F85" s="166">
        <v>69126</v>
      </c>
      <c r="G85" s="166">
        <v>77278</v>
      </c>
      <c r="H85" s="166">
        <v>75698</v>
      </c>
      <c r="I85" s="181">
        <f t="shared" si="38"/>
        <v>-2.0445663707652884E-2</v>
      </c>
      <c r="J85" s="165">
        <f t="shared" si="37"/>
        <v>-1580</v>
      </c>
      <c r="K85" s="167">
        <f t="shared" si="36"/>
        <v>2.707033645705376E-2</v>
      </c>
    </row>
    <row r="86" spans="2:11" x14ac:dyDescent="0.25">
      <c r="B86" s="165" t="s">
        <v>119</v>
      </c>
      <c r="C86" s="166">
        <v>5531</v>
      </c>
      <c r="D86" s="166">
        <v>8045</v>
      </c>
      <c r="E86" s="166">
        <v>16748</v>
      </c>
      <c r="F86" s="166">
        <v>23461</v>
      </c>
      <c r="G86" s="166">
        <v>35926</v>
      </c>
      <c r="H86" s="166">
        <v>32473</v>
      </c>
      <c r="I86" s="181">
        <f t="shared" si="38"/>
        <v>-9.6114234816010669E-2</v>
      </c>
      <c r="J86" s="165">
        <f t="shared" si="37"/>
        <v>-3453</v>
      </c>
      <c r="K86" s="167">
        <f t="shared" si="36"/>
        <v>1.161265866693845E-2</v>
      </c>
    </row>
    <row r="87" spans="2:11" x14ac:dyDescent="0.25">
      <c r="B87" s="165" t="s">
        <v>126</v>
      </c>
      <c r="C87" s="166">
        <v>1295</v>
      </c>
      <c r="D87" s="166">
        <v>1315</v>
      </c>
      <c r="E87" s="166">
        <v>3662</v>
      </c>
      <c r="F87" s="166">
        <v>4379</v>
      </c>
      <c r="G87" s="166">
        <v>8043</v>
      </c>
      <c r="H87" s="166">
        <v>8352</v>
      </c>
      <c r="I87" s="181">
        <f t="shared" si="38"/>
        <v>3.8418500559492808E-2</v>
      </c>
      <c r="J87" s="165">
        <f t="shared" si="37"/>
        <v>309</v>
      </c>
      <c r="K87" s="167">
        <f t="shared" si="36"/>
        <v>2.9867559260391692E-3</v>
      </c>
    </row>
    <row r="88" spans="2:11" x14ac:dyDescent="0.25">
      <c r="B88" s="165" t="s">
        <v>122</v>
      </c>
      <c r="C88" s="166">
        <v>1191</v>
      </c>
      <c r="D88" s="166">
        <v>1496</v>
      </c>
      <c r="E88" s="166">
        <v>3227</v>
      </c>
      <c r="F88" s="166">
        <v>3986</v>
      </c>
      <c r="G88" s="166">
        <v>5051</v>
      </c>
      <c r="H88" s="166">
        <v>5199</v>
      </c>
      <c r="I88" s="181">
        <f t="shared" si="38"/>
        <v>2.9301128489408024E-2</v>
      </c>
      <c r="J88" s="165">
        <f t="shared" si="37"/>
        <v>148</v>
      </c>
      <c r="K88" s="167">
        <f t="shared" si="36"/>
        <v>1.8592126507995259E-3</v>
      </c>
    </row>
    <row r="89" spans="2:11" x14ac:dyDescent="0.25">
      <c r="B89" s="165" t="s">
        <v>131</v>
      </c>
      <c r="C89" s="166">
        <v>1690</v>
      </c>
      <c r="D89" s="166">
        <v>149</v>
      </c>
      <c r="E89" s="166">
        <v>1894</v>
      </c>
      <c r="F89" s="166">
        <v>2512</v>
      </c>
      <c r="G89" s="166">
        <v>2493</v>
      </c>
      <c r="H89" s="166">
        <v>2576</v>
      </c>
      <c r="I89" s="181">
        <f t="shared" si="38"/>
        <v>3.3293221018852792E-2</v>
      </c>
      <c r="J89" s="165">
        <f t="shared" si="37"/>
        <v>83</v>
      </c>
      <c r="K89" s="167">
        <f t="shared" si="36"/>
        <v>9.2120249826112299E-4</v>
      </c>
    </row>
    <row r="90" spans="2:11" x14ac:dyDescent="0.25">
      <c r="B90" s="165" t="s">
        <v>134</v>
      </c>
      <c r="C90" s="166">
        <v>2266</v>
      </c>
      <c r="D90" s="166">
        <v>239</v>
      </c>
      <c r="E90" s="166">
        <v>1655</v>
      </c>
      <c r="F90" s="166">
        <v>2550</v>
      </c>
      <c r="G90" s="166">
        <v>2984</v>
      </c>
      <c r="H90" s="166">
        <v>2155</v>
      </c>
      <c r="I90" s="181">
        <f t="shared" si="38"/>
        <v>-0.27781501340482573</v>
      </c>
      <c r="J90" s="165">
        <f t="shared" si="37"/>
        <v>-829</v>
      </c>
      <c r="K90" s="167">
        <f t="shared" si="36"/>
        <v>7.7064882909655278E-4</v>
      </c>
    </row>
    <row r="91" spans="2:11" x14ac:dyDescent="0.25">
      <c r="B91" s="170" t="s">
        <v>148</v>
      </c>
      <c r="C91" s="171">
        <f t="shared" ref="C91" si="39">C83-SUM(C84:C90)</f>
        <v>23599</v>
      </c>
      <c r="D91" s="171">
        <f t="shared" ref="D91:H91" si="40">D83-SUM(D84:D90)</f>
        <v>22201</v>
      </c>
      <c r="E91" s="171">
        <f t="shared" si="40"/>
        <v>57838</v>
      </c>
      <c r="F91" s="171">
        <f t="shared" si="40"/>
        <v>74712</v>
      </c>
      <c r="G91" s="171">
        <f t="shared" si="40"/>
        <v>91026</v>
      </c>
      <c r="H91" s="171">
        <f t="shared" si="40"/>
        <v>91243</v>
      </c>
      <c r="I91" s="182">
        <f t="shared" si="38"/>
        <v>2.3839342605409541E-3</v>
      </c>
      <c r="J91" s="170">
        <f>H91-G91</f>
        <v>217</v>
      </c>
      <c r="K91" s="172">
        <f t="shared" si="36"/>
        <v>3.2629378706847692E-2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>
        <f t="shared" ref="C93:H93" si="41">C94+C97</f>
        <v>15531</v>
      </c>
      <c r="D93" s="178">
        <f t="shared" si="41"/>
        <v>17159</v>
      </c>
      <c r="E93" s="178">
        <f t="shared" si="41"/>
        <v>32878</v>
      </c>
      <c r="F93" s="178">
        <f t="shared" si="41"/>
        <v>39668</v>
      </c>
      <c r="G93" s="178">
        <f t="shared" si="41"/>
        <v>36690</v>
      </c>
      <c r="H93" s="178">
        <f t="shared" si="41"/>
        <v>36026</v>
      </c>
      <c r="I93" s="179">
        <f>IFERROR(H93/G93-1,"-")</f>
        <v>-1.8097574270918515E-2</v>
      </c>
      <c r="J93" s="178">
        <f>H93-G93</f>
        <v>-664</v>
      </c>
      <c r="K93" s="179">
        <f t="shared" ref="K93:K105" si="42">H93/H$9</f>
        <v>1.2883245808367709E-2</v>
      </c>
    </row>
    <row r="94" spans="2:11" x14ac:dyDescent="0.25">
      <c r="B94" s="161" t="s">
        <v>100</v>
      </c>
      <c r="C94" s="162">
        <v>9589</v>
      </c>
      <c r="D94" s="162">
        <v>10854</v>
      </c>
      <c r="E94" s="162">
        <v>21277</v>
      </c>
      <c r="F94" s="162">
        <v>26478</v>
      </c>
      <c r="G94" s="162">
        <v>22061</v>
      </c>
      <c r="H94" s="162">
        <v>22038</v>
      </c>
      <c r="I94" s="180">
        <f>IFERROR(H94/G94-1,"-")</f>
        <v>-1.0425638003717097E-3</v>
      </c>
      <c r="J94" s="161">
        <f t="shared" ref="J94:J104" si="43">H94-G94</f>
        <v>-23</v>
      </c>
      <c r="K94" s="163">
        <f t="shared" si="42"/>
        <v>7.881001807716859E-3</v>
      </c>
    </row>
    <row r="95" spans="2:11" x14ac:dyDescent="0.25">
      <c r="B95" s="165" t="s">
        <v>106</v>
      </c>
      <c r="C95" s="166">
        <v>5251</v>
      </c>
      <c r="D95" s="166">
        <v>5514</v>
      </c>
      <c r="E95" s="166">
        <v>10214</v>
      </c>
      <c r="F95" s="166">
        <v>8603</v>
      </c>
      <c r="G95" s="166">
        <v>6456</v>
      </c>
      <c r="H95" s="166">
        <v>7818</v>
      </c>
      <c r="I95" s="181">
        <f>IFERROR(H95/G95-1,"-")</f>
        <v>0.2109665427509293</v>
      </c>
      <c r="J95" s="165">
        <f t="shared" si="43"/>
        <v>1362</v>
      </c>
      <c r="K95" s="167">
        <f t="shared" si="42"/>
        <v>2.7957923646760325E-3</v>
      </c>
    </row>
    <row r="96" spans="2:11" x14ac:dyDescent="0.25">
      <c r="B96" s="165" t="s">
        <v>103</v>
      </c>
      <c r="C96" s="166">
        <v>4338</v>
      </c>
      <c r="D96" s="166">
        <v>5340</v>
      </c>
      <c r="E96" s="166">
        <v>11063</v>
      </c>
      <c r="F96" s="166">
        <v>17875</v>
      </c>
      <c r="G96" s="166">
        <v>15605</v>
      </c>
      <c r="H96" s="166">
        <v>14220</v>
      </c>
      <c r="I96" s="181">
        <f>IFERROR(H96/G96-1,"-")</f>
        <v>-8.8753604613905801E-2</v>
      </c>
      <c r="J96" s="165">
        <f t="shared" si="43"/>
        <v>-1385</v>
      </c>
      <c r="K96" s="167">
        <f t="shared" si="42"/>
        <v>5.0852094430408265E-3</v>
      </c>
    </row>
    <row r="97" spans="2:11" x14ac:dyDescent="0.25">
      <c r="B97" s="161" t="s">
        <v>110</v>
      </c>
      <c r="C97" s="162">
        <v>5942</v>
      </c>
      <c r="D97" s="162">
        <v>6305</v>
      </c>
      <c r="E97" s="162">
        <v>11601</v>
      </c>
      <c r="F97" s="162">
        <v>13190</v>
      </c>
      <c r="G97" s="162">
        <v>14629</v>
      </c>
      <c r="H97" s="162">
        <v>13988</v>
      </c>
      <c r="I97" s="180">
        <f>IFERROR(H97/G97-1,"-")</f>
        <v>-4.3817075671611194E-2</v>
      </c>
      <c r="J97" s="161">
        <f t="shared" si="43"/>
        <v>-641</v>
      </c>
      <c r="K97" s="163">
        <f t="shared" si="42"/>
        <v>5.0022440006508495E-3</v>
      </c>
    </row>
    <row r="98" spans="2:11" x14ac:dyDescent="0.25">
      <c r="B98" s="165" t="s">
        <v>113</v>
      </c>
      <c r="C98" s="166">
        <v>1018</v>
      </c>
      <c r="D98" s="166">
        <v>273</v>
      </c>
      <c r="E98" s="166">
        <v>1498</v>
      </c>
      <c r="F98" s="166">
        <v>1874</v>
      </c>
      <c r="G98" s="166">
        <v>2123</v>
      </c>
      <c r="H98" s="166">
        <v>1767</v>
      </c>
      <c r="I98" s="181">
        <f t="shared" ref="I98:I105" si="44">IFERROR(H98/G98-1,"-")</f>
        <v>-0.16768723504474803</v>
      </c>
      <c r="J98" s="165">
        <f t="shared" si="43"/>
        <v>-356</v>
      </c>
      <c r="K98" s="167">
        <f t="shared" si="42"/>
        <v>6.3189627889262596E-4</v>
      </c>
    </row>
    <row r="99" spans="2:11" x14ac:dyDescent="0.25">
      <c r="B99" s="165" t="s">
        <v>116</v>
      </c>
      <c r="C99" s="166">
        <v>1157</v>
      </c>
      <c r="D99" s="166">
        <v>982</v>
      </c>
      <c r="E99" s="166">
        <v>2172</v>
      </c>
      <c r="F99" s="166">
        <v>2367</v>
      </c>
      <c r="G99" s="166">
        <v>2786</v>
      </c>
      <c r="H99" s="166">
        <v>2464</v>
      </c>
      <c r="I99" s="181">
        <f t="shared" si="44"/>
        <v>-0.11557788944723613</v>
      </c>
      <c r="J99" s="165">
        <f t="shared" si="43"/>
        <v>-322</v>
      </c>
      <c r="K99" s="167">
        <f t="shared" si="42"/>
        <v>8.8115021572803074E-4</v>
      </c>
    </row>
    <row r="100" spans="2:11" x14ac:dyDescent="0.25">
      <c r="B100" s="165" t="s">
        <v>119</v>
      </c>
      <c r="C100" s="166">
        <v>1446</v>
      </c>
      <c r="D100" s="166">
        <v>2483</v>
      </c>
      <c r="E100" s="166">
        <v>2389</v>
      </c>
      <c r="F100" s="166">
        <v>2631</v>
      </c>
      <c r="G100" s="166">
        <v>2600</v>
      </c>
      <c r="H100" s="166">
        <v>2523</v>
      </c>
      <c r="I100" s="181">
        <f t="shared" si="44"/>
        <v>-2.9615384615384599E-2</v>
      </c>
      <c r="J100" s="165">
        <f t="shared" si="43"/>
        <v>-77</v>
      </c>
      <c r="K100" s="167">
        <f t="shared" si="42"/>
        <v>9.0224918599099901E-4</v>
      </c>
    </row>
    <row r="101" spans="2:11" x14ac:dyDescent="0.25">
      <c r="B101" s="165" t="s">
        <v>126</v>
      </c>
      <c r="C101" s="166">
        <v>274</v>
      </c>
      <c r="D101" s="166">
        <v>123</v>
      </c>
      <c r="E101" s="166">
        <v>820</v>
      </c>
      <c r="F101" s="166">
        <v>615</v>
      </c>
      <c r="G101" s="166">
        <v>670</v>
      </c>
      <c r="H101" s="166">
        <v>645</v>
      </c>
      <c r="I101" s="181">
        <f t="shared" si="44"/>
        <v>-3.7313432835820892E-2</v>
      </c>
      <c r="J101" s="165">
        <f t="shared" si="43"/>
        <v>-25</v>
      </c>
      <c r="K101" s="167">
        <f t="shared" si="42"/>
        <v>2.3065823423075479E-4</v>
      </c>
    </row>
    <row r="102" spans="2:11" x14ac:dyDescent="0.25">
      <c r="B102" s="165" t="s">
        <v>122</v>
      </c>
      <c r="C102" s="166">
        <v>177</v>
      </c>
      <c r="D102" s="166">
        <v>236</v>
      </c>
      <c r="E102" s="166">
        <v>493</v>
      </c>
      <c r="F102" s="166">
        <v>385</v>
      </c>
      <c r="G102" s="166">
        <v>598</v>
      </c>
      <c r="H102" s="166">
        <v>560</v>
      </c>
      <c r="I102" s="181">
        <f t="shared" si="44"/>
        <v>-6.3545150501672198E-2</v>
      </c>
      <c r="J102" s="165">
        <f t="shared" si="43"/>
        <v>-38</v>
      </c>
      <c r="K102" s="167">
        <f t="shared" si="42"/>
        <v>2.0026141266546153E-4</v>
      </c>
    </row>
    <row r="103" spans="2:11" x14ac:dyDescent="0.25">
      <c r="B103" s="165" t="s">
        <v>131</v>
      </c>
      <c r="C103" s="166">
        <v>113</v>
      </c>
      <c r="D103" s="166">
        <v>19</v>
      </c>
      <c r="E103" s="166">
        <v>217</v>
      </c>
      <c r="F103" s="166">
        <v>102</v>
      </c>
      <c r="G103" s="166">
        <v>165</v>
      </c>
      <c r="H103" s="166">
        <v>155</v>
      </c>
      <c r="I103" s="181">
        <f t="shared" si="44"/>
        <v>-6.0606060606060552E-2</v>
      </c>
      <c r="J103" s="165">
        <f t="shared" si="43"/>
        <v>-10</v>
      </c>
      <c r="K103" s="167">
        <f t="shared" si="42"/>
        <v>5.5429498148475954E-5</v>
      </c>
    </row>
    <row r="104" spans="2:11" x14ac:dyDescent="0.25">
      <c r="B104" s="165" t="s">
        <v>134</v>
      </c>
      <c r="C104" s="166">
        <v>64</v>
      </c>
      <c r="D104" s="166">
        <v>53</v>
      </c>
      <c r="E104" s="166">
        <v>108</v>
      </c>
      <c r="F104" s="166">
        <v>178</v>
      </c>
      <c r="G104" s="166">
        <v>272</v>
      </c>
      <c r="H104" s="166">
        <v>153</v>
      </c>
      <c r="I104" s="181">
        <f t="shared" si="44"/>
        <v>-0.4375</v>
      </c>
      <c r="J104" s="165">
        <f t="shared" si="43"/>
        <v>-119</v>
      </c>
      <c r="K104" s="167">
        <f t="shared" si="42"/>
        <v>5.4714278817527881E-5</v>
      </c>
    </row>
    <row r="105" spans="2:11" x14ac:dyDescent="0.25">
      <c r="B105" s="170" t="s">
        <v>148</v>
      </c>
      <c r="C105" s="171">
        <f t="shared" ref="C105" si="45">C97-SUM(C98:C104)</f>
        <v>1693</v>
      </c>
      <c r="D105" s="171">
        <f t="shared" ref="D105:H105" si="46">D97-SUM(D98:D104)</f>
        <v>2136</v>
      </c>
      <c r="E105" s="171">
        <f t="shared" si="46"/>
        <v>3904</v>
      </c>
      <c r="F105" s="171">
        <f t="shared" si="46"/>
        <v>5038</v>
      </c>
      <c r="G105" s="171">
        <f t="shared" si="46"/>
        <v>5415</v>
      </c>
      <c r="H105" s="171">
        <f t="shared" si="46"/>
        <v>5721</v>
      </c>
      <c r="I105" s="182">
        <f t="shared" si="44"/>
        <v>5.6509695290858808E-2</v>
      </c>
      <c r="J105" s="170">
        <f>H105-G105</f>
        <v>306</v>
      </c>
      <c r="K105" s="172">
        <f t="shared" si="42"/>
        <v>2.0458848961769738E-3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7">C108+C111</f>
        <v>34253</v>
      </c>
      <c r="D107" s="178">
        <f t="shared" si="47"/>
        <v>51252</v>
      </c>
      <c r="E107" s="178">
        <f t="shared" si="47"/>
        <v>109813</v>
      </c>
      <c r="F107" s="178">
        <f t="shared" si="47"/>
        <v>147358</v>
      </c>
      <c r="G107" s="178">
        <f t="shared" si="47"/>
        <v>139462</v>
      </c>
      <c r="H107" s="178">
        <f t="shared" si="47"/>
        <v>151078</v>
      </c>
      <c r="I107" s="179">
        <f>IFERROR(H107/G107-1,"-")</f>
        <v>8.3291505929930842E-2</v>
      </c>
      <c r="J107" s="178">
        <f>H107-G107</f>
        <v>11616</v>
      </c>
      <c r="K107" s="179">
        <f t="shared" ref="K107:K119" si="48">H107/H$9</f>
        <v>5.4026953040486776E-2</v>
      </c>
    </row>
    <row r="108" spans="2:11" x14ac:dyDescent="0.25">
      <c r="B108" s="161" t="s">
        <v>100</v>
      </c>
      <c r="C108" s="162">
        <v>13775</v>
      </c>
      <c r="D108" s="162">
        <v>28209</v>
      </c>
      <c r="E108" s="162">
        <v>26353</v>
      </c>
      <c r="F108" s="162">
        <v>33173</v>
      </c>
      <c r="G108" s="162">
        <v>30723</v>
      </c>
      <c r="H108" s="162">
        <v>33898</v>
      </c>
      <c r="I108" s="180">
        <f>IFERROR(H108/G108-1,"-")</f>
        <v>0.10334277251570478</v>
      </c>
      <c r="J108" s="161">
        <f t="shared" ref="J108:J118" si="49">H108-G108</f>
        <v>3175</v>
      </c>
      <c r="K108" s="163">
        <f t="shared" si="48"/>
        <v>1.2122252440238955E-2</v>
      </c>
    </row>
    <row r="109" spans="2:11" x14ac:dyDescent="0.25">
      <c r="B109" s="165" t="s">
        <v>106</v>
      </c>
      <c r="C109" s="166">
        <v>308</v>
      </c>
      <c r="D109" s="166">
        <v>15573</v>
      </c>
      <c r="E109" s="166">
        <v>7430</v>
      </c>
      <c r="F109" s="166">
        <v>11643</v>
      </c>
      <c r="G109" s="166">
        <v>8822</v>
      </c>
      <c r="H109" s="166">
        <v>11579</v>
      </c>
      <c r="I109" s="181">
        <f>IFERROR(H109/G109-1,"-")</f>
        <v>0.31251416912264784</v>
      </c>
      <c r="J109" s="165">
        <f t="shared" si="49"/>
        <v>2757</v>
      </c>
      <c r="K109" s="167">
        <f t="shared" si="48"/>
        <v>4.1407623165238914E-3</v>
      </c>
    </row>
    <row r="110" spans="2:11" x14ac:dyDescent="0.25">
      <c r="B110" s="165" t="s">
        <v>103</v>
      </c>
      <c r="C110" s="166">
        <v>13467</v>
      </c>
      <c r="D110" s="166">
        <v>12636</v>
      </c>
      <c r="E110" s="166">
        <v>18923</v>
      </c>
      <c r="F110" s="166">
        <v>21530</v>
      </c>
      <c r="G110" s="166">
        <v>21901</v>
      </c>
      <c r="H110" s="166">
        <v>22319</v>
      </c>
      <c r="I110" s="181">
        <f>IFERROR(H110/G110-1,"-")</f>
        <v>1.9085886489201398E-2</v>
      </c>
      <c r="J110" s="165">
        <f t="shared" si="49"/>
        <v>418</v>
      </c>
      <c r="K110" s="167">
        <f t="shared" si="48"/>
        <v>7.9814901237150633E-3</v>
      </c>
    </row>
    <row r="111" spans="2:11" x14ac:dyDescent="0.25">
      <c r="B111" s="161" t="s">
        <v>110</v>
      </c>
      <c r="C111" s="162">
        <v>20478</v>
      </c>
      <c r="D111" s="162">
        <v>23043</v>
      </c>
      <c r="E111" s="162">
        <v>83460</v>
      </c>
      <c r="F111" s="162">
        <v>114185</v>
      </c>
      <c r="G111" s="162">
        <v>108739</v>
      </c>
      <c r="H111" s="162">
        <v>117180</v>
      </c>
      <c r="I111" s="180">
        <f>IFERROR(H111/G111-1,"-")</f>
        <v>7.7626242654429412E-2</v>
      </c>
      <c r="J111" s="161">
        <f t="shared" si="49"/>
        <v>8441</v>
      </c>
      <c r="K111" s="163">
        <f t="shared" si="48"/>
        <v>4.1904700600247827E-2</v>
      </c>
    </row>
    <row r="112" spans="2:11" x14ac:dyDescent="0.25">
      <c r="B112" s="165" t="s">
        <v>113</v>
      </c>
      <c r="C112" s="166">
        <v>10709</v>
      </c>
      <c r="D112" s="166">
        <v>5712</v>
      </c>
      <c r="E112" s="166">
        <v>49565</v>
      </c>
      <c r="F112" s="166">
        <v>74713</v>
      </c>
      <c r="G112" s="166">
        <v>67869</v>
      </c>
      <c r="H112" s="166">
        <v>71210</v>
      </c>
      <c r="I112" s="181">
        <f t="shared" ref="I112:I119" si="50">IFERROR(H112/G112-1,"-")</f>
        <v>4.9227187670364936E-2</v>
      </c>
      <c r="J112" s="165">
        <f t="shared" si="49"/>
        <v>3341</v>
      </c>
      <c r="K112" s="167">
        <f t="shared" si="48"/>
        <v>2.5465384278406278E-2</v>
      </c>
    </row>
    <row r="113" spans="2:11" x14ac:dyDescent="0.25">
      <c r="B113" s="165" t="s">
        <v>116</v>
      </c>
      <c r="C113" s="166">
        <v>1745</v>
      </c>
      <c r="D113" s="166">
        <v>4366</v>
      </c>
      <c r="E113" s="166">
        <v>3756</v>
      </c>
      <c r="F113" s="166">
        <v>4908</v>
      </c>
      <c r="G113" s="166">
        <v>4708</v>
      </c>
      <c r="H113" s="166">
        <v>5313</v>
      </c>
      <c r="I113" s="181">
        <f t="shared" si="50"/>
        <v>0.12850467289719636</v>
      </c>
      <c r="J113" s="165">
        <f t="shared" si="49"/>
        <v>605</v>
      </c>
      <c r="K113" s="167">
        <f t="shared" si="48"/>
        <v>1.8999801526635661E-3</v>
      </c>
    </row>
    <row r="114" spans="2:11" x14ac:dyDescent="0.25">
      <c r="B114" s="165" t="s">
        <v>119</v>
      </c>
      <c r="C114" s="166">
        <v>1108</v>
      </c>
      <c r="D114" s="166">
        <v>3826</v>
      </c>
      <c r="E114" s="166">
        <v>5391</v>
      </c>
      <c r="F114" s="166">
        <v>9383</v>
      </c>
      <c r="G114" s="166">
        <v>8106</v>
      </c>
      <c r="H114" s="166">
        <v>9684</v>
      </c>
      <c r="I114" s="181">
        <f t="shared" si="50"/>
        <v>0.19467061435973343</v>
      </c>
      <c r="J114" s="165">
        <f t="shared" si="49"/>
        <v>1578</v>
      </c>
      <c r="K114" s="167">
        <f t="shared" si="48"/>
        <v>3.463092000450588E-3</v>
      </c>
    </row>
    <row r="115" spans="2:11" x14ac:dyDescent="0.25">
      <c r="B115" s="165" t="s">
        <v>126</v>
      </c>
      <c r="C115" s="166">
        <v>869</v>
      </c>
      <c r="D115" s="166">
        <v>1614</v>
      </c>
      <c r="E115" s="166">
        <v>3932</v>
      </c>
      <c r="F115" s="166">
        <v>3603</v>
      </c>
      <c r="G115" s="166">
        <v>3668</v>
      </c>
      <c r="H115" s="166">
        <v>4141</v>
      </c>
      <c r="I115" s="181">
        <f t="shared" si="50"/>
        <v>0.12895310796074155</v>
      </c>
      <c r="J115" s="165">
        <f t="shared" si="49"/>
        <v>473</v>
      </c>
      <c r="K115" s="167">
        <f t="shared" si="48"/>
        <v>1.4808616247279931E-3</v>
      </c>
    </row>
    <row r="116" spans="2:11" x14ac:dyDescent="0.25">
      <c r="B116" s="165" t="s">
        <v>122</v>
      </c>
      <c r="C116" s="166">
        <v>1069</v>
      </c>
      <c r="D116" s="166">
        <v>1987</v>
      </c>
      <c r="E116" s="166">
        <v>3050</v>
      </c>
      <c r="F116" s="166">
        <v>3317</v>
      </c>
      <c r="G116" s="166">
        <v>2958</v>
      </c>
      <c r="H116" s="166">
        <v>3054</v>
      </c>
      <c r="I116" s="181">
        <f t="shared" si="50"/>
        <v>3.2454361054766734E-2</v>
      </c>
      <c r="J116" s="165">
        <f t="shared" si="49"/>
        <v>96</v>
      </c>
      <c r="K116" s="167">
        <f t="shared" si="48"/>
        <v>1.0921399183577134E-3</v>
      </c>
    </row>
    <row r="117" spans="2:11" x14ac:dyDescent="0.25">
      <c r="B117" s="165" t="s">
        <v>131</v>
      </c>
      <c r="C117" s="166">
        <v>209</v>
      </c>
      <c r="D117" s="166">
        <v>42</v>
      </c>
      <c r="E117" s="166">
        <v>474</v>
      </c>
      <c r="F117" s="166">
        <v>754</v>
      </c>
      <c r="G117" s="166">
        <v>826</v>
      </c>
      <c r="H117" s="166">
        <v>813</v>
      </c>
      <c r="I117" s="181">
        <f t="shared" si="50"/>
        <v>-1.57384987893463E-2</v>
      </c>
      <c r="J117" s="165">
        <f t="shared" si="49"/>
        <v>-13</v>
      </c>
      <c r="K117" s="167">
        <f t="shared" si="48"/>
        <v>2.9073665803039324E-4</v>
      </c>
    </row>
    <row r="118" spans="2:11" x14ac:dyDescent="0.25">
      <c r="B118" s="165" t="s">
        <v>134</v>
      </c>
      <c r="C118" s="166">
        <v>526</v>
      </c>
      <c r="D118" s="166">
        <v>22</v>
      </c>
      <c r="E118" s="166">
        <v>638</v>
      </c>
      <c r="F118" s="166">
        <v>396</v>
      </c>
      <c r="G118" s="166">
        <v>1042</v>
      </c>
      <c r="H118" s="166">
        <v>670</v>
      </c>
      <c r="I118" s="181">
        <f t="shared" si="50"/>
        <v>-0.35700575815738966</v>
      </c>
      <c r="J118" s="165">
        <f t="shared" si="49"/>
        <v>-372</v>
      </c>
      <c r="K118" s="167">
        <f t="shared" si="48"/>
        <v>2.3959847586760576E-4</v>
      </c>
    </row>
    <row r="119" spans="2:11" x14ac:dyDescent="0.25">
      <c r="B119" s="170" t="s">
        <v>148</v>
      </c>
      <c r="C119" s="171">
        <f t="shared" ref="C119" si="51">C111-SUM(C112:C118)</f>
        <v>4243</v>
      </c>
      <c r="D119" s="171">
        <f t="shared" ref="D119:H119" si="52">D111-SUM(D112:D118)</f>
        <v>5474</v>
      </c>
      <c r="E119" s="171">
        <f t="shared" si="52"/>
        <v>16654</v>
      </c>
      <c r="F119" s="171">
        <f t="shared" si="52"/>
        <v>17111</v>
      </c>
      <c r="G119" s="171">
        <f t="shared" si="52"/>
        <v>19562</v>
      </c>
      <c r="H119" s="171">
        <f t="shared" si="52"/>
        <v>22295</v>
      </c>
      <c r="I119" s="182">
        <f t="shared" si="50"/>
        <v>0.13970964114098772</v>
      </c>
      <c r="J119" s="170">
        <f>H119-G119</f>
        <v>2733</v>
      </c>
      <c r="K119" s="172">
        <f t="shared" si="48"/>
        <v>7.972907491743687E-3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>
        <f t="shared" ref="C121:H121" si="53">C122+C125</f>
        <v>59629</v>
      </c>
      <c r="D121" s="178">
        <f t="shared" si="53"/>
        <v>87126</v>
      </c>
      <c r="E121" s="178">
        <f t="shared" si="53"/>
        <v>138024</v>
      </c>
      <c r="F121" s="178">
        <f t="shared" si="53"/>
        <v>158379</v>
      </c>
      <c r="G121" s="178">
        <f t="shared" si="53"/>
        <v>162243</v>
      </c>
      <c r="H121" s="178">
        <f t="shared" si="53"/>
        <v>181603</v>
      </c>
      <c r="I121" s="179">
        <f>IFERROR(H121/G121-1,"-")</f>
        <v>0.11932718206640658</v>
      </c>
      <c r="J121" s="178">
        <f>H121-G121</f>
        <v>19360</v>
      </c>
      <c r="K121" s="179">
        <f t="shared" ref="K121:K133" si="54">H121/H$9</f>
        <v>6.4942988079081804E-2</v>
      </c>
    </row>
    <row r="122" spans="2:11" x14ac:dyDescent="0.25">
      <c r="B122" s="161" t="s">
        <v>100</v>
      </c>
      <c r="C122" s="162">
        <v>31132</v>
      </c>
      <c r="D122" s="162">
        <v>57767</v>
      </c>
      <c r="E122" s="162">
        <v>84383</v>
      </c>
      <c r="F122" s="162">
        <v>97014</v>
      </c>
      <c r="G122" s="162">
        <v>101537</v>
      </c>
      <c r="H122" s="162">
        <v>116513</v>
      </c>
      <c r="I122" s="180">
        <f>IFERROR(H122/G122-1,"-")</f>
        <v>0.14749303209667408</v>
      </c>
      <c r="J122" s="161">
        <f t="shared" ref="J122:J132" si="55">H122-G122</f>
        <v>14976</v>
      </c>
      <c r="K122" s="163">
        <f t="shared" si="54"/>
        <v>4.1666174953376642E-2</v>
      </c>
    </row>
    <row r="123" spans="2:11" x14ac:dyDescent="0.25">
      <c r="B123" s="165" t="s">
        <v>106</v>
      </c>
      <c r="C123" s="166">
        <v>14921</v>
      </c>
      <c r="D123" s="166">
        <v>29618</v>
      </c>
      <c r="E123" s="166">
        <v>44023</v>
      </c>
      <c r="F123" s="166">
        <v>43982</v>
      </c>
      <c r="G123" s="166">
        <v>49326</v>
      </c>
      <c r="H123" s="166">
        <v>61961</v>
      </c>
      <c r="I123" s="181">
        <f>IFERROR(H123/G123-1,"-")</f>
        <v>0.25615294165348912</v>
      </c>
      <c r="J123" s="165">
        <f t="shared" si="55"/>
        <v>12635</v>
      </c>
      <c r="K123" s="167">
        <f t="shared" si="54"/>
        <v>2.2157852482436895E-2</v>
      </c>
    </row>
    <row r="124" spans="2:11" x14ac:dyDescent="0.25">
      <c r="B124" s="165" t="s">
        <v>103</v>
      </c>
      <c r="C124" s="166">
        <v>16211</v>
      </c>
      <c r="D124" s="166">
        <v>28149</v>
      </c>
      <c r="E124" s="166">
        <v>40360</v>
      </c>
      <c r="F124" s="166">
        <v>53032</v>
      </c>
      <c r="G124" s="166">
        <v>52211</v>
      </c>
      <c r="H124" s="166">
        <v>54552</v>
      </c>
      <c r="I124" s="181">
        <f>IFERROR(H124/G124-1,"-")</f>
        <v>4.4837294822930085E-2</v>
      </c>
      <c r="J124" s="165">
        <f t="shared" si="55"/>
        <v>2341</v>
      </c>
      <c r="K124" s="167">
        <f t="shared" si="54"/>
        <v>1.9508322470939744E-2</v>
      </c>
    </row>
    <row r="125" spans="2:11" x14ac:dyDescent="0.25">
      <c r="B125" s="161" t="s">
        <v>110</v>
      </c>
      <c r="C125" s="162">
        <v>28497</v>
      </c>
      <c r="D125" s="162">
        <v>29359</v>
      </c>
      <c r="E125" s="162">
        <v>53641</v>
      </c>
      <c r="F125" s="162">
        <v>61365</v>
      </c>
      <c r="G125" s="162">
        <v>60706</v>
      </c>
      <c r="H125" s="162">
        <v>65090</v>
      </c>
      <c r="I125" s="180">
        <f>IFERROR(H125/G125-1,"-")</f>
        <v>7.2216914308305569E-2</v>
      </c>
      <c r="J125" s="161">
        <f t="shared" si="55"/>
        <v>4384</v>
      </c>
      <c r="K125" s="163">
        <f t="shared" si="54"/>
        <v>2.3276813125705162E-2</v>
      </c>
    </row>
    <row r="126" spans="2:11" x14ac:dyDescent="0.25">
      <c r="B126" s="165" t="s">
        <v>113</v>
      </c>
      <c r="C126" s="166">
        <v>2914</v>
      </c>
      <c r="D126" s="166">
        <v>1039</v>
      </c>
      <c r="E126" s="166">
        <v>5621</v>
      </c>
      <c r="F126" s="166">
        <v>8173</v>
      </c>
      <c r="G126" s="166">
        <v>7175</v>
      </c>
      <c r="H126" s="166">
        <v>6754</v>
      </c>
      <c r="I126" s="181">
        <f t="shared" ref="I126:I133" si="56">IFERROR(H126/G126-1,"-")</f>
        <v>-5.8675958188153299E-2</v>
      </c>
      <c r="J126" s="165">
        <f t="shared" si="55"/>
        <v>-421</v>
      </c>
      <c r="K126" s="167">
        <f t="shared" si="54"/>
        <v>2.4152956806116556E-3</v>
      </c>
    </row>
    <row r="127" spans="2:11" x14ac:dyDescent="0.25">
      <c r="B127" s="165" t="s">
        <v>116</v>
      </c>
      <c r="C127" s="166">
        <v>3063</v>
      </c>
      <c r="D127" s="166">
        <v>2982</v>
      </c>
      <c r="E127" s="166">
        <v>5661</v>
      </c>
      <c r="F127" s="166">
        <v>8670</v>
      </c>
      <c r="G127" s="166">
        <v>8295</v>
      </c>
      <c r="H127" s="166">
        <v>8994</v>
      </c>
      <c r="I127" s="181">
        <f t="shared" si="56"/>
        <v>8.4267631103074114E-2</v>
      </c>
      <c r="J127" s="165">
        <f t="shared" si="55"/>
        <v>699</v>
      </c>
      <c r="K127" s="167">
        <f t="shared" si="54"/>
        <v>3.2163413312735019E-3</v>
      </c>
    </row>
    <row r="128" spans="2:11" x14ac:dyDescent="0.25">
      <c r="B128" s="165" t="s">
        <v>119</v>
      </c>
      <c r="C128" s="166">
        <v>2121</v>
      </c>
      <c r="D128" s="166">
        <v>4330</v>
      </c>
      <c r="E128" s="166">
        <v>5320</v>
      </c>
      <c r="F128" s="166">
        <v>5773</v>
      </c>
      <c r="G128" s="166">
        <v>5644</v>
      </c>
      <c r="H128" s="166">
        <v>6071</v>
      </c>
      <c r="I128" s="181">
        <f t="shared" si="56"/>
        <v>7.5655563430191419E-2</v>
      </c>
      <c r="J128" s="165">
        <f t="shared" si="55"/>
        <v>427</v>
      </c>
      <c r="K128" s="167">
        <f t="shared" si="54"/>
        <v>2.1710482790928873E-3</v>
      </c>
    </row>
    <row r="129" spans="2:11" x14ac:dyDescent="0.25">
      <c r="B129" s="165" t="s">
        <v>126</v>
      </c>
      <c r="C129" s="166">
        <v>575</v>
      </c>
      <c r="D129" s="166">
        <v>544</v>
      </c>
      <c r="E129" s="166">
        <v>1644</v>
      </c>
      <c r="F129" s="166">
        <v>1750</v>
      </c>
      <c r="G129" s="166">
        <v>1588</v>
      </c>
      <c r="H129" s="166">
        <v>1707</v>
      </c>
      <c r="I129" s="181">
        <f t="shared" si="56"/>
        <v>7.4937027707808523E-2</v>
      </c>
      <c r="J129" s="165">
        <f t="shared" si="55"/>
        <v>119</v>
      </c>
      <c r="K129" s="167">
        <f t="shared" si="54"/>
        <v>6.1043969896418357E-4</v>
      </c>
    </row>
    <row r="130" spans="2:11" x14ac:dyDescent="0.25">
      <c r="B130" s="165" t="s">
        <v>122</v>
      </c>
      <c r="C130" s="166">
        <v>504</v>
      </c>
      <c r="D130" s="166">
        <v>491</v>
      </c>
      <c r="E130" s="166">
        <v>1166</v>
      </c>
      <c r="F130" s="166">
        <v>1194</v>
      </c>
      <c r="G130" s="166">
        <v>1248</v>
      </c>
      <c r="H130" s="166">
        <v>1572</v>
      </c>
      <c r="I130" s="181">
        <f t="shared" si="56"/>
        <v>0.25961538461538458</v>
      </c>
      <c r="J130" s="165">
        <f t="shared" si="55"/>
        <v>324</v>
      </c>
      <c r="K130" s="167">
        <f t="shared" si="54"/>
        <v>5.6216239412518838E-4</v>
      </c>
    </row>
    <row r="131" spans="2:11" x14ac:dyDescent="0.25">
      <c r="B131" s="165" t="s">
        <v>131</v>
      </c>
      <c r="C131" s="166">
        <v>637</v>
      </c>
      <c r="D131" s="166">
        <v>81</v>
      </c>
      <c r="E131" s="166">
        <v>623</v>
      </c>
      <c r="F131" s="166">
        <v>833</v>
      </c>
      <c r="G131" s="166">
        <v>922</v>
      </c>
      <c r="H131" s="166">
        <v>729</v>
      </c>
      <c r="I131" s="181">
        <f t="shared" si="56"/>
        <v>-0.20932754880694138</v>
      </c>
      <c r="J131" s="165">
        <f t="shared" si="55"/>
        <v>-193</v>
      </c>
      <c r="K131" s="167">
        <f t="shared" si="54"/>
        <v>2.60697446130574E-4</v>
      </c>
    </row>
    <row r="132" spans="2:11" x14ac:dyDescent="0.25">
      <c r="B132" s="165" t="s">
        <v>134</v>
      </c>
      <c r="C132" s="166">
        <v>985</v>
      </c>
      <c r="D132" s="166">
        <v>194</v>
      </c>
      <c r="E132" s="166">
        <v>1071</v>
      </c>
      <c r="F132" s="166">
        <v>1527</v>
      </c>
      <c r="G132" s="166">
        <v>1403</v>
      </c>
      <c r="H132" s="166">
        <v>1432</v>
      </c>
      <c r="I132" s="181">
        <f t="shared" si="56"/>
        <v>2.0669992872416332E-2</v>
      </c>
      <c r="J132" s="165">
        <f t="shared" si="55"/>
        <v>29</v>
      </c>
      <c r="K132" s="167">
        <f t="shared" si="54"/>
        <v>5.1209704095882302E-4</v>
      </c>
    </row>
    <row r="133" spans="2:11" x14ac:dyDescent="0.25">
      <c r="B133" s="170" t="s">
        <v>148</v>
      </c>
      <c r="C133" s="171">
        <f t="shared" ref="C133" si="57">C125-SUM(C126:C132)</f>
        <v>17698</v>
      </c>
      <c r="D133" s="171">
        <f t="shared" ref="D133:H133" si="58">D125-SUM(D126:D132)</f>
        <v>19698</v>
      </c>
      <c r="E133" s="171">
        <f t="shared" si="58"/>
        <v>32535</v>
      </c>
      <c r="F133" s="171">
        <f t="shared" si="58"/>
        <v>33445</v>
      </c>
      <c r="G133" s="171">
        <f t="shared" si="58"/>
        <v>34431</v>
      </c>
      <c r="H133" s="171">
        <f t="shared" si="58"/>
        <v>37831</v>
      </c>
      <c r="I133" s="182">
        <f t="shared" si="56"/>
        <v>9.8748221079840937E-2</v>
      </c>
      <c r="J133" s="170">
        <f>H133-G133</f>
        <v>3400</v>
      </c>
      <c r="K133" s="172">
        <f t="shared" si="54"/>
        <v>1.3528731254548348E-2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9">C136+C139</f>
        <v>50818</v>
      </c>
      <c r="D135" s="178">
        <f t="shared" si="59"/>
        <v>51722</v>
      </c>
      <c r="E135" s="178">
        <f t="shared" si="59"/>
        <v>140357</v>
      </c>
      <c r="F135" s="178">
        <f t="shared" si="59"/>
        <v>150841</v>
      </c>
      <c r="G135" s="178">
        <f t="shared" si="59"/>
        <v>159058</v>
      </c>
      <c r="H135" s="178">
        <f t="shared" si="59"/>
        <v>152915</v>
      </c>
      <c r="I135" s="179">
        <f>IFERROR(H135/G135-1,"-")</f>
        <v>-3.8621131914144513E-2</v>
      </c>
      <c r="J135" s="178">
        <f>H135-G135</f>
        <v>-6143</v>
      </c>
      <c r="K135" s="179">
        <f t="shared" ref="K135:K147" si="60">H135/H$9</f>
        <v>5.4683881995962587E-2</v>
      </c>
    </row>
    <row r="136" spans="2:11" x14ac:dyDescent="0.25">
      <c r="B136" s="161" t="s">
        <v>100</v>
      </c>
      <c r="C136" s="162">
        <v>8651</v>
      </c>
      <c r="D136" s="162">
        <v>27224</v>
      </c>
      <c r="E136" s="162">
        <v>15256</v>
      </c>
      <c r="F136" s="162">
        <v>16684</v>
      </c>
      <c r="G136" s="162">
        <v>14538</v>
      </c>
      <c r="H136" s="162">
        <v>14294</v>
      </c>
      <c r="I136" s="180">
        <f>IFERROR(H136/G136-1,"-")</f>
        <v>-1.6783601595817821E-2</v>
      </c>
      <c r="J136" s="161">
        <f t="shared" ref="J136:J146" si="61">H136-G136</f>
        <v>-244</v>
      </c>
      <c r="K136" s="163">
        <f t="shared" si="60"/>
        <v>5.1116725582859056E-3</v>
      </c>
    </row>
    <row r="137" spans="2:11" x14ac:dyDescent="0.25">
      <c r="B137" s="165" t="s">
        <v>106</v>
      </c>
      <c r="C137" s="166">
        <v>5982</v>
      </c>
      <c r="D137" s="166">
        <v>21570</v>
      </c>
      <c r="E137" s="166">
        <v>10607</v>
      </c>
      <c r="F137" s="166">
        <v>10686</v>
      </c>
      <c r="G137" s="166">
        <v>9229</v>
      </c>
      <c r="H137" s="166">
        <v>8336</v>
      </c>
      <c r="I137" s="181">
        <f>IFERROR(H137/G137-1,"-")</f>
        <v>-9.6760212374038312E-2</v>
      </c>
      <c r="J137" s="165">
        <f t="shared" si="61"/>
        <v>-893</v>
      </c>
      <c r="K137" s="167">
        <f t="shared" si="60"/>
        <v>2.9810341713915845E-3</v>
      </c>
    </row>
    <row r="138" spans="2:11" x14ac:dyDescent="0.25">
      <c r="B138" s="165" t="s">
        <v>103</v>
      </c>
      <c r="C138" s="166">
        <v>2669</v>
      </c>
      <c r="D138" s="166">
        <v>5654</v>
      </c>
      <c r="E138" s="166">
        <v>4649</v>
      </c>
      <c r="F138" s="166">
        <v>5998</v>
      </c>
      <c r="G138" s="166">
        <v>5309</v>
      </c>
      <c r="H138" s="166">
        <v>5958</v>
      </c>
      <c r="I138" s="181">
        <f>IFERROR(H138/G138-1,"-")</f>
        <v>0.12224524392540959</v>
      </c>
      <c r="J138" s="165">
        <f t="shared" si="61"/>
        <v>649</v>
      </c>
      <c r="K138" s="167">
        <f t="shared" si="60"/>
        <v>2.1306383868943211E-3</v>
      </c>
    </row>
    <row r="139" spans="2:11" x14ac:dyDescent="0.25">
      <c r="B139" s="161" t="s">
        <v>110</v>
      </c>
      <c r="C139" s="162">
        <v>42167</v>
      </c>
      <c r="D139" s="162">
        <v>24498</v>
      </c>
      <c r="E139" s="162">
        <v>125101</v>
      </c>
      <c r="F139" s="162">
        <v>134157</v>
      </c>
      <c r="G139" s="162">
        <v>144520</v>
      </c>
      <c r="H139" s="162">
        <v>138621</v>
      </c>
      <c r="I139" s="180">
        <f>IFERROR(H139/G139-1,"-")</f>
        <v>-4.08178798782175E-2</v>
      </c>
      <c r="J139" s="161">
        <f t="shared" si="61"/>
        <v>-5899</v>
      </c>
      <c r="K139" s="163">
        <f t="shared" si="60"/>
        <v>4.9572209437676679E-2</v>
      </c>
    </row>
    <row r="140" spans="2:11" x14ac:dyDescent="0.25">
      <c r="B140" s="165" t="s">
        <v>113</v>
      </c>
      <c r="C140" s="166">
        <v>15833</v>
      </c>
      <c r="D140" s="166">
        <v>3329</v>
      </c>
      <c r="E140" s="166">
        <v>54178</v>
      </c>
      <c r="F140" s="166">
        <v>57766</v>
      </c>
      <c r="G140" s="166">
        <v>65006</v>
      </c>
      <c r="H140" s="166">
        <v>64673</v>
      </c>
      <c r="I140" s="181">
        <f t="shared" ref="I140:I147" si="62">IFERROR(H140/G140-1,"-")</f>
        <v>-5.1226040673169049E-3</v>
      </c>
      <c r="J140" s="165">
        <f t="shared" si="61"/>
        <v>-333</v>
      </c>
      <c r="K140" s="167">
        <f t="shared" si="60"/>
        <v>2.3127689895202488E-2</v>
      </c>
    </row>
    <row r="141" spans="2:11" x14ac:dyDescent="0.25">
      <c r="B141" s="165" t="s">
        <v>116</v>
      </c>
      <c r="C141" s="166">
        <v>3537</v>
      </c>
      <c r="D141" s="166">
        <v>2650</v>
      </c>
      <c r="E141" s="166">
        <v>7799</v>
      </c>
      <c r="F141" s="166">
        <v>11596</v>
      </c>
      <c r="G141" s="166">
        <v>12370</v>
      </c>
      <c r="H141" s="166">
        <v>11761</v>
      </c>
      <c r="I141" s="181">
        <f t="shared" si="62"/>
        <v>-4.9232012934518954E-2</v>
      </c>
      <c r="J141" s="165">
        <f t="shared" si="61"/>
        <v>-609</v>
      </c>
      <c r="K141" s="167">
        <f t="shared" si="60"/>
        <v>4.2058472756401656E-3</v>
      </c>
    </row>
    <row r="142" spans="2:11" x14ac:dyDescent="0.25">
      <c r="B142" s="165" t="s">
        <v>119</v>
      </c>
      <c r="C142" s="166">
        <v>3933</v>
      </c>
      <c r="D142" s="166">
        <v>6122</v>
      </c>
      <c r="E142" s="166">
        <v>16275</v>
      </c>
      <c r="F142" s="166">
        <v>14220</v>
      </c>
      <c r="G142" s="166">
        <v>14710</v>
      </c>
      <c r="H142" s="166">
        <v>12806</v>
      </c>
      <c r="I142" s="181">
        <f t="shared" si="62"/>
        <v>-0.12943575798776341</v>
      </c>
      <c r="J142" s="165">
        <f t="shared" si="61"/>
        <v>-1904</v>
      </c>
      <c r="K142" s="167">
        <f t="shared" si="60"/>
        <v>4.5795493760605365E-3</v>
      </c>
    </row>
    <row r="143" spans="2:11" x14ac:dyDescent="0.25">
      <c r="B143" s="165" t="s">
        <v>126</v>
      </c>
      <c r="C143" s="166">
        <v>560</v>
      </c>
      <c r="D143" s="166">
        <v>376</v>
      </c>
      <c r="E143" s="166">
        <v>5915</v>
      </c>
      <c r="F143" s="166">
        <v>4920</v>
      </c>
      <c r="G143" s="166">
        <v>3438</v>
      </c>
      <c r="H143" s="166">
        <v>3003</v>
      </c>
      <c r="I143" s="181">
        <f t="shared" si="62"/>
        <v>-0.12652705061082026</v>
      </c>
      <c r="J143" s="165">
        <f t="shared" si="61"/>
        <v>-435</v>
      </c>
      <c r="K143" s="167">
        <f t="shared" si="60"/>
        <v>1.0739018254185375E-3</v>
      </c>
    </row>
    <row r="144" spans="2:11" x14ac:dyDescent="0.25">
      <c r="B144" s="165" t="s">
        <v>122</v>
      </c>
      <c r="C144" s="166">
        <v>1201</v>
      </c>
      <c r="D144" s="166">
        <v>1163</v>
      </c>
      <c r="E144" s="166">
        <v>2381</v>
      </c>
      <c r="F144" s="166">
        <v>3042</v>
      </c>
      <c r="G144" s="166">
        <v>3555</v>
      </c>
      <c r="H144" s="166">
        <v>2442</v>
      </c>
      <c r="I144" s="181">
        <f t="shared" si="62"/>
        <v>-0.31308016877637135</v>
      </c>
      <c r="J144" s="165">
        <f t="shared" si="61"/>
        <v>-1113</v>
      </c>
      <c r="K144" s="167">
        <f t="shared" si="60"/>
        <v>8.7328280308760181E-4</v>
      </c>
    </row>
    <row r="145" spans="2:11" x14ac:dyDescent="0.25">
      <c r="B145" s="165" t="s">
        <v>131</v>
      </c>
      <c r="C145" s="166">
        <v>1581</v>
      </c>
      <c r="D145" s="166">
        <v>34</v>
      </c>
      <c r="E145" s="166">
        <v>1643</v>
      </c>
      <c r="F145" s="166">
        <v>1954</v>
      </c>
      <c r="G145" s="166">
        <v>1832</v>
      </c>
      <c r="H145" s="166">
        <v>2028</v>
      </c>
      <c r="I145" s="181">
        <f t="shared" si="62"/>
        <v>0.10698689956331875</v>
      </c>
      <c r="J145" s="165">
        <f t="shared" si="61"/>
        <v>196</v>
      </c>
      <c r="K145" s="167">
        <f t="shared" si="60"/>
        <v>7.252324015813499E-4</v>
      </c>
    </row>
    <row r="146" spans="2:11" x14ac:dyDescent="0.25">
      <c r="B146" s="165" t="s">
        <v>134</v>
      </c>
      <c r="C146" s="166">
        <v>3280</v>
      </c>
      <c r="D146" s="166">
        <v>43</v>
      </c>
      <c r="E146" s="166">
        <v>742</v>
      </c>
      <c r="F146" s="166">
        <v>1318</v>
      </c>
      <c r="G146" s="166">
        <v>1162</v>
      </c>
      <c r="H146" s="166">
        <v>825</v>
      </c>
      <c r="I146" s="181">
        <f t="shared" si="62"/>
        <v>-0.29001721170395867</v>
      </c>
      <c r="J146" s="165">
        <f t="shared" si="61"/>
        <v>-337</v>
      </c>
      <c r="K146" s="167">
        <f t="shared" si="60"/>
        <v>2.9502797401608172E-4</v>
      </c>
    </row>
    <row r="147" spans="2:11" x14ac:dyDescent="0.25">
      <c r="B147" s="170" t="s">
        <v>148</v>
      </c>
      <c r="C147" s="171">
        <f t="shared" ref="C147" si="63">C139-SUM(C140:C146)</f>
        <v>12242</v>
      </c>
      <c r="D147" s="171">
        <f t="shared" ref="D147:H147" si="64">D139-SUM(D140:D146)</f>
        <v>10781</v>
      </c>
      <c r="E147" s="171">
        <f t="shared" si="64"/>
        <v>36168</v>
      </c>
      <c r="F147" s="171">
        <f t="shared" si="64"/>
        <v>39341</v>
      </c>
      <c r="G147" s="171">
        <f t="shared" si="64"/>
        <v>42447</v>
      </c>
      <c r="H147" s="171">
        <f t="shared" si="64"/>
        <v>41083</v>
      </c>
      <c r="I147" s="182">
        <f t="shared" si="62"/>
        <v>-3.2134190873324364E-2</v>
      </c>
      <c r="J147" s="170">
        <f>H147-G147</f>
        <v>-1364</v>
      </c>
      <c r="K147" s="172">
        <f t="shared" si="60"/>
        <v>1.4691677886669922E-2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65">C150+C153</f>
        <v>26662</v>
      </c>
      <c r="D149" s="178">
        <f t="shared" si="65"/>
        <v>34819</v>
      </c>
      <c r="E149" s="178">
        <f t="shared" si="65"/>
        <v>70195</v>
      </c>
      <c r="F149" s="178">
        <f t="shared" si="65"/>
        <v>73554</v>
      </c>
      <c r="G149" s="178">
        <f t="shared" si="65"/>
        <v>76074</v>
      </c>
      <c r="H149" s="178">
        <f t="shared" si="65"/>
        <v>74839</v>
      </c>
      <c r="I149" s="179">
        <f>IFERROR(H149/G149-1,"-")</f>
        <v>-1.6234193022583221E-2</v>
      </c>
      <c r="J149" s="178">
        <f>H149-G149</f>
        <v>-1235</v>
      </c>
      <c r="K149" s="179">
        <f t="shared" ref="K149:K161" si="66">H149/H$9</f>
        <v>2.6763149754411561E-2</v>
      </c>
    </row>
    <row r="150" spans="2:11" x14ac:dyDescent="0.25">
      <c r="B150" s="161" t="s">
        <v>100</v>
      </c>
      <c r="C150" s="162">
        <v>10645</v>
      </c>
      <c r="D150" s="162">
        <v>23055</v>
      </c>
      <c r="E150" s="162">
        <v>38100</v>
      </c>
      <c r="F150" s="162">
        <v>39187</v>
      </c>
      <c r="G150" s="162">
        <v>35275</v>
      </c>
      <c r="H150" s="162">
        <v>33430</v>
      </c>
      <c r="I150" s="180">
        <f>IFERROR(H150/G150-1,"-")</f>
        <v>-5.2303330970942641E-2</v>
      </c>
      <c r="J150" s="161">
        <f t="shared" ref="J150:J160" si="67">H150-G150</f>
        <v>-1845</v>
      </c>
      <c r="K150" s="163">
        <f t="shared" si="66"/>
        <v>1.1954891116797105E-2</v>
      </c>
    </row>
    <row r="151" spans="2:11" x14ac:dyDescent="0.25">
      <c r="B151" s="165" t="s">
        <v>106</v>
      </c>
      <c r="C151" s="166">
        <v>5456</v>
      </c>
      <c r="D151" s="166">
        <v>18487</v>
      </c>
      <c r="E151" s="166">
        <v>27347</v>
      </c>
      <c r="F151" s="166">
        <v>28637</v>
      </c>
      <c r="G151" s="166">
        <v>24325</v>
      </c>
      <c r="H151" s="166">
        <v>21504</v>
      </c>
      <c r="I151" s="181">
        <f>IFERROR(H151/G151-1,"-")</f>
        <v>-0.11597122302158269</v>
      </c>
      <c r="J151" s="165">
        <f t="shared" si="67"/>
        <v>-2821</v>
      </c>
      <c r="K151" s="167">
        <f t="shared" si="66"/>
        <v>7.6900382463537227E-3</v>
      </c>
    </row>
    <row r="152" spans="2:11" x14ac:dyDescent="0.25">
      <c r="B152" s="165" t="s">
        <v>103</v>
      </c>
      <c r="C152" s="166">
        <v>5189</v>
      </c>
      <c r="D152" s="166">
        <v>4568</v>
      </c>
      <c r="E152" s="166">
        <v>10753</v>
      </c>
      <c r="F152" s="166">
        <v>10550</v>
      </c>
      <c r="G152" s="166">
        <v>10950</v>
      </c>
      <c r="H152" s="166">
        <v>11926</v>
      </c>
      <c r="I152" s="181">
        <f>IFERROR(H152/G152-1,"-")</f>
        <v>8.913242009132416E-2</v>
      </c>
      <c r="J152" s="165">
        <f t="shared" si="67"/>
        <v>976</v>
      </c>
      <c r="K152" s="167">
        <f t="shared" si="66"/>
        <v>4.2648528704433827E-3</v>
      </c>
    </row>
    <row r="153" spans="2:11" x14ac:dyDescent="0.25">
      <c r="B153" s="161" t="s">
        <v>110</v>
      </c>
      <c r="C153" s="162">
        <v>16017</v>
      </c>
      <c r="D153" s="162">
        <v>11764</v>
      </c>
      <c r="E153" s="162">
        <v>32095</v>
      </c>
      <c r="F153" s="162">
        <v>34367</v>
      </c>
      <c r="G153" s="162">
        <v>40799</v>
      </c>
      <c r="H153" s="162">
        <v>41409</v>
      </c>
      <c r="I153" s="180">
        <f>IFERROR(H153/G153-1,"-")</f>
        <v>1.495134684673638E-2</v>
      </c>
      <c r="J153" s="161">
        <f t="shared" si="67"/>
        <v>610</v>
      </c>
      <c r="K153" s="163">
        <f t="shared" si="66"/>
        <v>1.4808258637614457E-2</v>
      </c>
    </row>
    <row r="154" spans="2:11" x14ac:dyDescent="0.25">
      <c r="B154" s="165" t="s">
        <v>113</v>
      </c>
      <c r="C154" s="166">
        <v>4946</v>
      </c>
      <c r="D154" s="166">
        <v>763</v>
      </c>
      <c r="E154" s="166">
        <v>12175</v>
      </c>
      <c r="F154" s="166">
        <v>11966</v>
      </c>
      <c r="G154" s="166">
        <v>13362</v>
      </c>
      <c r="H154" s="166">
        <v>11677</v>
      </c>
      <c r="I154" s="181">
        <f t="shared" ref="I154:I161" si="68">IFERROR(H154/G154-1,"-")</f>
        <v>-0.12610387666516987</v>
      </c>
      <c r="J154" s="165">
        <f t="shared" si="67"/>
        <v>-1685</v>
      </c>
      <c r="K154" s="167">
        <f t="shared" si="66"/>
        <v>4.1758080637403468E-3</v>
      </c>
    </row>
    <row r="155" spans="2:11" x14ac:dyDescent="0.25">
      <c r="B155" s="165" t="s">
        <v>116</v>
      </c>
      <c r="C155" s="166">
        <v>4000</v>
      </c>
      <c r="D155" s="166">
        <v>2155</v>
      </c>
      <c r="E155" s="166">
        <v>6010</v>
      </c>
      <c r="F155" s="166">
        <v>6076</v>
      </c>
      <c r="G155" s="166">
        <v>6092</v>
      </c>
      <c r="H155" s="166">
        <v>6058</v>
      </c>
      <c r="I155" s="181">
        <f t="shared" si="68"/>
        <v>-5.5810899540380543E-3</v>
      </c>
      <c r="J155" s="165">
        <f t="shared" si="67"/>
        <v>-34</v>
      </c>
      <c r="K155" s="167">
        <f t="shared" si="66"/>
        <v>2.1663993534417249E-3</v>
      </c>
    </row>
    <row r="156" spans="2:11" x14ac:dyDescent="0.25">
      <c r="B156" s="165" t="s">
        <v>119</v>
      </c>
      <c r="C156" s="166">
        <v>1900</v>
      </c>
      <c r="D156" s="166">
        <v>3038</v>
      </c>
      <c r="E156" s="166">
        <v>3974</v>
      </c>
      <c r="F156" s="166">
        <v>5531</v>
      </c>
      <c r="G156" s="166">
        <v>7026</v>
      </c>
      <c r="H156" s="166">
        <v>10469</v>
      </c>
      <c r="I156" s="181">
        <f t="shared" si="68"/>
        <v>0.49003700540848283</v>
      </c>
      <c r="J156" s="165">
        <f t="shared" si="67"/>
        <v>3443</v>
      </c>
      <c r="K156" s="167">
        <f t="shared" si="66"/>
        <v>3.7438155878477082E-3</v>
      </c>
    </row>
    <row r="157" spans="2:11" x14ac:dyDescent="0.25">
      <c r="B157" s="165" t="s">
        <v>126</v>
      </c>
      <c r="C157" s="166">
        <v>528</v>
      </c>
      <c r="D157" s="166">
        <v>375</v>
      </c>
      <c r="E157" s="166">
        <v>983</v>
      </c>
      <c r="F157" s="166">
        <v>890</v>
      </c>
      <c r="G157" s="166">
        <v>1215</v>
      </c>
      <c r="H157" s="166">
        <v>1231</v>
      </c>
      <c r="I157" s="181">
        <f t="shared" si="68"/>
        <v>1.3168724279835287E-2</v>
      </c>
      <c r="J157" s="165">
        <f t="shared" si="67"/>
        <v>16</v>
      </c>
      <c r="K157" s="167">
        <f t="shared" si="66"/>
        <v>4.402174981985413E-4</v>
      </c>
    </row>
    <row r="158" spans="2:11" x14ac:dyDescent="0.25">
      <c r="B158" s="165" t="s">
        <v>122</v>
      </c>
      <c r="C158" s="166">
        <v>811</v>
      </c>
      <c r="D158" s="166">
        <v>952</v>
      </c>
      <c r="E158" s="166">
        <v>2069</v>
      </c>
      <c r="F158" s="166">
        <v>1803</v>
      </c>
      <c r="G158" s="166">
        <v>2230</v>
      </c>
      <c r="H158" s="166">
        <v>1703</v>
      </c>
      <c r="I158" s="181">
        <f t="shared" si="68"/>
        <v>-0.23632286995515694</v>
      </c>
      <c r="J158" s="165">
        <f t="shared" si="67"/>
        <v>-527</v>
      </c>
      <c r="K158" s="167">
        <f t="shared" si="66"/>
        <v>6.0900926030228741E-4</v>
      </c>
    </row>
    <row r="159" spans="2:11" x14ac:dyDescent="0.25">
      <c r="B159" s="165" t="s">
        <v>131</v>
      </c>
      <c r="C159" s="166">
        <v>214</v>
      </c>
      <c r="D159" s="166">
        <v>37</v>
      </c>
      <c r="E159" s="166">
        <v>267</v>
      </c>
      <c r="F159" s="166">
        <v>255</v>
      </c>
      <c r="G159" s="166">
        <v>272</v>
      </c>
      <c r="H159" s="166">
        <v>204</v>
      </c>
      <c r="I159" s="181">
        <f t="shared" si="68"/>
        <v>-0.25</v>
      </c>
      <c r="J159" s="165">
        <f t="shared" si="67"/>
        <v>-68</v>
      </c>
      <c r="K159" s="167">
        <f t="shared" si="66"/>
        <v>7.2952371756703846E-5</v>
      </c>
    </row>
    <row r="160" spans="2:11" x14ac:dyDescent="0.25">
      <c r="B160" s="165" t="s">
        <v>134</v>
      </c>
      <c r="C160" s="166">
        <v>277</v>
      </c>
      <c r="D160" s="166">
        <v>69</v>
      </c>
      <c r="E160" s="166">
        <v>398</v>
      </c>
      <c r="F160" s="166">
        <v>517</v>
      </c>
      <c r="G160" s="166">
        <v>389</v>
      </c>
      <c r="H160" s="166">
        <v>281</v>
      </c>
      <c r="I160" s="181">
        <f t="shared" si="68"/>
        <v>-0.27763496143958866</v>
      </c>
      <c r="J160" s="165">
        <f t="shared" si="67"/>
        <v>-108</v>
      </c>
      <c r="K160" s="167">
        <f t="shared" si="66"/>
        <v>1.0048831599820479E-4</v>
      </c>
    </row>
    <row r="161" spans="2:11" x14ac:dyDescent="0.25">
      <c r="B161" s="170" t="s">
        <v>148</v>
      </c>
      <c r="C161" s="171">
        <f t="shared" ref="C161" si="69">C153-SUM(C154:C160)</f>
        <v>3341</v>
      </c>
      <c r="D161" s="171">
        <f t="shared" ref="D161:H161" si="70">D153-SUM(D154:D160)</f>
        <v>4375</v>
      </c>
      <c r="E161" s="171">
        <f t="shared" si="70"/>
        <v>6219</v>
      </c>
      <c r="F161" s="171">
        <f t="shared" si="70"/>
        <v>7329</v>
      </c>
      <c r="G161" s="171">
        <f t="shared" si="70"/>
        <v>10213</v>
      </c>
      <c r="H161" s="171">
        <f t="shared" si="70"/>
        <v>9786</v>
      </c>
      <c r="I161" s="182">
        <f t="shared" si="68"/>
        <v>-4.1809458533241917E-2</v>
      </c>
      <c r="J161" s="170">
        <f>H161-G161</f>
        <v>-427</v>
      </c>
      <c r="K161" s="172">
        <f t="shared" si="66"/>
        <v>3.4995681863289399E-3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74B7-C79D-4B1C-A240-695FC5C10E8B}">
  <sheetPr>
    <tabColor theme="7" tint="0.79998168889431442"/>
    <pageSetUpPr fitToPage="1"/>
  </sheetPr>
  <dimension ref="A1:W163"/>
  <sheetViews>
    <sheetView showGridLines="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276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269</v>
      </c>
      <c r="D7" s="174" t="s">
        <v>270</v>
      </c>
      <c r="E7" s="174" t="s">
        <v>271</v>
      </c>
      <c r="F7" s="174" t="s">
        <v>272</v>
      </c>
      <c r="G7" s="174" t="s">
        <v>273</v>
      </c>
      <c r="H7" s="174" t="s">
        <v>274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269</v>
      </c>
      <c r="P7" s="174" t="s">
        <v>270</v>
      </c>
      <c r="Q7" s="174" t="s">
        <v>271</v>
      </c>
      <c r="R7" s="174" t="s">
        <v>272</v>
      </c>
      <c r="S7" s="174" t="s">
        <v>273</v>
      </c>
      <c r="T7" s="174" t="s">
        <v>274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53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280673</v>
      </c>
      <c r="D9" s="178">
        <f t="shared" si="0"/>
        <v>223190</v>
      </c>
      <c r="E9" s="178">
        <f t="shared" si="0"/>
        <v>642714</v>
      </c>
      <c r="F9" s="178">
        <f t="shared" si="0"/>
        <v>727190</v>
      </c>
      <c r="G9" s="178">
        <f t="shared" si="0"/>
        <v>803210</v>
      </c>
      <c r="H9" s="178">
        <f t="shared" si="0"/>
        <v>839911</v>
      </c>
      <c r="I9" s="179">
        <f>IFERROR(H9/G9-1,"-")</f>
        <v>4.5692907209820666E-2</v>
      </c>
      <c r="J9" s="178">
        <f t="shared" ref="J9:J21" si="1">H9-G9</f>
        <v>36701</v>
      </c>
      <c r="K9" s="179">
        <f t="shared" ref="K9:K21" si="2">H9/H$9</f>
        <v>1</v>
      </c>
      <c r="N9" s="158" t="s">
        <v>71</v>
      </c>
      <c r="O9" s="178">
        <f t="shared" ref="O9:T9" si="3">O10+O13</f>
        <v>13758</v>
      </c>
      <c r="P9" s="178">
        <f t="shared" si="3"/>
        <v>3628</v>
      </c>
      <c r="Q9" s="178">
        <f t="shared" si="3"/>
        <v>18856</v>
      </c>
      <c r="R9" s="178">
        <f t="shared" si="3"/>
        <v>21513</v>
      </c>
      <c r="S9" s="178">
        <f t="shared" si="3"/>
        <v>21424</v>
      </c>
      <c r="T9" s="178">
        <f t="shared" si="3"/>
        <v>22763</v>
      </c>
      <c r="U9" s="179">
        <f>IFERROR(T9/S9-1,"-")</f>
        <v>6.25E-2</v>
      </c>
      <c r="V9" s="178">
        <f>T9-S9</f>
        <v>1339</v>
      </c>
      <c r="W9" s="179">
        <f t="shared" ref="W9:W21" si="4">T9/T$9</f>
        <v>1</v>
      </c>
    </row>
    <row r="10" spans="1:23" x14ac:dyDescent="0.25">
      <c r="A10" s="164" t="s">
        <v>106</v>
      </c>
      <c r="B10" s="161" t="s">
        <v>100</v>
      </c>
      <c r="C10" s="162">
        <v>46110</v>
      </c>
      <c r="D10" s="162">
        <v>95953</v>
      </c>
      <c r="E10" s="162">
        <v>113853</v>
      </c>
      <c r="F10" s="162">
        <v>115626</v>
      </c>
      <c r="G10" s="162">
        <v>123113</v>
      </c>
      <c r="H10" s="162">
        <v>135089</v>
      </c>
      <c r="I10" s="180">
        <f>IFERROR(H10/G10-1,"-")</f>
        <v>9.7276485830090964E-2</v>
      </c>
      <c r="J10" s="161">
        <f t="shared" si="1"/>
        <v>11976</v>
      </c>
      <c r="K10" s="163">
        <f t="shared" si="2"/>
        <v>0.16083727918791396</v>
      </c>
      <c r="N10" s="161" t="s">
        <v>100</v>
      </c>
      <c r="O10" s="162">
        <v>2060</v>
      </c>
      <c r="P10" s="162">
        <v>2692</v>
      </c>
      <c r="Q10" s="162">
        <v>5650</v>
      </c>
      <c r="R10" s="162">
        <v>5102</v>
      </c>
      <c r="S10" s="162">
        <v>4244</v>
      </c>
      <c r="T10" s="162">
        <v>4552</v>
      </c>
      <c r="U10" s="180">
        <f>IFERROR(T10/S10-1,"-")</f>
        <v>7.257304429783229E-2</v>
      </c>
      <c r="V10" s="161">
        <f t="shared" ref="V10:V20" si="5">T10-S10</f>
        <v>308</v>
      </c>
      <c r="W10" s="163">
        <f t="shared" si="4"/>
        <v>0.19997364143566312</v>
      </c>
    </row>
    <row r="11" spans="1:23" x14ac:dyDescent="0.25">
      <c r="A11" s="164" t="s">
        <v>103</v>
      </c>
      <c r="B11" s="165" t="s">
        <v>106</v>
      </c>
      <c r="C11" s="166">
        <v>31640</v>
      </c>
      <c r="D11" s="166">
        <v>68572</v>
      </c>
      <c r="E11" s="166">
        <v>68404</v>
      </c>
      <c r="F11" s="166">
        <v>65511</v>
      </c>
      <c r="G11" s="166">
        <v>61811</v>
      </c>
      <c r="H11" s="166">
        <v>58770</v>
      </c>
      <c r="I11" s="181">
        <f>IFERROR(H11/G11-1,"-")</f>
        <v>-4.9198362750966673E-2</v>
      </c>
      <c r="J11" s="165">
        <f t="shared" si="1"/>
        <v>-3041</v>
      </c>
      <c r="K11" s="167">
        <f t="shared" si="2"/>
        <v>6.9971699382434568E-2</v>
      </c>
      <c r="N11" s="165" t="s">
        <v>106</v>
      </c>
      <c r="O11" s="166">
        <v>1452</v>
      </c>
      <c r="P11" s="166">
        <v>2182</v>
      </c>
      <c r="Q11" s="166">
        <v>4251</v>
      </c>
      <c r="R11" s="166">
        <v>3615</v>
      </c>
      <c r="S11" s="166">
        <v>2539</v>
      </c>
      <c r="T11" s="166">
        <v>2702</v>
      </c>
      <c r="U11" s="181">
        <f>IFERROR(T11/S11-1,"-")</f>
        <v>6.4198503347774771E-2</v>
      </c>
      <c r="V11" s="165">
        <f t="shared" si="5"/>
        <v>163</v>
      </c>
      <c r="W11" s="167">
        <f>T11/T$9</f>
        <v>0.11870140139700391</v>
      </c>
    </row>
    <row r="12" spans="1:23" x14ac:dyDescent="0.25">
      <c r="A12" s="1"/>
      <c r="B12" s="165" t="s">
        <v>103</v>
      </c>
      <c r="C12" s="166">
        <v>14470</v>
      </c>
      <c r="D12" s="166">
        <v>27381</v>
      </c>
      <c r="E12" s="166">
        <v>45449</v>
      </c>
      <c r="F12" s="166">
        <v>50115</v>
      </c>
      <c r="G12" s="166">
        <v>61302</v>
      </c>
      <c r="H12" s="166">
        <v>76319</v>
      </c>
      <c r="I12" s="181">
        <f>IFERROR(H12/G12-1,"-")</f>
        <v>0.2449675377638576</v>
      </c>
      <c r="J12" s="165">
        <f t="shared" si="1"/>
        <v>15017</v>
      </c>
      <c r="K12" s="167">
        <f t="shared" si="2"/>
        <v>9.0865579805479393E-2</v>
      </c>
      <c r="N12" s="165" t="s">
        <v>103</v>
      </c>
      <c r="O12" s="166">
        <v>608</v>
      </c>
      <c r="P12" s="166">
        <v>510</v>
      </c>
      <c r="Q12" s="166">
        <v>1399</v>
      </c>
      <c r="R12" s="166">
        <v>1487</v>
      </c>
      <c r="S12" s="166">
        <v>1705</v>
      </c>
      <c r="T12" s="166">
        <v>1850</v>
      </c>
      <c r="U12" s="181">
        <f>IFERROR(T12/S12-1,"-")</f>
        <v>8.5043988269794646E-2</v>
      </c>
      <c r="V12" s="165">
        <f t="shared" si="5"/>
        <v>145</v>
      </c>
      <c r="W12" s="167">
        <f t="shared" si="4"/>
        <v>8.1272240038659224E-2</v>
      </c>
    </row>
    <row r="13" spans="1:23" s="58" customFormat="1" x14ac:dyDescent="0.25">
      <c r="B13" s="161" t="s">
        <v>110</v>
      </c>
      <c r="C13" s="162">
        <v>234563</v>
      </c>
      <c r="D13" s="162">
        <v>127237</v>
      </c>
      <c r="E13" s="162">
        <v>528861</v>
      </c>
      <c r="F13" s="162">
        <v>611564</v>
      </c>
      <c r="G13" s="162">
        <v>680097</v>
      </c>
      <c r="H13" s="162">
        <v>704822</v>
      </c>
      <c r="I13" s="180">
        <f>IFERROR(H13/G13-1,"-")</f>
        <v>3.6355108168393713E-2</v>
      </c>
      <c r="J13" s="161">
        <f t="shared" si="1"/>
        <v>24725</v>
      </c>
      <c r="K13" s="163">
        <f t="shared" si="2"/>
        <v>0.83916272081208609</v>
      </c>
      <c r="N13" s="161" t="s">
        <v>110</v>
      </c>
      <c r="O13" s="162">
        <v>11698</v>
      </c>
      <c r="P13" s="162">
        <v>936</v>
      </c>
      <c r="Q13" s="162">
        <v>13206</v>
      </c>
      <c r="R13" s="162">
        <v>16411</v>
      </c>
      <c r="S13" s="162">
        <v>17180</v>
      </c>
      <c r="T13" s="162">
        <v>18211</v>
      </c>
      <c r="U13" s="180">
        <f>IFERROR(T13/S13-1,"-")</f>
        <v>6.0011641443538988E-2</v>
      </c>
      <c r="V13" s="161">
        <f t="shared" si="5"/>
        <v>1031</v>
      </c>
      <c r="W13" s="163">
        <f t="shared" si="4"/>
        <v>0.8000263585643369</v>
      </c>
    </row>
    <row r="14" spans="1:23" s="58" customFormat="1" x14ac:dyDescent="0.25">
      <c r="B14" s="165" t="s">
        <v>113</v>
      </c>
      <c r="C14" s="166">
        <v>98011</v>
      </c>
      <c r="D14" s="166">
        <v>21979</v>
      </c>
      <c r="E14" s="166">
        <v>253280</v>
      </c>
      <c r="F14" s="166">
        <v>312074</v>
      </c>
      <c r="G14" s="166">
        <v>364395</v>
      </c>
      <c r="H14" s="166">
        <v>378759</v>
      </c>
      <c r="I14" s="181">
        <f t="shared" ref="I14:I21" si="6">IFERROR(H14/G14-1,"-")</f>
        <v>3.9418762606512114E-2</v>
      </c>
      <c r="J14" s="165">
        <f t="shared" si="1"/>
        <v>14364</v>
      </c>
      <c r="K14" s="167">
        <f t="shared" si="2"/>
        <v>0.45095135079788218</v>
      </c>
      <c r="N14" s="165" t="s">
        <v>113</v>
      </c>
      <c r="O14" s="166">
        <v>6095</v>
      </c>
      <c r="P14" s="166">
        <v>394</v>
      </c>
      <c r="Q14" s="166">
        <v>8114</v>
      </c>
      <c r="R14" s="166">
        <v>10034</v>
      </c>
      <c r="S14" s="166">
        <v>9838</v>
      </c>
      <c r="T14" s="166">
        <v>10568</v>
      </c>
      <c r="U14" s="181">
        <f t="shared" ref="U14:U21" si="7">IFERROR(T14/S14-1,"-")</f>
        <v>7.4202073592193551E-2</v>
      </c>
      <c r="V14" s="165">
        <f t="shared" si="5"/>
        <v>730</v>
      </c>
      <c r="W14" s="167">
        <f t="shared" si="4"/>
        <v>0.46426217985327067</v>
      </c>
    </row>
    <row r="15" spans="1:23" x14ac:dyDescent="0.25">
      <c r="A15" s="1"/>
      <c r="B15" s="165" t="s">
        <v>116</v>
      </c>
      <c r="C15" s="166">
        <v>18251</v>
      </c>
      <c r="D15" s="166">
        <v>10904</v>
      </c>
      <c r="E15" s="166">
        <v>29582</v>
      </c>
      <c r="F15" s="166">
        <v>31388</v>
      </c>
      <c r="G15" s="166">
        <v>35270</v>
      </c>
      <c r="H15" s="166">
        <v>37072</v>
      </c>
      <c r="I15" s="181">
        <f t="shared" si="6"/>
        <v>5.1091579245817975E-2</v>
      </c>
      <c r="J15" s="165">
        <f t="shared" si="1"/>
        <v>1802</v>
      </c>
      <c r="K15" s="167">
        <f t="shared" si="2"/>
        <v>4.413800986056856E-2</v>
      </c>
      <c r="N15" s="165" t="s">
        <v>116</v>
      </c>
      <c r="O15" s="166">
        <v>474</v>
      </c>
      <c r="P15" s="166">
        <v>48</v>
      </c>
      <c r="Q15" s="166">
        <v>477</v>
      </c>
      <c r="R15" s="166">
        <v>794</v>
      </c>
      <c r="S15" s="166">
        <v>821</v>
      </c>
      <c r="T15" s="166">
        <v>988</v>
      </c>
      <c r="U15" s="181">
        <f t="shared" si="7"/>
        <v>0.20341047503045062</v>
      </c>
      <c r="V15" s="165">
        <f t="shared" si="5"/>
        <v>167</v>
      </c>
      <c r="W15" s="167">
        <f t="shared" si="4"/>
        <v>4.3403769274700174E-2</v>
      </c>
    </row>
    <row r="16" spans="1:23" x14ac:dyDescent="0.25">
      <c r="A16" s="1"/>
      <c r="B16" s="165" t="s">
        <v>119</v>
      </c>
      <c r="C16" s="166">
        <v>6761</v>
      </c>
      <c r="D16" s="166">
        <v>14346</v>
      </c>
      <c r="E16" s="166">
        <v>20337</v>
      </c>
      <c r="F16" s="166">
        <v>25863</v>
      </c>
      <c r="G16" s="166">
        <v>26646</v>
      </c>
      <c r="H16" s="166">
        <v>27521</v>
      </c>
      <c r="I16" s="181">
        <f t="shared" si="6"/>
        <v>3.2837949410793321E-2</v>
      </c>
      <c r="J16" s="165">
        <f t="shared" si="1"/>
        <v>875</v>
      </c>
      <c r="K16" s="167">
        <f t="shared" si="2"/>
        <v>3.2766566933877521E-2</v>
      </c>
      <c r="N16" s="165" t="s">
        <v>119</v>
      </c>
      <c r="O16" s="166">
        <v>623</v>
      </c>
      <c r="P16" s="166">
        <v>139</v>
      </c>
      <c r="Q16" s="166">
        <v>737</v>
      </c>
      <c r="R16" s="166">
        <v>956</v>
      </c>
      <c r="S16" s="166">
        <v>1040</v>
      </c>
      <c r="T16" s="166">
        <v>1066</v>
      </c>
      <c r="U16" s="181">
        <f t="shared" si="7"/>
        <v>2.4999999999999911E-2</v>
      </c>
      <c r="V16" s="165">
        <f t="shared" si="5"/>
        <v>26</v>
      </c>
      <c r="W16" s="167">
        <f t="shared" si="4"/>
        <v>4.6830382638492291E-2</v>
      </c>
    </row>
    <row r="17" spans="1:23" x14ac:dyDescent="0.25">
      <c r="A17" s="1"/>
      <c r="B17" s="165" t="s">
        <v>126</v>
      </c>
      <c r="C17" s="166">
        <v>10585</v>
      </c>
      <c r="D17" s="166">
        <v>8800</v>
      </c>
      <c r="E17" s="166">
        <v>33188</v>
      </c>
      <c r="F17" s="166">
        <v>31318</v>
      </c>
      <c r="G17" s="166">
        <v>31464</v>
      </c>
      <c r="H17" s="166">
        <v>28585</v>
      </c>
      <c r="I17" s="181">
        <f t="shared" si="6"/>
        <v>-9.1501398423595171E-2</v>
      </c>
      <c r="J17" s="165">
        <f t="shared" si="1"/>
        <v>-2879</v>
      </c>
      <c r="K17" s="167">
        <f t="shared" si="2"/>
        <v>3.403336782111438E-2</v>
      </c>
      <c r="N17" s="165" t="s">
        <v>126</v>
      </c>
      <c r="O17" s="166">
        <v>167</v>
      </c>
      <c r="P17" s="166">
        <v>21</v>
      </c>
      <c r="Q17" s="166">
        <v>245</v>
      </c>
      <c r="R17" s="166">
        <v>341</v>
      </c>
      <c r="S17" s="166">
        <v>398</v>
      </c>
      <c r="T17" s="166">
        <v>411</v>
      </c>
      <c r="U17" s="181">
        <f t="shared" si="7"/>
        <v>3.2663316582914659E-2</v>
      </c>
      <c r="V17" s="165">
        <f t="shared" si="5"/>
        <v>13</v>
      </c>
      <c r="W17" s="167">
        <f t="shared" si="4"/>
        <v>1.805561657075078E-2</v>
      </c>
    </row>
    <row r="18" spans="1:23" x14ac:dyDescent="0.25">
      <c r="A18" s="1"/>
      <c r="B18" s="165" t="s">
        <v>122</v>
      </c>
      <c r="C18" s="166">
        <v>4545</v>
      </c>
      <c r="D18" s="166">
        <v>4262</v>
      </c>
      <c r="E18" s="166">
        <v>9935</v>
      </c>
      <c r="F18" s="166">
        <v>10471</v>
      </c>
      <c r="G18" s="166">
        <v>11244</v>
      </c>
      <c r="H18" s="166">
        <v>10035</v>
      </c>
      <c r="I18" s="181">
        <f t="shared" si="6"/>
        <v>-0.10752401280683033</v>
      </c>
      <c r="J18" s="165">
        <f t="shared" si="1"/>
        <v>-1209</v>
      </c>
      <c r="K18" s="167">
        <f t="shared" si="2"/>
        <v>1.1947694458103298E-2</v>
      </c>
      <c r="N18" s="165" t="s">
        <v>122</v>
      </c>
      <c r="O18" s="166">
        <v>262</v>
      </c>
      <c r="P18" s="166">
        <v>28</v>
      </c>
      <c r="Q18" s="166">
        <v>272</v>
      </c>
      <c r="R18" s="166">
        <v>317</v>
      </c>
      <c r="S18" s="166">
        <v>292</v>
      </c>
      <c r="T18" s="166">
        <v>327</v>
      </c>
      <c r="U18" s="181">
        <f t="shared" si="7"/>
        <v>0.11986301369863006</v>
      </c>
      <c r="V18" s="165">
        <f t="shared" si="5"/>
        <v>35</v>
      </c>
      <c r="W18" s="167">
        <f t="shared" si="4"/>
        <v>1.4365417563590036E-2</v>
      </c>
    </row>
    <row r="19" spans="1:23" x14ac:dyDescent="0.25">
      <c r="A19" s="164" t="s">
        <v>147</v>
      </c>
      <c r="B19" s="165" t="s">
        <v>131</v>
      </c>
      <c r="C19" s="166">
        <v>10392</v>
      </c>
      <c r="D19" s="166">
        <v>1369</v>
      </c>
      <c r="E19" s="166">
        <v>12767</v>
      </c>
      <c r="F19" s="166">
        <v>15171</v>
      </c>
      <c r="G19" s="166">
        <v>13678</v>
      </c>
      <c r="H19" s="166">
        <v>13861</v>
      </c>
      <c r="I19" s="181">
        <f t="shared" si="6"/>
        <v>1.3379148998391655E-2</v>
      </c>
      <c r="J19" s="165">
        <f t="shared" si="1"/>
        <v>183</v>
      </c>
      <c r="K19" s="167">
        <f t="shared" si="2"/>
        <v>1.6502939001870436E-2</v>
      </c>
      <c r="N19" s="165" t="s">
        <v>131</v>
      </c>
      <c r="O19" s="166">
        <v>180</v>
      </c>
      <c r="P19" s="166">
        <v>9</v>
      </c>
      <c r="Q19" s="166">
        <v>62</v>
      </c>
      <c r="R19" s="166">
        <v>116</v>
      </c>
      <c r="S19" s="166">
        <v>72</v>
      </c>
      <c r="T19" s="166">
        <v>69</v>
      </c>
      <c r="U19" s="181">
        <f t="shared" si="7"/>
        <v>-4.166666666666663E-2</v>
      </c>
      <c r="V19" s="165">
        <f t="shared" si="5"/>
        <v>-3</v>
      </c>
      <c r="W19" s="167">
        <f t="shared" si="4"/>
        <v>3.0312348987391819E-3</v>
      </c>
    </row>
    <row r="20" spans="1:23" x14ac:dyDescent="0.25">
      <c r="A20" s="169" t="s">
        <v>148</v>
      </c>
      <c r="B20" s="165" t="s">
        <v>134</v>
      </c>
      <c r="C20" s="166">
        <v>16035</v>
      </c>
      <c r="D20" s="166">
        <v>1405</v>
      </c>
      <c r="E20" s="166">
        <v>10877</v>
      </c>
      <c r="F20" s="166">
        <v>14581</v>
      </c>
      <c r="G20" s="166">
        <v>16819</v>
      </c>
      <c r="H20" s="166">
        <v>12129</v>
      </c>
      <c r="I20" s="181">
        <f t="shared" si="6"/>
        <v>-0.27885129912598849</v>
      </c>
      <c r="J20" s="165">
        <f t="shared" si="1"/>
        <v>-4690</v>
      </c>
      <c r="K20" s="167">
        <f t="shared" si="2"/>
        <v>1.4440815753097649E-2</v>
      </c>
      <c r="N20" s="165" t="s">
        <v>134</v>
      </c>
      <c r="O20" s="166">
        <v>383</v>
      </c>
      <c r="P20" s="166">
        <v>4</v>
      </c>
      <c r="Q20" s="166">
        <v>80</v>
      </c>
      <c r="R20" s="166">
        <v>76</v>
      </c>
      <c r="S20" s="166">
        <v>90</v>
      </c>
      <c r="T20" s="166">
        <v>68</v>
      </c>
      <c r="U20" s="181">
        <f t="shared" si="7"/>
        <v>-0.24444444444444446</v>
      </c>
      <c r="V20" s="165">
        <f t="shared" si="5"/>
        <v>-22</v>
      </c>
      <c r="W20" s="167">
        <f t="shared" si="4"/>
        <v>2.9873039581777448E-3</v>
      </c>
    </row>
    <row r="21" spans="1:23" x14ac:dyDescent="0.25">
      <c r="B21" s="170" t="s">
        <v>148</v>
      </c>
      <c r="C21" s="171">
        <f t="shared" ref="C21" si="8">C13-SUM(C14:C20)</f>
        <v>69983</v>
      </c>
      <c r="D21" s="171">
        <f t="shared" ref="D21:H21" si="9">D13-SUM(D14:D20)</f>
        <v>64172</v>
      </c>
      <c r="E21" s="171">
        <f t="shared" si="9"/>
        <v>158895</v>
      </c>
      <c r="F21" s="171">
        <f t="shared" si="9"/>
        <v>170698</v>
      </c>
      <c r="G21" s="171">
        <f t="shared" si="9"/>
        <v>180581</v>
      </c>
      <c r="H21" s="171">
        <f t="shared" si="9"/>
        <v>196860</v>
      </c>
      <c r="I21" s="182">
        <f t="shared" si="6"/>
        <v>9.014791146355372E-2</v>
      </c>
      <c r="J21" s="170">
        <f t="shared" si="1"/>
        <v>16279</v>
      </c>
      <c r="K21" s="172">
        <f t="shared" si="2"/>
        <v>0.23438197618557205</v>
      </c>
      <c r="N21" s="170" t="s">
        <v>148</v>
      </c>
      <c r="O21" s="171">
        <f t="shared" ref="O21:T21" si="10">O13-SUM(O14:O20)</f>
        <v>3514</v>
      </c>
      <c r="P21" s="171">
        <f t="shared" si="10"/>
        <v>293</v>
      </c>
      <c r="Q21" s="171">
        <f t="shared" si="10"/>
        <v>3219</v>
      </c>
      <c r="R21" s="171">
        <f t="shared" si="10"/>
        <v>3777</v>
      </c>
      <c r="S21" s="171">
        <f t="shared" si="10"/>
        <v>4629</v>
      </c>
      <c r="T21" s="171">
        <f t="shared" si="10"/>
        <v>4714</v>
      </c>
      <c r="U21" s="182">
        <f t="shared" si="7"/>
        <v>1.8362497299632796E-2</v>
      </c>
      <c r="V21" s="170">
        <f>T21-S21</f>
        <v>85</v>
      </c>
      <c r="W21" s="172">
        <f t="shared" si="4"/>
        <v>0.207090453806616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73233</v>
      </c>
      <c r="D23" s="178">
        <f t="shared" si="11"/>
        <v>67490</v>
      </c>
      <c r="E23" s="178">
        <f t="shared" si="11"/>
        <v>167376</v>
      </c>
      <c r="F23" s="178">
        <f t="shared" si="11"/>
        <v>227273</v>
      </c>
      <c r="G23" s="178">
        <f t="shared" si="11"/>
        <v>241981</v>
      </c>
      <c r="H23" s="178">
        <f t="shared" si="11"/>
        <v>252116</v>
      </c>
      <c r="I23" s="179">
        <f>IFERROR(H23/G23-1,"-")</f>
        <v>4.1883453659584902E-2</v>
      </c>
      <c r="J23" s="178">
        <f>H23-G23</f>
        <v>10135</v>
      </c>
      <c r="K23" s="179">
        <f t="shared" ref="K23:K35" si="12">H23/H$9</f>
        <v>0.30016989895357959</v>
      </c>
    </row>
    <row r="24" spans="1:23" x14ac:dyDescent="0.25">
      <c r="B24" s="161" t="s">
        <v>100</v>
      </c>
      <c r="C24" s="162">
        <v>9174</v>
      </c>
      <c r="D24" s="162">
        <v>33049</v>
      </c>
      <c r="E24" s="162">
        <v>24852</v>
      </c>
      <c r="F24" s="162">
        <v>29030</v>
      </c>
      <c r="G24" s="162">
        <v>24469</v>
      </c>
      <c r="H24" s="162">
        <v>26902</v>
      </c>
      <c r="I24" s="180">
        <f>IFERROR(H24/G24-1,"-")</f>
        <v>9.9431934284196277E-2</v>
      </c>
      <c r="J24" s="161">
        <f t="shared" ref="J24:J34" si="13">H24-G24</f>
        <v>2433</v>
      </c>
      <c r="K24" s="163">
        <f t="shared" si="12"/>
        <v>3.2029584086885395E-2</v>
      </c>
    </row>
    <row r="25" spans="1:23" x14ac:dyDescent="0.25">
      <c r="B25" s="165" t="s">
        <v>106</v>
      </c>
      <c r="C25" s="166">
        <v>7768</v>
      </c>
      <c r="D25" s="166">
        <v>24645</v>
      </c>
      <c r="E25" s="166">
        <v>13777</v>
      </c>
      <c r="F25" s="166">
        <v>15572</v>
      </c>
      <c r="G25" s="166">
        <v>12569</v>
      </c>
      <c r="H25" s="166">
        <v>13060</v>
      </c>
      <c r="I25" s="181">
        <f>IFERROR(H25/G25-1,"-")</f>
        <v>3.9064364706818289E-2</v>
      </c>
      <c r="J25" s="165">
        <f t="shared" si="13"/>
        <v>491</v>
      </c>
      <c r="K25" s="167">
        <f t="shared" si="12"/>
        <v>1.5549266529429904E-2</v>
      </c>
    </row>
    <row r="26" spans="1:23" x14ac:dyDescent="0.25">
      <c r="B26" s="165" t="s">
        <v>103</v>
      </c>
      <c r="C26" s="166">
        <v>1406</v>
      </c>
      <c r="D26" s="166">
        <v>8404</v>
      </c>
      <c r="E26" s="166">
        <v>11075</v>
      </c>
      <c r="F26" s="166">
        <v>13458</v>
      </c>
      <c r="G26" s="166">
        <v>11900</v>
      </c>
      <c r="H26" s="166">
        <v>13842</v>
      </c>
      <c r="I26" s="181">
        <f>IFERROR(H26/G26-1,"-")</f>
        <v>0.16319327731092437</v>
      </c>
      <c r="J26" s="165">
        <f t="shared" si="13"/>
        <v>1942</v>
      </c>
      <c r="K26" s="167">
        <f t="shared" si="12"/>
        <v>1.6480317557455493E-2</v>
      </c>
    </row>
    <row r="27" spans="1:23" x14ac:dyDescent="0.25">
      <c r="B27" s="161" t="s">
        <v>110</v>
      </c>
      <c r="C27" s="162">
        <v>64059</v>
      </c>
      <c r="D27" s="162">
        <v>34441</v>
      </c>
      <c r="E27" s="162">
        <v>142524</v>
      </c>
      <c r="F27" s="162">
        <v>198243</v>
      </c>
      <c r="G27" s="162">
        <v>217512</v>
      </c>
      <c r="H27" s="162">
        <v>225214</v>
      </c>
      <c r="I27" s="180">
        <f>IFERROR(H27/G27-1,"-")</f>
        <v>3.5409540623046132E-2</v>
      </c>
      <c r="J27" s="161">
        <f t="shared" si="13"/>
        <v>7702</v>
      </c>
      <c r="K27" s="163">
        <f t="shared" si="12"/>
        <v>0.26814031486669421</v>
      </c>
    </row>
    <row r="28" spans="1:23" x14ac:dyDescent="0.25">
      <c r="B28" s="165" t="s">
        <v>113</v>
      </c>
      <c r="C28" s="166">
        <v>33816</v>
      </c>
      <c r="D28" s="166">
        <v>8352</v>
      </c>
      <c r="E28" s="166">
        <v>73399</v>
      </c>
      <c r="F28" s="166">
        <v>110988</v>
      </c>
      <c r="G28" s="166">
        <v>128936</v>
      </c>
      <c r="H28" s="166">
        <v>137149</v>
      </c>
      <c r="I28" s="181">
        <f t="shared" ref="I28:I35" si="14">IFERROR(H28/G28-1,"-")</f>
        <v>6.369826890860586E-2</v>
      </c>
      <c r="J28" s="165">
        <f t="shared" si="13"/>
        <v>8213</v>
      </c>
      <c r="K28" s="167">
        <f t="shared" si="12"/>
        <v>0.16328992000342893</v>
      </c>
    </row>
    <row r="29" spans="1:23" x14ac:dyDescent="0.25">
      <c r="B29" s="165" t="s">
        <v>116</v>
      </c>
      <c r="C29" s="166">
        <v>5923</v>
      </c>
      <c r="D29" s="166">
        <v>3615</v>
      </c>
      <c r="E29" s="166">
        <v>8808</v>
      </c>
      <c r="F29" s="166">
        <v>9895</v>
      </c>
      <c r="G29" s="166">
        <v>10675</v>
      </c>
      <c r="H29" s="166">
        <v>9878</v>
      </c>
      <c r="I29" s="181">
        <f t="shared" si="14"/>
        <v>-7.4660421545667432E-2</v>
      </c>
      <c r="J29" s="165">
        <f t="shared" si="13"/>
        <v>-797</v>
      </c>
      <c r="K29" s="167">
        <f t="shared" si="12"/>
        <v>1.1760769891095604E-2</v>
      </c>
    </row>
    <row r="30" spans="1:23" x14ac:dyDescent="0.25">
      <c r="B30" s="165" t="s">
        <v>119</v>
      </c>
      <c r="C30" s="166">
        <v>2158</v>
      </c>
      <c r="D30" s="166">
        <v>4103</v>
      </c>
      <c r="E30" s="166">
        <v>6805</v>
      </c>
      <c r="F30" s="166">
        <v>11309</v>
      </c>
      <c r="G30" s="166">
        <v>11521</v>
      </c>
      <c r="H30" s="166">
        <v>8009</v>
      </c>
      <c r="I30" s="181">
        <f t="shared" si="14"/>
        <v>-0.3048346497699852</v>
      </c>
      <c r="J30" s="165">
        <f t="shared" si="13"/>
        <v>-3512</v>
      </c>
      <c r="K30" s="167">
        <f t="shared" si="12"/>
        <v>9.5355341220676945E-3</v>
      </c>
    </row>
    <row r="31" spans="1:23" x14ac:dyDescent="0.25">
      <c r="B31" s="165" t="s">
        <v>126</v>
      </c>
      <c r="C31" s="166">
        <v>2522</v>
      </c>
      <c r="D31" s="166">
        <v>2037</v>
      </c>
      <c r="E31" s="166">
        <v>8425</v>
      </c>
      <c r="F31" s="166">
        <v>9240</v>
      </c>
      <c r="G31" s="166">
        <v>7186</v>
      </c>
      <c r="H31" s="166">
        <v>6644</v>
      </c>
      <c r="I31" s="181">
        <f t="shared" si="14"/>
        <v>-7.5424436404119111E-2</v>
      </c>
      <c r="J31" s="165">
        <f t="shared" si="13"/>
        <v>-542</v>
      </c>
      <c r="K31" s="167">
        <f t="shared" si="12"/>
        <v>7.9103619312046163E-3</v>
      </c>
    </row>
    <row r="32" spans="1:23" x14ac:dyDescent="0.25">
      <c r="B32" s="165" t="s">
        <v>122</v>
      </c>
      <c r="C32" s="166">
        <v>1390</v>
      </c>
      <c r="D32" s="166">
        <v>1621</v>
      </c>
      <c r="E32" s="166">
        <v>3371</v>
      </c>
      <c r="F32" s="166">
        <v>3584</v>
      </c>
      <c r="G32" s="166">
        <v>3566</v>
      </c>
      <c r="H32" s="166">
        <v>3063</v>
      </c>
      <c r="I32" s="181">
        <f t="shared" si="14"/>
        <v>-0.14105440269209202</v>
      </c>
      <c r="J32" s="165">
        <f t="shared" si="13"/>
        <v>-503</v>
      </c>
      <c r="K32" s="167">
        <f t="shared" si="12"/>
        <v>3.6468149601564929E-3</v>
      </c>
    </row>
    <row r="33" spans="2:11" x14ac:dyDescent="0.25">
      <c r="B33" s="165" t="s">
        <v>131</v>
      </c>
      <c r="C33" s="166">
        <v>1994</v>
      </c>
      <c r="D33" s="166">
        <v>101</v>
      </c>
      <c r="E33" s="166">
        <v>1597</v>
      </c>
      <c r="F33" s="166">
        <v>2466</v>
      </c>
      <c r="G33" s="166">
        <v>1894</v>
      </c>
      <c r="H33" s="166">
        <v>2231</v>
      </c>
      <c r="I33" s="181">
        <f t="shared" si="14"/>
        <v>0.17793030623020067</v>
      </c>
      <c r="J33" s="165">
        <f t="shared" si="13"/>
        <v>337</v>
      </c>
      <c r="K33" s="167">
        <f t="shared" si="12"/>
        <v>2.656233815249473E-3</v>
      </c>
    </row>
    <row r="34" spans="2:11" x14ac:dyDescent="0.25">
      <c r="B34" s="165" t="s">
        <v>134</v>
      </c>
      <c r="C34" s="166">
        <v>1703</v>
      </c>
      <c r="D34" s="166">
        <v>160</v>
      </c>
      <c r="E34" s="166">
        <v>898</v>
      </c>
      <c r="F34" s="166">
        <v>1987</v>
      </c>
      <c r="G34" s="166">
        <v>2214</v>
      </c>
      <c r="H34" s="166">
        <v>1254</v>
      </c>
      <c r="I34" s="181">
        <f t="shared" si="14"/>
        <v>-0.43360433604336046</v>
      </c>
      <c r="J34" s="165">
        <f t="shared" si="13"/>
        <v>-960</v>
      </c>
      <c r="K34" s="167">
        <f t="shared" si="12"/>
        <v>1.4930153313863017E-3</v>
      </c>
    </row>
    <row r="35" spans="2:11" x14ac:dyDescent="0.25">
      <c r="B35" s="170" t="s">
        <v>148</v>
      </c>
      <c r="C35" s="171">
        <f t="shared" ref="C35" si="15">C27-SUM(C28:C34)</f>
        <v>14553</v>
      </c>
      <c r="D35" s="171">
        <f t="shared" ref="D35:H35" si="16">D27-SUM(D28:D34)</f>
        <v>14452</v>
      </c>
      <c r="E35" s="171">
        <f t="shared" si="16"/>
        <v>39221</v>
      </c>
      <c r="F35" s="171">
        <f t="shared" si="16"/>
        <v>48774</v>
      </c>
      <c r="G35" s="171">
        <f t="shared" si="16"/>
        <v>51520</v>
      </c>
      <c r="H35" s="171">
        <f t="shared" si="16"/>
        <v>56986</v>
      </c>
      <c r="I35" s="182">
        <f t="shared" si="14"/>
        <v>0.1060947204968945</v>
      </c>
      <c r="J35" s="170">
        <f>H35-G35</f>
        <v>5466</v>
      </c>
      <c r="K35" s="172">
        <f t="shared" si="12"/>
        <v>6.7847664812105093E-2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118793</v>
      </c>
      <c r="D37" s="178">
        <f t="shared" si="17"/>
        <v>105732</v>
      </c>
      <c r="E37" s="178">
        <f t="shared" si="17"/>
        <v>328160</v>
      </c>
      <c r="F37" s="178">
        <f t="shared" si="17"/>
        <v>336426</v>
      </c>
      <c r="G37" s="178">
        <f t="shared" si="17"/>
        <v>354571</v>
      </c>
      <c r="H37" s="178">
        <f t="shared" si="17"/>
        <v>363285</v>
      </c>
      <c r="I37" s="179">
        <f>IFERROR(H37/G37-1,"-")</f>
        <v>2.4576177972817748E-2</v>
      </c>
      <c r="J37" s="178">
        <f>H37-G37</f>
        <v>8714</v>
      </c>
      <c r="K37" s="179">
        <f t="shared" ref="K37:K49" si="18">H37/H$9</f>
        <v>0.43252797022541672</v>
      </c>
    </row>
    <row r="38" spans="2:11" x14ac:dyDescent="0.25">
      <c r="B38" s="161" t="s">
        <v>100</v>
      </c>
      <c r="C38" s="162">
        <v>12512</v>
      </c>
      <c r="D38" s="162">
        <v>33508</v>
      </c>
      <c r="E38" s="162">
        <v>31122</v>
      </c>
      <c r="F38" s="162">
        <v>27263</v>
      </c>
      <c r="G38" s="162">
        <v>25009</v>
      </c>
      <c r="H38" s="162">
        <v>26534</v>
      </c>
      <c r="I38" s="180">
        <f>IFERROR(H38/G38-1,"-")</f>
        <v>6.0978047902755073E-2</v>
      </c>
      <c r="J38" s="161">
        <f t="shared" ref="J38:J48" si="19">H38-G38</f>
        <v>1525</v>
      </c>
      <c r="K38" s="163">
        <f t="shared" si="18"/>
        <v>3.1591442426638063E-2</v>
      </c>
    </row>
    <row r="39" spans="2:11" x14ac:dyDescent="0.25">
      <c r="B39" s="165" t="s">
        <v>106</v>
      </c>
      <c r="C39" s="166">
        <v>9310</v>
      </c>
      <c r="D39" s="166">
        <v>27719</v>
      </c>
      <c r="E39" s="166">
        <v>23754</v>
      </c>
      <c r="F39" s="166">
        <v>17377</v>
      </c>
      <c r="G39" s="166">
        <v>14377</v>
      </c>
      <c r="H39" s="166">
        <v>14871</v>
      </c>
      <c r="I39" s="181">
        <f>IFERROR(H39/G39-1,"-")</f>
        <v>3.436043680879175E-2</v>
      </c>
      <c r="J39" s="165">
        <f t="shared" si="19"/>
        <v>494</v>
      </c>
      <c r="K39" s="167">
        <f t="shared" si="18"/>
        <v>1.7705447362875354E-2</v>
      </c>
    </row>
    <row r="40" spans="2:11" x14ac:dyDescent="0.25">
      <c r="B40" s="165" t="s">
        <v>103</v>
      </c>
      <c r="C40" s="166">
        <v>3202</v>
      </c>
      <c r="D40" s="166">
        <v>5789</v>
      </c>
      <c r="E40" s="166">
        <v>7368</v>
      </c>
      <c r="F40" s="166">
        <v>9886</v>
      </c>
      <c r="G40" s="166">
        <v>10632</v>
      </c>
      <c r="H40" s="166">
        <v>11663</v>
      </c>
      <c r="I40" s="181">
        <f>IFERROR(H40/G40-1,"-")</f>
        <v>9.6971407072987237E-2</v>
      </c>
      <c r="J40" s="165">
        <f t="shared" si="19"/>
        <v>1031</v>
      </c>
      <c r="K40" s="167">
        <f t="shared" si="18"/>
        <v>1.3885995063762709E-2</v>
      </c>
    </row>
    <row r="41" spans="2:11" x14ac:dyDescent="0.25">
      <c r="B41" s="161" t="s">
        <v>110</v>
      </c>
      <c r="C41" s="162">
        <v>106281</v>
      </c>
      <c r="D41" s="162">
        <v>72224</v>
      </c>
      <c r="E41" s="162">
        <v>297038</v>
      </c>
      <c r="F41" s="162">
        <v>309163</v>
      </c>
      <c r="G41" s="162">
        <v>329562</v>
      </c>
      <c r="H41" s="162">
        <v>336751</v>
      </c>
      <c r="I41" s="180">
        <f>IFERROR(H41/G41-1,"-")</f>
        <v>2.1813801348456341E-2</v>
      </c>
      <c r="J41" s="161">
        <f t="shared" si="19"/>
        <v>7189</v>
      </c>
      <c r="K41" s="163">
        <f t="shared" si="18"/>
        <v>0.4009365277987787</v>
      </c>
    </row>
    <row r="42" spans="2:11" x14ac:dyDescent="0.25">
      <c r="B42" s="165" t="s">
        <v>113</v>
      </c>
      <c r="C42" s="166">
        <v>42845</v>
      </c>
      <c r="D42" s="166">
        <v>11880</v>
      </c>
      <c r="E42" s="166">
        <v>153588</v>
      </c>
      <c r="F42" s="166">
        <v>171467</v>
      </c>
      <c r="G42" s="166">
        <v>184948</v>
      </c>
      <c r="H42" s="166">
        <v>189070</v>
      </c>
      <c r="I42" s="181">
        <f t="shared" ref="I42:I49" si="20">IFERROR(H42/G42-1,"-")</f>
        <v>2.2287345632285849E-2</v>
      </c>
      <c r="J42" s="165">
        <f t="shared" si="19"/>
        <v>4122</v>
      </c>
      <c r="K42" s="167">
        <f t="shared" si="18"/>
        <v>0.22510718397544502</v>
      </c>
    </row>
    <row r="43" spans="2:11" x14ac:dyDescent="0.25">
      <c r="B43" s="165" t="s">
        <v>116</v>
      </c>
      <c r="C43" s="166">
        <v>3661</v>
      </c>
      <c r="D43" s="166">
        <v>3583</v>
      </c>
      <c r="E43" s="166">
        <v>7324</v>
      </c>
      <c r="F43" s="166">
        <v>7117</v>
      </c>
      <c r="G43" s="166">
        <v>7957</v>
      </c>
      <c r="H43" s="166">
        <v>9440</v>
      </c>
      <c r="I43" s="181">
        <f t="shared" si="20"/>
        <v>0.18637677516651996</v>
      </c>
      <c r="J43" s="165">
        <f t="shared" si="19"/>
        <v>1483</v>
      </c>
      <c r="K43" s="167">
        <f t="shared" si="18"/>
        <v>1.1239286067214265E-2</v>
      </c>
    </row>
    <row r="44" spans="2:11" x14ac:dyDescent="0.25">
      <c r="B44" s="165" t="s">
        <v>119</v>
      </c>
      <c r="C44" s="166">
        <v>2117</v>
      </c>
      <c r="D44" s="166">
        <v>6688</v>
      </c>
      <c r="E44" s="166">
        <v>6464</v>
      </c>
      <c r="F44" s="166">
        <v>6337</v>
      </c>
      <c r="G44" s="166">
        <v>6697</v>
      </c>
      <c r="H44" s="166">
        <v>7135</v>
      </c>
      <c r="I44" s="181">
        <f t="shared" si="20"/>
        <v>6.5402418993579126E-2</v>
      </c>
      <c r="J44" s="165">
        <f t="shared" si="19"/>
        <v>438</v>
      </c>
      <c r="K44" s="167">
        <f t="shared" si="18"/>
        <v>8.4949476789802723E-3</v>
      </c>
    </row>
    <row r="45" spans="2:11" x14ac:dyDescent="0.25">
      <c r="B45" s="165" t="s">
        <v>126</v>
      </c>
      <c r="C45" s="166">
        <v>5858</v>
      </c>
      <c r="D45" s="166">
        <v>5976</v>
      </c>
      <c r="E45" s="166">
        <v>18993</v>
      </c>
      <c r="F45" s="166">
        <v>16857</v>
      </c>
      <c r="G45" s="166">
        <v>17554</v>
      </c>
      <c r="H45" s="166">
        <v>16235</v>
      </c>
      <c r="I45" s="181">
        <f t="shared" si="20"/>
        <v>-7.5139569328927847E-2</v>
      </c>
      <c r="J45" s="165">
        <f t="shared" si="19"/>
        <v>-1319</v>
      </c>
      <c r="K45" s="167">
        <f t="shared" si="18"/>
        <v>1.9329428951400805E-2</v>
      </c>
    </row>
    <row r="46" spans="2:11" x14ac:dyDescent="0.25">
      <c r="B46" s="165" t="s">
        <v>122</v>
      </c>
      <c r="C46" s="166">
        <v>1884</v>
      </c>
      <c r="D46" s="166">
        <v>2257</v>
      </c>
      <c r="E46" s="166">
        <v>4917</v>
      </c>
      <c r="F46" s="166">
        <v>5182</v>
      </c>
      <c r="G46" s="166">
        <v>5854</v>
      </c>
      <c r="H46" s="166">
        <v>5404</v>
      </c>
      <c r="I46" s="181">
        <f t="shared" si="20"/>
        <v>-7.6870515886573232E-2</v>
      </c>
      <c r="J46" s="165">
        <f t="shared" si="19"/>
        <v>-450</v>
      </c>
      <c r="K46" s="167">
        <f t="shared" si="18"/>
        <v>6.4340150325451146E-3</v>
      </c>
    </row>
    <row r="47" spans="2:11" x14ac:dyDescent="0.25">
      <c r="B47" s="165" t="s">
        <v>131</v>
      </c>
      <c r="C47" s="166">
        <v>6277</v>
      </c>
      <c r="D47" s="166">
        <v>1004</v>
      </c>
      <c r="E47" s="166">
        <v>8573</v>
      </c>
      <c r="F47" s="166">
        <v>9088</v>
      </c>
      <c r="G47" s="166">
        <v>8722</v>
      </c>
      <c r="H47" s="166">
        <v>7930</v>
      </c>
      <c r="I47" s="181">
        <f t="shared" si="20"/>
        <v>-9.0804861270350812E-2</v>
      </c>
      <c r="J47" s="165">
        <f t="shared" si="19"/>
        <v>-792</v>
      </c>
      <c r="K47" s="167">
        <f t="shared" si="18"/>
        <v>9.4414765373950337E-3</v>
      </c>
    </row>
    <row r="48" spans="2:11" x14ac:dyDescent="0.25">
      <c r="B48" s="165" t="s">
        <v>134</v>
      </c>
      <c r="C48" s="166">
        <v>10641</v>
      </c>
      <c r="D48" s="166">
        <v>999</v>
      </c>
      <c r="E48" s="166">
        <v>7746</v>
      </c>
      <c r="F48" s="166">
        <v>8820</v>
      </c>
      <c r="G48" s="166">
        <v>9556</v>
      </c>
      <c r="H48" s="166">
        <v>7020</v>
      </c>
      <c r="I48" s="181">
        <f t="shared" si="20"/>
        <v>-0.26538300544160742</v>
      </c>
      <c r="J48" s="165">
        <f t="shared" si="19"/>
        <v>-2536</v>
      </c>
      <c r="K48" s="167">
        <f t="shared" si="18"/>
        <v>8.358028410152981E-3</v>
      </c>
    </row>
    <row r="49" spans="2:11" x14ac:dyDescent="0.25">
      <c r="B49" s="170" t="s">
        <v>148</v>
      </c>
      <c r="C49" s="171">
        <f t="shared" ref="C49" si="21">C41-SUM(C42:C48)</f>
        <v>32998</v>
      </c>
      <c r="D49" s="171">
        <f t="shared" ref="D49:H49" si="22">D41-SUM(D42:D48)</f>
        <v>39837</v>
      </c>
      <c r="E49" s="171">
        <f t="shared" si="22"/>
        <v>89433</v>
      </c>
      <c r="F49" s="171">
        <f t="shared" si="22"/>
        <v>84295</v>
      </c>
      <c r="G49" s="171">
        <f t="shared" si="22"/>
        <v>88274</v>
      </c>
      <c r="H49" s="171">
        <f t="shared" si="22"/>
        <v>94517</v>
      </c>
      <c r="I49" s="182">
        <f t="shared" si="20"/>
        <v>7.0722976187779008E-2</v>
      </c>
      <c r="J49" s="170">
        <f>H49-G49</f>
        <v>6243</v>
      </c>
      <c r="K49" s="172">
        <f t="shared" si="18"/>
        <v>0.1125321611456452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IFERROR(C52+C55,"nd")</f>
        <v>1878</v>
      </c>
      <c r="D51" s="178">
        <f t="shared" si="23"/>
        <v>0</v>
      </c>
      <c r="E51" s="178">
        <f t="shared" si="23"/>
        <v>0</v>
      </c>
      <c r="F51" s="178">
        <f t="shared" si="23"/>
        <v>0</v>
      </c>
      <c r="G51" s="178">
        <f t="shared" si="23"/>
        <v>0</v>
      </c>
      <c r="H51" s="178">
        <f t="shared" si="23"/>
        <v>0</v>
      </c>
      <c r="I51" s="179" t="str">
        <f>IFERROR(H51/G51-1,"-")</f>
        <v>-</v>
      </c>
      <c r="J51" s="178">
        <f>H51-G51</f>
        <v>0</v>
      </c>
      <c r="K51" s="179">
        <f t="shared" ref="K51:K63" si="24">H51/H$9</f>
        <v>0</v>
      </c>
    </row>
    <row r="52" spans="2:11" x14ac:dyDescent="0.25">
      <c r="B52" s="161" t="s">
        <v>100</v>
      </c>
      <c r="C52" s="162">
        <v>350</v>
      </c>
      <c r="D52" s="162">
        <v>0</v>
      </c>
      <c r="E52" s="162">
        <v>0</v>
      </c>
      <c r="F52" s="162">
        <v>0</v>
      </c>
      <c r="G52" s="162">
        <v>0</v>
      </c>
      <c r="H52" s="162">
        <v>0</v>
      </c>
      <c r="I52" s="180" t="str">
        <f>IFERROR(H52/G52-1,"-")</f>
        <v>-</v>
      </c>
      <c r="J52" s="161">
        <f t="shared" ref="J52:J62" si="25">H52-G52</f>
        <v>0</v>
      </c>
      <c r="K52" s="163">
        <f t="shared" si="24"/>
        <v>0</v>
      </c>
    </row>
    <row r="53" spans="2:11" x14ac:dyDescent="0.25">
      <c r="B53" s="165" t="s">
        <v>106</v>
      </c>
      <c r="C53" s="166">
        <v>171</v>
      </c>
      <c r="D53" s="166">
        <v>0</v>
      </c>
      <c r="E53" s="166">
        <v>0</v>
      </c>
      <c r="F53" s="166">
        <v>0</v>
      </c>
      <c r="G53" s="166">
        <v>0</v>
      </c>
      <c r="H53" s="166">
        <v>0</v>
      </c>
      <c r="I53" s="181" t="str">
        <f>IFERROR(H53/G53-1,"-")</f>
        <v>-</v>
      </c>
      <c r="J53" s="165">
        <f t="shared" si="25"/>
        <v>0</v>
      </c>
      <c r="K53" s="167">
        <f t="shared" si="24"/>
        <v>0</v>
      </c>
    </row>
    <row r="54" spans="2:11" x14ac:dyDescent="0.25">
      <c r="B54" s="165" t="s">
        <v>103</v>
      </c>
      <c r="C54" s="166">
        <v>179</v>
      </c>
      <c r="D54" s="166">
        <v>0</v>
      </c>
      <c r="E54" s="166">
        <v>0</v>
      </c>
      <c r="F54" s="166">
        <v>0</v>
      </c>
      <c r="G54" s="166">
        <v>0</v>
      </c>
      <c r="H54" s="166">
        <v>0</v>
      </c>
      <c r="I54" s="181" t="str">
        <f>IFERROR(H54/G54-1,"-")</f>
        <v>-</v>
      </c>
      <c r="J54" s="165">
        <f t="shared" si="25"/>
        <v>0</v>
      </c>
      <c r="K54" s="167">
        <f t="shared" si="24"/>
        <v>0</v>
      </c>
    </row>
    <row r="55" spans="2:11" x14ac:dyDescent="0.25">
      <c r="B55" s="161" t="s">
        <v>110</v>
      </c>
      <c r="C55" s="162">
        <v>1528</v>
      </c>
      <c r="D55" s="162">
        <v>0</v>
      </c>
      <c r="E55" s="162">
        <v>0</v>
      </c>
      <c r="F55" s="162">
        <v>0</v>
      </c>
      <c r="G55" s="162">
        <v>0</v>
      </c>
      <c r="H55" s="162">
        <v>0</v>
      </c>
      <c r="I55" s="180" t="str">
        <f>IFERROR(H55/G55-1,"-")</f>
        <v>-</v>
      </c>
      <c r="J55" s="161">
        <f t="shared" si="25"/>
        <v>0</v>
      </c>
      <c r="K55" s="163">
        <f t="shared" si="24"/>
        <v>0</v>
      </c>
    </row>
    <row r="56" spans="2:11" x14ac:dyDescent="0.25">
      <c r="B56" s="165" t="s">
        <v>113</v>
      </c>
      <c r="C56" s="166">
        <v>596</v>
      </c>
      <c r="D56" s="166">
        <v>0</v>
      </c>
      <c r="E56" s="166">
        <v>0</v>
      </c>
      <c r="F56" s="166">
        <v>0</v>
      </c>
      <c r="G56" s="166">
        <v>0</v>
      </c>
      <c r="H56" s="166">
        <v>0</v>
      </c>
      <c r="I56" s="181" t="str">
        <f t="shared" ref="I56:I63" si="26">IFERROR(H56/G56-1,"-")</f>
        <v>-</v>
      </c>
      <c r="J56" s="165">
        <f t="shared" si="25"/>
        <v>0</v>
      </c>
      <c r="K56" s="167">
        <f t="shared" si="24"/>
        <v>0</v>
      </c>
    </row>
    <row r="57" spans="2:11" x14ac:dyDescent="0.25">
      <c r="B57" s="165" t="s">
        <v>116</v>
      </c>
      <c r="C57" s="166">
        <v>89</v>
      </c>
      <c r="D57" s="166">
        <v>0</v>
      </c>
      <c r="E57" s="166">
        <v>0</v>
      </c>
      <c r="F57" s="166">
        <v>0</v>
      </c>
      <c r="G57" s="166">
        <v>0</v>
      </c>
      <c r="H57" s="166">
        <v>0</v>
      </c>
      <c r="I57" s="181" t="str">
        <f t="shared" si="26"/>
        <v>-</v>
      </c>
      <c r="J57" s="165">
        <f t="shared" si="25"/>
        <v>0</v>
      </c>
      <c r="K57" s="167">
        <f t="shared" si="24"/>
        <v>0</v>
      </c>
    </row>
    <row r="58" spans="2:11" x14ac:dyDescent="0.25">
      <c r="B58" s="165" t="s">
        <v>119</v>
      </c>
      <c r="C58" s="166">
        <v>56</v>
      </c>
      <c r="D58" s="166">
        <v>0</v>
      </c>
      <c r="E58" s="166">
        <v>0</v>
      </c>
      <c r="F58" s="166">
        <v>0</v>
      </c>
      <c r="G58" s="166">
        <v>0</v>
      </c>
      <c r="H58" s="166">
        <v>0</v>
      </c>
      <c r="I58" s="181" t="str">
        <f t="shared" si="26"/>
        <v>-</v>
      </c>
      <c r="J58" s="165">
        <f t="shared" si="25"/>
        <v>0</v>
      </c>
      <c r="K58" s="167">
        <f t="shared" si="24"/>
        <v>0</v>
      </c>
    </row>
    <row r="59" spans="2:11" x14ac:dyDescent="0.25">
      <c r="B59" s="165" t="s">
        <v>126</v>
      </c>
      <c r="C59" s="166">
        <v>13</v>
      </c>
      <c r="D59" s="166">
        <v>0</v>
      </c>
      <c r="E59" s="166">
        <v>0</v>
      </c>
      <c r="F59" s="166">
        <v>0</v>
      </c>
      <c r="G59" s="166">
        <v>0</v>
      </c>
      <c r="H59" s="166">
        <v>0</v>
      </c>
      <c r="I59" s="181" t="str">
        <f t="shared" si="26"/>
        <v>-</v>
      </c>
      <c r="J59" s="165">
        <f t="shared" si="25"/>
        <v>0</v>
      </c>
      <c r="K59" s="167">
        <f t="shared" si="24"/>
        <v>0</v>
      </c>
    </row>
    <row r="60" spans="2:11" x14ac:dyDescent="0.25">
      <c r="B60" s="165" t="s">
        <v>122</v>
      </c>
      <c r="C60" s="166">
        <v>52</v>
      </c>
      <c r="D60" s="166">
        <v>0</v>
      </c>
      <c r="E60" s="166">
        <v>0</v>
      </c>
      <c r="F60" s="166">
        <v>0</v>
      </c>
      <c r="G60" s="166">
        <v>0</v>
      </c>
      <c r="H60" s="166">
        <v>0</v>
      </c>
      <c r="I60" s="181" t="str">
        <f t="shared" si="26"/>
        <v>-</v>
      </c>
      <c r="J60" s="165">
        <f t="shared" si="25"/>
        <v>0</v>
      </c>
      <c r="K60" s="167">
        <f t="shared" si="24"/>
        <v>0</v>
      </c>
    </row>
    <row r="61" spans="2:11" x14ac:dyDescent="0.25">
      <c r="B61" s="165" t="s">
        <v>131</v>
      </c>
      <c r="C61" s="166">
        <v>60</v>
      </c>
      <c r="D61" s="166">
        <v>0</v>
      </c>
      <c r="E61" s="166">
        <v>0</v>
      </c>
      <c r="F61" s="166">
        <v>0</v>
      </c>
      <c r="G61" s="166">
        <v>0</v>
      </c>
      <c r="H61" s="166">
        <v>0</v>
      </c>
      <c r="I61" s="181" t="str">
        <f t="shared" si="26"/>
        <v>-</v>
      </c>
      <c r="J61" s="165">
        <f t="shared" si="25"/>
        <v>0</v>
      </c>
      <c r="K61" s="167">
        <f t="shared" si="24"/>
        <v>0</v>
      </c>
    </row>
    <row r="62" spans="2:11" x14ac:dyDescent="0.25">
      <c r="B62" s="165" t="s">
        <v>134</v>
      </c>
      <c r="C62" s="166">
        <v>96</v>
      </c>
      <c r="D62" s="166">
        <v>0</v>
      </c>
      <c r="E62" s="166">
        <v>0</v>
      </c>
      <c r="F62" s="166">
        <v>0</v>
      </c>
      <c r="G62" s="166">
        <v>0</v>
      </c>
      <c r="H62" s="166">
        <v>0</v>
      </c>
      <c r="I62" s="181" t="str">
        <f t="shared" si="26"/>
        <v>-</v>
      </c>
      <c r="J62" s="165">
        <f t="shared" si="25"/>
        <v>0</v>
      </c>
      <c r="K62" s="167">
        <f t="shared" si="24"/>
        <v>0</v>
      </c>
    </row>
    <row r="63" spans="2:11" x14ac:dyDescent="0.25">
      <c r="B63" s="170" t="s">
        <v>148</v>
      </c>
      <c r="C63" s="171">
        <f t="shared" ref="C63:H63" si="27">IFERROR(C55-SUM(C56:C62),"nd")</f>
        <v>566</v>
      </c>
      <c r="D63" s="171">
        <f t="shared" si="27"/>
        <v>0</v>
      </c>
      <c r="E63" s="171">
        <f t="shared" si="27"/>
        <v>0</v>
      </c>
      <c r="F63" s="171">
        <f t="shared" si="27"/>
        <v>0</v>
      </c>
      <c r="G63" s="171">
        <f t="shared" si="27"/>
        <v>0</v>
      </c>
      <c r="H63" s="171">
        <f t="shared" si="27"/>
        <v>0</v>
      </c>
      <c r="I63" s="182" t="str">
        <f t="shared" si="26"/>
        <v>-</v>
      </c>
      <c r="J63" s="170">
        <f>H63-G63</f>
        <v>0</v>
      </c>
      <c r="K63" s="172">
        <f t="shared" si="24"/>
        <v>0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 t="str">
        <f t="shared" ref="C65:H65" si="28">IFERROR(C66+C69,"nd")</f>
        <v>nd</v>
      </c>
      <c r="D65" s="178" t="str">
        <f t="shared" si="28"/>
        <v>nd</v>
      </c>
      <c r="E65" s="178" t="str">
        <f t="shared" si="28"/>
        <v>nd</v>
      </c>
      <c r="F65" s="178" t="str">
        <f t="shared" si="28"/>
        <v>nd</v>
      </c>
      <c r="G65" s="178" t="str">
        <f t="shared" si="28"/>
        <v>nd</v>
      </c>
      <c r="H65" s="178" t="str">
        <f t="shared" si="28"/>
        <v>nd</v>
      </c>
      <c r="I65" s="179" t="str">
        <f>IFERROR(H65/G65-1,"-")</f>
        <v>-</v>
      </c>
      <c r="J65" s="178" t="str">
        <f>IFERROR(H65-G65,"-")</f>
        <v>-</v>
      </c>
      <c r="K65" s="179" t="str">
        <f>IFERROR(H65/H$9,"-")</f>
        <v>-</v>
      </c>
    </row>
    <row r="66" spans="2:11" x14ac:dyDescent="0.25">
      <c r="B66" s="161" t="s">
        <v>100</v>
      </c>
      <c r="C66" s="162" t="s">
        <v>329</v>
      </c>
      <c r="D66" s="162" t="s">
        <v>329</v>
      </c>
      <c r="E66" s="162" t="s">
        <v>329</v>
      </c>
      <c r="F66" s="162" t="s">
        <v>329</v>
      </c>
      <c r="G66" s="162" t="s">
        <v>329</v>
      </c>
      <c r="H66" s="162" t="s">
        <v>329</v>
      </c>
      <c r="I66" s="180" t="str">
        <f>IFERROR(H66/G66-1,"-")</f>
        <v>-</v>
      </c>
      <c r="J66" s="183" t="str">
        <f t="shared" ref="J66:J77" si="29">IFERROR(H66-G66,"-")</f>
        <v>-</v>
      </c>
      <c r="K66" s="163" t="str">
        <f t="shared" ref="K66:K77" si="30">IFERROR(H66/H$9,"-")</f>
        <v>-</v>
      </c>
    </row>
    <row r="67" spans="2:11" x14ac:dyDescent="0.25">
      <c r="B67" s="165" t="s">
        <v>106</v>
      </c>
      <c r="C67" s="166" t="s">
        <v>329</v>
      </c>
      <c r="D67" s="166" t="s">
        <v>329</v>
      </c>
      <c r="E67" s="166" t="s">
        <v>329</v>
      </c>
      <c r="F67" s="166" t="s">
        <v>329</v>
      </c>
      <c r="G67" s="166" t="s">
        <v>329</v>
      </c>
      <c r="H67" s="166" t="s">
        <v>329</v>
      </c>
      <c r="I67" s="181" t="str">
        <f>IFERROR(H67/G67-1,"-")</f>
        <v>-</v>
      </c>
      <c r="J67" s="184" t="str">
        <f t="shared" si="29"/>
        <v>-</v>
      </c>
      <c r="K67" s="167" t="str">
        <f t="shared" si="30"/>
        <v>-</v>
      </c>
    </row>
    <row r="68" spans="2:11" x14ac:dyDescent="0.25">
      <c r="B68" s="165" t="s">
        <v>103</v>
      </c>
      <c r="C68" s="166" t="s">
        <v>329</v>
      </c>
      <c r="D68" s="166" t="s">
        <v>329</v>
      </c>
      <c r="E68" s="166" t="s">
        <v>329</v>
      </c>
      <c r="F68" s="166" t="s">
        <v>329</v>
      </c>
      <c r="G68" s="166" t="s">
        <v>329</v>
      </c>
      <c r="H68" s="166" t="s">
        <v>329</v>
      </c>
      <c r="I68" s="181" t="str">
        <f>IFERROR(H68/G68-1,"-")</f>
        <v>-</v>
      </c>
      <c r="J68" s="184" t="str">
        <f t="shared" si="29"/>
        <v>-</v>
      </c>
      <c r="K68" s="167" t="str">
        <f t="shared" si="30"/>
        <v>-</v>
      </c>
    </row>
    <row r="69" spans="2:11" x14ac:dyDescent="0.25">
      <c r="B69" s="161" t="s">
        <v>110</v>
      </c>
      <c r="C69" s="162" t="s">
        <v>329</v>
      </c>
      <c r="D69" s="162" t="s">
        <v>329</v>
      </c>
      <c r="E69" s="162" t="s">
        <v>329</v>
      </c>
      <c r="F69" s="162" t="s">
        <v>329</v>
      </c>
      <c r="G69" s="162" t="s">
        <v>329</v>
      </c>
      <c r="H69" s="162" t="s">
        <v>329</v>
      </c>
      <c r="I69" s="180" t="str">
        <f>IFERROR(H69/G69-1,"-")</f>
        <v>-</v>
      </c>
      <c r="J69" s="183" t="str">
        <f t="shared" si="29"/>
        <v>-</v>
      </c>
      <c r="K69" s="163" t="str">
        <f t="shared" si="30"/>
        <v>-</v>
      </c>
    </row>
    <row r="70" spans="2:11" x14ac:dyDescent="0.25">
      <c r="B70" s="165" t="s">
        <v>113</v>
      </c>
      <c r="C70" s="166" t="s">
        <v>329</v>
      </c>
      <c r="D70" s="166" t="s">
        <v>329</v>
      </c>
      <c r="E70" s="166" t="s">
        <v>329</v>
      </c>
      <c r="F70" s="166" t="s">
        <v>329</v>
      </c>
      <c r="G70" s="166" t="s">
        <v>329</v>
      </c>
      <c r="H70" s="166" t="s">
        <v>329</v>
      </c>
      <c r="I70" s="181" t="str">
        <f t="shared" ref="I70:I77" si="31">IFERROR(H70/G70-1,"-")</f>
        <v>-</v>
      </c>
      <c r="J70" s="184" t="str">
        <f t="shared" si="29"/>
        <v>-</v>
      </c>
      <c r="K70" s="167" t="str">
        <f t="shared" si="30"/>
        <v>-</v>
      </c>
    </row>
    <row r="71" spans="2:11" x14ac:dyDescent="0.25">
      <c r="B71" s="165" t="s">
        <v>116</v>
      </c>
      <c r="C71" s="166" t="s">
        <v>329</v>
      </c>
      <c r="D71" s="166" t="s">
        <v>329</v>
      </c>
      <c r="E71" s="166" t="s">
        <v>329</v>
      </c>
      <c r="F71" s="166" t="s">
        <v>329</v>
      </c>
      <c r="G71" s="166" t="s">
        <v>329</v>
      </c>
      <c r="H71" s="166" t="s">
        <v>329</v>
      </c>
      <c r="I71" s="181" t="str">
        <f t="shared" si="31"/>
        <v>-</v>
      </c>
      <c r="J71" s="184" t="str">
        <f t="shared" si="29"/>
        <v>-</v>
      </c>
      <c r="K71" s="167" t="str">
        <f t="shared" si="30"/>
        <v>-</v>
      </c>
    </row>
    <row r="72" spans="2:11" x14ac:dyDescent="0.25">
      <c r="B72" s="165" t="s">
        <v>119</v>
      </c>
      <c r="C72" s="166" t="s">
        <v>329</v>
      </c>
      <c r="D72" s="166" t="s">
        <v>329</v>
      </c>
      <c r="E72" s="166" t="s">
        <v>329</v>
      </c>
      <c r="F72" s="166" t="s">
        <v>329</v>
      </c>
      <c r="G72" s="166" t="s">
        <v>329</v>
      </c>
      <c r="H72" s="166" t="s">
        <v>329</v>
      </c>
      <c r="I72" s="181" t="str">
        <f t="shared" si="31"/>
        <v>-</v>
      </c>
      <c r="J72" s="184" t="str">
        <f t="shared" si="29"/>
        <v>-</v>
      </c>
      <c r="K72" s="167" t="str">
        <f t="shared" si="30"/>
        <v>-</v>
      </c>
    </row>
    <row r="73" spans="2:11" x14ac:dyDescent="0.25">
      <c r="B73" s="165" t="s">
        <v>126</v>
      </c>
      <c r="C73" s="166" t="s">
        <v>329</v>
      </c>
      <c r="D73" s="166" t="s">
        <v>329</v>
      </c>
      <c r="E73" s="166" t="s">
        <v>329</v>
      </c>
      <c r="F73" s="166" t="s">
        <v>329</v>
      </c>
      <c r="G73" s="166" t="s">
        <v>329</v>
      </c>
      <c r="H73" s="166" t="s">
        <v>329</v>
      </c>
      <c r="I73" s="181" t="str">
        <f t="shared" si="31"/>
        <v>-</v>
      </c>
      <c r="J73" s="184" t="str">
        <f t="shared" si="29"/>
        <v>-</v>
      </c>
      <c r="K73" s="167" t="str">
        <f t="shared" si="30"/>
        <v>-</v>
      </c>
    </row>
    <row r="74" spans="2:11" x14ac:dyDescent="0.25">
      <c r="B74" s="165" t="s">
        <v>122</v>
      </c>
      <c r="C74" s="166" t="s">
        <v>329</v>
      </c>
      <c r="D74" s="166" t="s">
        <v>329</v>
      </c>
      <c r="E74" s="166" t="s">
        <v>329</v>
      </c>
      <c r="F74" s="166" t="s">
        <v>329</v>
      </c>
      <c r="G74" s="166" t="s">
        <v>329</v>
      </c>
      <c r="H74" s="166" t="s">
        <v>329</v>
      </c>
      <c r="I74" s="181" t="str">
        <f t="shared" si="31"/>
        <v>-</v>
      </c>
      <c r="J74" s="184" t="str">
        <f t="shared" si="29"/>
        <v>-</v>
      </c>
      <c r="K74" s="167" t="str">
        <f t="shared" si="30"/>
        <v>-</v>
      </c>
    </row>
    <row r="75" spans="2:11" x14ac:dyDescent="0.25">
      <c r="B75" s="165" t="s">
        <v>131</v>
      </c>
      <c r="C75" s="166" t="s">
        <v>329</v>
      </c>
      <c r="D75" s="166" t="s">
        <v>329</v>
      </c>
      <c r="E75" s="166" t="s">
        <v>329</v>
      </c>
      <c r="F75" s="166" t="s">
        <v>329</v>
      </c>
      <c r="G75" s="166" t="s">
        <v>329</v>
      </c>
      <c r="H75" s="166" t="s">
        <v>329</v>
      </c>
      <c r="I75" s="181" t="str">
        <f t="shared" si="31"/>
        <v>-</v>
      </c>
      <c r="J75" s="184" t="str">
        <f t="shared" si="29"/>
        <v>-</v>
      </c>
      <c r="K75" s="167" t="str">
        <f t="shared" si="30"/>
        <v>-</v>
      </c>
    </row>
    <row r="76" spans="2:11" x14ac:dyDescent="0.25">
      <c r="B76" s="165" t="s">
        <v>134</v>
      </c>
      <c r="C76" s="166" t="s">
        <v>329</v>
      </c>
      <c r="D76" s="166" t="s">
        <v>329</v>
      </c>
      <c r="E76" s="166" t="s">
        <v>329</v>
      </c>
      <c r="F76" s="166" t="s">
        <v>329</v>
      </c>
      <c r="G76" s="166" t="s">
        <v>329</v>
      </c>
      <c r="H76" s="166" t="s">
        <v>329</v>
      </c>
      <c r="I76" s="181" t="str">
        <f t="shared" si="31"/>
        <v>-</v>
      </c>
      <c r="J76" s="184" t="str">
        <f t="shared" si="29"/>
        <v>-</v>
      </c>
      <c r="K76" s="167" t="str">
        <f t="shared" si="30"/>
        <v>-</v>
      </c>
    </row>
    <row r="77" spans="2:11" x14ac:dyDescent="0.25">
      <c r="B77" s="170" t="s">
        <v>148</v>
      </c>
      <c r="C77" s="171" t="str">
        <f t="shared" ref="C77:H77" si="32">IFERROR(C69-SUM(C70:C76),"nd")</f>
        <v>nd</v>
      </c>
      <c r="D77" s="171" t="str">
        <f t="shared" si="32"/>
        <v>nd</v>
      </c>
      <c r="E77" s="171" t="str">
        <f t="shared" si="32"/>
        <v>nd</v>
      </c>
      <c r="F77" s="171" t="str">
        <f t="shared" si="32"/>
        <v>nd</v>
      </c>
      <c r="G77" s="171" t="str">
        <f t="shared" si="32"/>
        <v>nd</v>
      </c>
      <c r="H77" s="171" t="str">
        <f t="shared" si="32"/>
        <v>nd</v>
      </c>
      <c r="I77" s="182" t="str">
        <f t="shared" si="31"/>
        <v>-</v>
      </c>
      <c r="J77" s="185" t="str">
        <f t="shared" si="29"/>
        <v>-</v>
      </c>
      <c r="K77" s="172" t="str">
        <f t="shared" si="30"/>
        <v>-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3">IFERROR(C80+C83,"nd")</f>
        <v>30412</v>
      </c>
      <c r="D79" s="178">
        <f t="shared" si="33"/>
        <v>34858</v>
      </c>
      <c r="E79" s="178">
        <f t="shared" si="33"/>
        <v>89345</v>
      </c>
      <c r="F79" s="178">
        <f t="shared" si="33"/>
        <v>97344</v>
      </c>
      <c r="G79" s="178">
        <f t="shared" si="33"/>
        <v>117226</v>
      </c>
      <c r="H79" s="178">
        <f t="shared" si="33"/>
        <v>131141</v>
      </c>
      <c r="I79" s="179">
        <f>IFERROR(H79/G79-1,"-")</f>
        <v>0.11870233565932464</v>
      </c>
      <c r="J79" s="178">
        <f>IFERROR(H79-G79,"-")</f>
        <v>13915</v>
      </c>
      <c r="K79" s="179">
        <f>IFERROR(H79/H$9,"-")</f>
        <v>0.15613678115895613</v>
      </c>
    </row>
    <row r="80" spans="2:11" x14ac:dyDescent="0.25">
      <c r="B80" s="161" t="s">
        <v>100</v>
      </c>
      <c r="C80" s="162">
        <v>9046</v>
      </c>
      <c r="D80" s="162">
        <v>21148</v>
      </c>
      <c r="E80" s="162">
        <v>44608</v>
      </c>
      <c r="F80" s="162">
        <v>44581</v>
      </c>
      <c r="G80" s="162">
        <v>59591</v>
      </c>
      <c r="H80" s="162">
        <v>65738</v>
      </c>
      <c r="I80" s="180">
        <f>IFERROR(H80/G80-1,"-")</f>
        <v>0.10315316071218805</v>
      </c>
      <c r="J80" s="183">
        <f t="shared" ref="J80:J91" si="34">IFERROR(H80-G80,"-")</f>
        <v>6147</v>
      </c>
      <c r="K80" s="163">
        <f t="shared" ref="K80:K91" si="35">IFERROR(H80/H$9,"-")</f>
        <v>7.8267816471030857E-2</v>
      </c>
    </row>
    <row r="81" spans="2:11" x14ac:dyDescent="0.25">
      <c r="B81" s="165" t="s">
        <v>106</v>
      </c>
      <c r="C81" s="166">
        <v>2787</v>
      </c>
      <c r="D81" s="166">
        <v>10740</v>
      </c>
      <c r="E81" s="166">
        <v>21945</v>
      </c>
      <c r="F81" s="166">
        <v>23133</v>
      </c>
      <c r="G81" s="166">
        <v>25582</v>
      </c>
      <c r="H81" s="166">
        <v>21485</v>
      </c>
      <c r="I81" s="181">
        <f>IFERROR(H81/G81-1,"-")</f>
        <v>-0.16015166914236567</v>
      </c>
      <c r="J81" s="184">
        <f t="shared" si="34"/>
        <v>-4097</v>
      </c>
      <c r="K81" s="167">
        <f t="shared" si="35"/>
        <v>2.558009122395111E-2</v>
      </c>
    </row>
    <row r="82" spans="2:11" x14ac:dyDescent="0.25">
      <c r="B82" s="165" t="s">
        <v>103</v>
      </c>
      <c r="C82" s="166">
        <v>6259</v>
      </c>
      <c r="D82" s="166">
        <v>10408</v>
      </c>
      <c r="E82" s="166">
        <v>22663</v>
      </c>
      <c r="F82" s="166">
        <v>21448</v>
      </c>
      <c r="G82" s="166">
        <v>34009</v>
      </c>
      <c r="H82" s="166">
        <v>44253</v>
      </c>
      <c r="I82" s="181">
        <f>IFERROR(H82/G82-1,"-")</f>
        <v>0.30121438442765158</v>
      </c>
      <c r="J82" s="184">
        <f t="shared" si="34"/>
        <v>10244</v>
      </c>
      <c r="K82" s="167">
        <f t="shared" si="35"/>
        <v>5.268772524707975E-2</v>
      </c>
    </row>
    <row r="83" spans="2:11" x14ac:dyDescent="0.25">
      <c r="B83" s="161" t="s">
        <v>110</v>
      </c>
      <c r="C83" s="162">
        <v>21366</v>
      </c>
      <c r="D83" s="162">
        <v>13710</v>
      </c>
      <c r="E83" s="162">
        <v>44737</v>
      </c>
      <c r="F83" s="162">
        <v>52763</v>
      </c>
      <c r="G83" s="162">
        <v>57635</v>
      </c>
      <c r="H83" s="162">
        <v>65403</v>
      </c>
      <c r="I83" s="180">
        <f>IFERROR(H83/G83-1,"-")</f>
        <v>0.13477921401925919</v>
      </c>
      <c r="J83" s="183">
        <f t="shared" si="34"/>
        <v>7768</v>
      </c>
      <c r="K83" s="163">
        <f t="shared" si="35"/>
        <v>7.7868964687925271E-2</v>
      </c>
    </row>
    <row r="84" spans="2:11" x14ac:dyDescent="0.25">
      <c r="B84" s="165" t="s">
        <v>113</v>
      </c>
      <c r="C84" s="166">
        <v>1916</v>
      </c>
      <c r="D84" s="166">
        <v>632</v>
      </c>
      <c r="E84" s="166">
        <v>6589</v>
      </c>
      <c r="F84" s="166">
        <v>7737</v>
      </c>
      <c r="G84" s="166">
        <v>9272</v>
      </c>
      <c r="H84" s="166">
        <v>9137</v>
      </c>
      <c r="I84" s="181">
        <f t="shared" ref="I84:I91" si="36">IFERROR(H84/G84-1,"-")</f>
        <v>-1.4559965487489168E-2</v>
      </c>
      <c r="J84" s="184">
        <f t="shared" si="34"/>
        <v>-135</v>
      </c>
      <c r="K84" s="167">
        <f t="shared" si="35"/>
        <v>1.087853355891279E-2</v>
      </c>
    </row>
    <row r="85" spans="2:11" x14ac:dyDescent="0.25">
      <c r="B85" s="165" t="s">
        <v>116</v>
      </c>
      <c r="C85" s="166">
        <v>5089</v>
      </c>
      <c r="D85" s="166">
        <v>3074</v>
      </c>
      <c r="E85" s="166">
        <v>9716</v>
      </c>
      <c r="F85" s="166">
        <v>10017</v>
      </c>
      <c r="G85" s="166">
        <v>11633</v>
      </c>
      <c r="H85" s="166">
        <v>13061</v>
      </c>
      <c r="I85" s="181">
        <f t="shared" si="36"/>
        <v>0.12275423364566329</v>
      </c>
      <c r="J85" s="184">
        <f t="shared" si="34"/>
        <v>1428</v>
      </c>
      <c r="K85" s="167">
        <f t="shared" si="35"/>
        <v>1.5550457131767533E-2</v>
      </c>
    </row>
    <row r="86" spans="2:11" x14ac:dyDescent="0.25">
      <c r="B86" s="165" t="s">
        <v>119</v>
      </c>
      <c r="C86" s="166">
        <v>920</v>
      </c>
      <c r="D86" s="166">
        <v>2107</v>
      </c>
      <c r="E86" s="166">
        <v>3307</v>
      </c>
      <c r="F86" s="166">
        <v>3332</v>
      </c>
      <c r="G86" s="166">
        <v>3832</v>
      </c>
      <c r="H86" s="166">
        <v>7466</v>
      </c>
      <c r="I86" s="181">
        <f t="shared" si="36"/>
        <v>0.94832985386221291</v>
      </c>
      <c r="J86" s="184">
        <f t="shared" si="34"/>
        <v>3634</v>
      </c>
      <c r="K86" s="167">
        <f t="shared" si="35"/>
        <v>8.8890370527353497E-3</v>
      </c>
    </row>
    <row r="87" spans="2:11" x14ac:dyDescent="0.25">
      <c r="B87" s="165" t="s">
        <v>126</v>
      </c>
      <c r="C87" s="166">
        <v>369</v>
      </c>
      <c r="D87" s="166">
        <v>594</v>
      </c>
      <c r="E87" s="166">
        <v>3378</v>
      </c>
      <c r="F87" s="166">
        <v>3168</v>
      </c>
      <c r="G87" s="166">
        <v>3754</v>
      </c>
      <c r="H87" s="166">
        <v>2145</v>
      </c>
      <c r="I87" s="181">
        <f t="shared" si="36"/>
        <v>-0.42860948321790093</v>
      </c>
      <c r="J87" s="184">
        <f t="shared" si="34"/>
        <v>-1609</v>
      </c>
      <c r="K87" s="167">
        <f t="shared" si="35"/>
        <v>2.5538420142134106E-3</v>
      </c>
    </row>
    <row r="88" spans="2:11" x14ac:dyDescent="0.25">
      <c r="B88" s="165" t="s">
        <v>122</v>
      </c>
      <c r="C88" s="166">
        <v>136</v>
      </c>
      <c r="D88" s="166">
        <v>230</v>
      </c>
      <c r="E88" s="166">
        <v>551</v>
      </c>
      <c r="F88" s="166">
        <v>417</v>
      </c>
      <c r="G88" s="166">
        <v>601</v>
      </c>
      <c r="H88" s="166">
        <v>590</v>
      </c>
      <c r="I88" s="181">
        <f t="shared" si="36"/>
        <v>-1.830282861896837E-2</v>
      </c>
      <c r="J88" s="184">
        <f t="shared" si="34"/>
        <v>-11</v>
      </c>
      <c r="K88" s="167">
        <f t="shared" si="35"/>
        <v>7.0245537920089155E-4</v>
      </c>
    </row>
    <row r="89" spans="2:11" x14ac:dyDescent="0.25">
      <c r="B89" s="165" t="s">
        <v>131</v>
      </c>
      <c r="C89" s="166">
        <v>1314</v>
      </c>
      <c r="D89" s="166">
        <v>224</v>
      </c>
      <c r="E89" s="166">
        <v>2121</v>
      </c>
      <c r="F89" s="166">
        <v>3009</v>
      </c>
      <c r="G89" s="166">
        <v>2200</v>
      </c>
      <c r="H89" s="166">
        <v>2528</v>
      </c>
      <c r="I89" s="181">
        <f t="shared" si="36"/>
        <v>0.14909090909090916</v>
      </c>
      <c r="J89" s="184">
        <f t="shared" si="34"/>
        <v>328</v>
      </c>
      <c r="K89" s="167">
        <f t="shared" si="35"/>
        <v>3.009842709525176E-3</v>
      </c>
    </row>
    <row r="90" spans="2:11" x14ac:dyDescent="0.25">
      <c r="B90" s="165" t="s">
        <v>134</v>
      </c>
      <c r="C90" s="166">
        <v>2393</v>
      </c>
      <c r="D90" s="166">
        <v>232</v>
      </c>
      <c r="E90" s="166">
        <v>1817</v>
      </c>
      <c r="F90" s="166">
        <v>3319</v>
      </c>
      <c r="G90" s="166">
        <v>3086</v>
      </c>
      <c r="H90" s="166">
        <v>2001</v>
      </c>
      <c r="I90" s="181">
        <f t="shared" si="36"/>
        <v>-0.35158781594296828</v>
      </c>
      <c r="J90" s="184">
        <f t="shared" si="34"/>
        <v>-1085</v>
      </c>
      <c r="K90" s="167">
        <f t="shared" si="35"/>
        <v>2.3823952775948879E-3</v>
      </c>
    </row>
    <row r="91" spans="2:11" x14ac:dyDescent="0.25">
      <c r="B91" s="170" t="s">
        <v>148</v>
      </c>
      <c r="C91" s="171">
        <f t="shared" ref="C91:H91" si="37">IFERROR(C83-SUM(C84:C90),"nd")</f>
        <v>9229</v>
      </c>
      <c r="D91" s="171">
        <f t="shared" si="37"/>
        <v>6617</v>
      </c>
      <c r="E91" s="171">
        <f t="shared" si="37"/>
        <v>17258</v>
      </c>
      <c r="F91" s="171">
        <f t="shared" si="37"/>
        <v>21764</v>
      </c>
      <c r="G91" s="171">
        <f t="shared" si="37"/>
        <v>23257</v>
      </c>
      <c r="H91" s="171">
        <f t="shared" si="37"/>
        <v>28475</v>
      </c>
      <c r="I91" s="182">
        <f t="shared" si="36"/>
        <v>0.22436255750956691</v>
      </c>
      <c r="J91" s="185">
        <f t="shared" si="34"/>
        <v>5218</v>
      </c>
      <c r="K91" s="172">
        <f t="shared" si="35"/>
        <v>3.3902401563975233E-2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 t="str">
        <f t="shared" ref="C93:H93" si="38">IFERROR(C94+C97,"nd")</f>
        <v>nd</v>
      </c>
      <c r="D93" s="178" t="str">
        <f t="shared" si="38"/>
        <v>nd</v>
      </c>
      <c r="E93" s="178" t="str">
        <f t="shared" si="38"/>
        <v>nd</v>
      </c>
      <c r="F93" s="178" t="str">
        <f t="shared" si="38"/>
        <v>nd</v>
      </c>
      <c r="G93" s="178" t="str">
        <f t="shared" si="38"/>
        <v>nd</v>
      </c>
      <c r="H93" s="178" t="str">
        <f t="shared" si="38"/>
        <v>nd</v>
      </c>
      <c r="I93" s="179" t="str">
        <f>IFERROR(H93/G93-1,"-")</f>
        <v>-</v>
      </c>
      <c r="J93" s="178" t="str">
        <f>IFERROR(H93-G93,"-")</f>
        <v>-</v>
      </c>
      <c r="K93" s="179" t="str">
        <f>IFERROR(H93/H$9,"-")</f>
        <v>-</v>
      </c>
    </row>
    <row r="94" spans="2:11" x14ac:dyDescent="0.25">
      <c r="B94" s="161" t="s">
        <v>100</v>
      </c>
      <c r="C94" s="162" t="s">
        <v>329</v>
      </c>
      <c r="D94" s="162" t="s">
        <v>329</v>
      </c>
      <c r="E94" s="162" t="s">
        <v>329</v>
      </c>
      <c r="F94" s="162" t="s">
        <v>329</v>
      </c>
      <c r="G94" s="162" t="s">
        <v>329</v>
      </c>
      <c r="H94" s="162" t="s">
        <v>329</v>
      </c>
      <c r="I94" s="180" t="str">
        <f>IFERROR(H94/G94-1,"-")</f>
        <v>-</v>
      </c>
      <c r="J94" s="183" t="str">
        <f t="shared" ref="J94:J105" si="39">IFERROR(H94-G94,"-")</f>
        <v>-</v>
      </c>
      <c r="K94" s="163" t="str">
        <f t="shared" ref="K94:K105" si="40">IFERROR(H94/H$9,"-")</f>
        <v>-</v>
      </c>
    </row>
    <row r="95" spans="2:11" x14ac:dyDescent="0.25">
      <c r="B95" s="165" t="s">
        <v>106</v>
      </c>
      <c r="C95" s="166" t="s">
        <v>329</v>
      </c>
      <c r="D95" s="166" t="s">
        <v>329</v>
      </c>
      <c r="E95" s="166" t="s">
        <v>329</v>
      </c>
      <c r="F95" s="166" t="s">
        <v>329</v>
      </c>
      <c r="G95" s="166" t="s">
        <v>329</v>
      </c>
      <c r="H95" s="166" t="s">
        <v>329</v>
      </c>
      <c r="I95" s="181" t="str">
        <f>IFERROR(H95/G95-1,"-")</f>
        <v>-</v>
      </c>
      <c r="J95" s="184" t="str">
        <f t="shared" si="39"/>
        <v>-</v>
      </c>
      <c r="K95" s="167" t="str">
        <f t="shared" si="40"/>
        <v>-</v>
      </c>
    </row>
    <row r="96" spans="2:11" x14ac:dyDescent="0.25">
      <c r="B96" s="165" t="s">
        <v>103</v>
      </c>
      <c r="C96" s="166" t="s">
        <v>329</v>
      </c>
      <c r="D96" s="166" t="s">
        <v>329</v>
      </c>
      <c r="E96" s="166" t="s">
        <v>329</v>
      </c>
      <c r="F96" s="166" t="s">
        <v>329</v>
      </c>
      <c r="G96" s="166" t="s">
        <v>329</v>
      </c>
      <c r="H96" s="166" t="s">
        <v>329</v>
      </c>
      <c r="I96" s="181" t="str">
        <f>IFERROR(H96/G96-1,"-")</f>
        <v>-</v>
      </c>
      <c r="J96" s="184" t="str">
        <f t="shared" si="39"/>
        <v>-</v>
      </c>
      <c r="K96" s="167" t="str">
        <f t="shared" si="40"/>
        <v>-</v>
      </c>
    </row>
    <row r="97" spans="2:11" x14ac:dyDescent="0.25">
      <c r="B97" s="161" t="s">
        <v>110</v>
      </c>
      <c r="C97" s="162" t="s">
        <v>329</v>
      </c>
      <c r="D97" s="162" t="s">
        <v>329</v>
      </c>
      <c r="E97" s="162" t="s">
        <v>329</v>
      </c>
      <c r="F97" s="162" t="s">
        <v>329</v>
      </c>
      <c r="G97" s="162" t="s">
        <v>329</v>
      </c>
      <c r="H97" s="162" t="s">
        <v>329</v>
      </c>
      <c r="I97" s="180" t="str">
        <f>IFERROR(H97/G97-1,"-")</f>
        <v>-</v>
      </c>
      <c r="J97" s="183" t="str">
        <f t="shared" si="39"/>
        <v>-</v>
      </c>
      <c r="K97" s="163" t="str">
        <f t="shared" si="40"/>
        <v>-</v>
      </c>
    </row>
    <row r="98" spans="2:11" x14ac:dyDescent="0.25">
      <c r="B98" s="165" t="s">
        <v>113</v>
      </c>
      <c r="C98" s="166" t="s">
        <v>329</v>
      </c>
      <c r="D98" s="166" t="s">
        <v>329</v>
      </c>
      <c r="E98" s="166" t="s">
        <v>329</v>
      </c>
      <c r="F98" s="166" t="s">
        <v>329</v>
      </c>
      <c r="G98" s="166" t="s">
        <v>329</v>
      </c>
      <c r="H98" s="166" t="s">
        <v>329</v>
      </c>
      <c r="I98" s="181" t="str">
        <f t="shared" ref="I98:I105" si="41">IFERROR(H98/G98-1,"-")</f>
        <v>-</v>
      </c>
      <c r="J98" s="184" t="str">
        <f t="shared" si="39"/>
        <v>-</v>
      </c>
      <c r="K98" s="167" t="str">
        <f t="shared" si="40"/>
        <v>-</v>
      </c>
    </row>
    <row r="99" spans="2:11" x14ac:dyDescent="0.25">
      <c r="B99" s="165" t="s">
        <v>116</v>
      </c>
      <c r="C99" s="166" t="s">
        <v>329</v>
      </c>
      <c r="D99" s="166" t="s">
        <v>329</v>
      </c>
      <c r="E99" s="166" t="s">
        <v>329</v>
      </c>
      <c r="F99" s="166" t="s">
        <v>329</v>
      </c>
      <c r="G99" s="166" t="s">
        <v>329</v>
      </c>
      <c r="H99" s="166" t="s">
        <v>329</v>
      </c>
      <c r="I99" s="181" t="str">
        <f t="shared" si="41"/>
        <v>-</v>
      </c>
      <c r="J99" s="184" t="str">
        <f t="shared" si="39"/>
        <v>-</v>
      </c>
      <c r="K99" s="167" t="str">
        <f t="shared" si="40"/>
        <v>-</v>
      </c>
    </row>
    <row r="100" spans="2:11" x14ac:dyDescent="0.25">
      <c r="B100" s="165" t="s">
        <v>119</v>
      </c>
      <c r="C100" s="166" t="s">
        <v>329</v>
      </c>
      <c r="D100" s="166" t="s">
        <v>329</v>
      </c>
      <c r="E100" s="166" t="s">
        <v>329</v>
      </c>
      <c r="F100" s="166" t="s">
        <v>329</v>
      </c>
      <c r="G100" s="166" t="s">
        <v>329</v>
      </c>
      <c r="H100" s="166" t="s">
        <v>329</v>
      </c>
      <c r="I100" s="181" t="str">
        <f t="shared" si="41"/>
        <v>-</v>
      </c>
      <c r="J100" s="184" t="str">
        <f t="shared" si="39"/>
        <v>-</v>
      </c>
      <c r="K100" s="167" t="str">
        <f t="shared" si="40"/>
        <v>-</v>
      </c>
    </row>
    <row r="101" spans="2:11" x14ac:dyDescent="0.25">
      <c r="B101" s="165" t="s">
        <v>126</v>
      </c>
      <c r="C101" s="166" t="s">
        <v>329</v>
      </c>
      <c r="D101" s="166" t="s">
        <v>329</v>
      </c>
      <c r="E101" s="166" t="s">
        <v>329</v>
      </c>
      <c r="F101" s="166" t="s">
        <v>329</v>
      </c>
      <c r="G101" s="166" t="s">
        <v>329</v>
      </c>
      <c r="H101" s="166" t="s">
        <v>329</v>
      </c>
      <c r="I101" s="181" t="str">
        <f t="shared" si="41"/>
        <v>-</v>
      </c>
      <c r="J101" s="184" t="str">
        <f t="shared" si="39"/>
        <v>-</v>
      </c>
      <c r="K101" s="167" t="str">
        <f t="shared" si="40"/>
        <v>-</v>
      </c>
    </row>
    <row r="102" spans="2:11" x14ac:dyDescent="0.25">
      <c r="B102" s="165" t="s">
        <v>122</v>
      </c>
      <c r="C102" s="166" t="s">
        <v>329</v>
      </c>
      <c r="D102" s="166" t="s">
        <v>329</v>
      </c>
      <c r="E102" s="166" t="s">
        <v>329</v>
      </c>
      <c r="F102" s="166" t="s">
        <v>329</v>
      </c>
      <c r="G102" s="166" t="s">
        <v>329</v>
      </c>
      <c r="H102" s="166" t="s">
        <v>329</v>
      </c>
      <c r="I102" s="181" t="str">
        <f t="shared" si="41"/>
        <v>-</v>
      </c>
      <c r="J102" s="184" t="str">
        <f t="shared" si="39"/>
        <v>-</v>
      </c>
      <c r="K102" s="167" t="str">
        <f t="shared" si="40"/>
        <v>-</v>
      </c>
    </row>
    <row r="103" spans="2:11" x14ac:dyDescent="0.25">
      <c r="B103" s="165" t="s">
        <v>131</v>
      </c>
      <c r="C103" s="166" t="s">
        <v>329</v>
      </c>
      <c r="D103" s="166" t="s">
        <v>329</v>
      </c>
      <c r="E103" s="166" t="s">
        <v>329</v>
      </c>
      <c r="F103" s="166" t="s">
        <v>329</v>
      </c>
      <c r="G103" s="166" t="s">
        <v>329</v>
      </c>
      <c r="H103" s="166" t="s">
        <v>329</v>
      </c>
      <c r="I103" s="181" t="str">
        <f t="shared" si="41"/>
        <v>-</v>
      </c>
      <c r="J103" s="184" t="str">
        <f t="shared" si="39"/>
        <v>-</v>
      </c>
      <c r="K103" s="167" t="str">
        <f t="shared" si="40"/>
        <v>-</v>
      </c>
    </row>
    <row r="104" spans="2:11" x14ac:dyDescent="0.25">
      <c r="B104" s="165" t="s">
        <v>134</v>
      </c>
      <c r="C104" s="166" t="s">
        <v>329</v>
      </c>
      <c r="D104" s="166" t="s">
        <v>329</v>
      </c>
      <c r="E104" s="166" t="s">
        <v>329</v>
      </c>
      <c r="F104" s="166" t="s">
        <v>329</v>
      </c>
      <c r="G104" s="166" t="s">
        <v>329</v>
      </c>
      <c r="H104" s="166" t="s">
        <v>329</v>
      </c>
      <c r="I104" s="181" t="str">
        <f t="shared" si="41"/>
        <v>-</v>
      </c>
      <c r="J104" s="184" t="str">
        <f t="shared" si="39"/>
        <v>-</v>
      </c>
      <c r="K104" s="167" t="str">
        <f t="shared" si="40"/>
        <v>-</v>
      </c>
    </row>
    <row r="105" spans="2:11" x14ac:dyDescent="0.25">
      <c r="B105" s="170" t="s">
        <v>148</v>
      </c>
      <c r="C105" s="171" t="str">
        <f t="shared" ref="C105:H105" si="42">IFERROR(C97-SUM(C98:C104),"nd")</f>
        <v>nd</v>
      </c>
      <c r="D105" s="171" t="str">
        <f t="shared" si="42"/>
        <v>nd</v>
      </c>
      <c r="E105" s="171" t="str">
        <f t="shared" si="42"/>
        <v>nd</v>
      </c>
      <c r="F105" s="171" t="str">
        <f t="shared" si="42"/>
        <v>nd</v>
      </c>
      <c r="G105" s="171" t="str">
        <f t="shared" si="42"/>
        <v>nd</v>
      </c>
      <c r="H105" s="171" t="str">
        <f t="shared" si="42"/>
        <v>nd</v>
      </c>
      <c r="I105" s="182" t="str">
        <f t="shared" si="41"/>
        <v>-</v>
      </c>
      <c r="J105" s="185" t="str">
        <f t="shared" si="39"/>
        <v>-</v>
      </c>
      <c r="K105" s="172" t="str">
        <f t="shared" si="40"/>
        <v>-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3">IFERROR(C108+C111,"nd")</f>
        <v>13758</v>
      </c>
      <c r="D107" s="178">
        <f t="shared" si="43"/>
        <v>3628</v>
      </c>
      <c r="E107" s="178">
        <f t="shared" si="43"/>
        <v>18856</v>
      </c>
      <c r="F107" s="178">
        <f t="shared" si="43"/>
        <v>21513</v>
      </c>
      <c r="G107" s="178">
        <f t="shared" si="43"/>
        <v>21424</v>
      </c>
      <c r="H107" s="178">
        <f t="shared" si="43"/>
        <v>22763</v>
      </c>
      <c r="I107" s="179">
        <f>IFERROR(H107/G107-1,"-")</f>
        <v>6.25E-2</v>
      </c>
      <c r="J107" s="178">
        <f>IFERROR(H107-G107,"-")</f>
        <v>1339</v>
      </c>
      <c r="K107" s="179">
        <f>IFERROR(H107/H$9,"-")</f>
        <v>2.7101681011440497E-2</v>
      </c>
    </row>
    <row r="108" spans="2:11" x14ac:dyDescent="0.25">
      <c r="B108" s="161" t="s">
        <v>100</v>
      </c>
      <c r="C108" s="162">
        <v>2060</v>
      </c>
      <c r="D108" s="162">
        <v>2692</v>
      </c>
      <c r="E108" s="162">
        <v>5650</v>
      </c>
      <c r="F108" s="162">
        <v>5102</v>
      </c>
      <c r="G108" s="162">
        <v>4244</v>
      </c>
      <c r="H108" s="162">
        <v>4552</v>
      </c>
      <c r="I108" s="180">
        <f>IFERROR(H108/G108-1,"-")</f>
        <v>7.257304429783229E-2</v>
      </c>
      <c r="J108" s="183">
        <f t="shared" ref="J108:J119" si="44">IFERROR(H108-G108,"-")</f>
        <v>308</v>
      </c>
      <c r="K108" s="163">
        <f t="shared" ref="K108:K119" si="45">IFERROR(H108/H$9,"-")</f>
        <v>5.4196218408855221E-3</v>
      </c>
    </row>
    <row r="109" spans="2:11" x14ac:dyDescent="0.25">
      <c r="B109" s="165" t="s">
        <v>106</v>
      </c>
      <c r="C109" s="166">
        <v>1452</v>
      </c>
      <c r="D109" s="166">
        <v>2182</v>
      </c>
      <c r="E109" s="166">
        <v>4251</v>
      </c>
      <c r="F109" s="166">
        <v>3615</v>
      </c>
      <c r="G109" s="166">
        <v>2539</v>
      </c>
      <c r="H109" s="166">
        <v>2702</v>
      </c>
      <c r="I109" s="181">
        <f>IFERROR(H109/G109-1,"-")</f>
        <v>6.4198503347774771E-2</v>
      </c>
      <c r="J109" s="184">
        <f t="shared" si="44"/>
        <v>163</v>
      </c>
      <c r="K109" s="167">
        <f t="shared" si="45"/>
        <v>3.2170075162725573E-3</v>
      </c>
    </row>
    <row r="110" spans="2:11" x14ac:dyDescent="0.25">
      <c r="B110" s="165" t="s">
        <v>103</v>
      </c>
      <c r="C110" s="166">
        <v>608</v>
      </c>
      <c r="D110" s="166">
        <v>510</v>
      </c>
      <c r="E110" s="166">
        <v>1399</v>
      </c>
      <c r="F110" s="166">
        <v>1487</v>
      </c>
      <c r="G110" s="166">
        <v>1705</v>
      </c>
      <c r="H110" s="166">
        <v>1850</v>
      </c>
      <c r="I110" s="181">
        <f>IFERROR(H110/G110-1,"-")</f>
        <v>8.5043988269794646E-2</v>
      </c>
      <c r="J110" s="184">
        <f t="shared" si="44"/>
        <v>145</v>
      </c>
      <c r="K110" s="167">
        <f t="shared" si="45"/>
        <v>2.2026143246129649E-3</v>
      </c>
    </row>
    <row r="111" spans="2:11" x14ac:dyDescent="0.25">
      <c r="B111" s="161" t="s">
        <v>110</v>
      </c>
      <c r="C111" s="162">
        <v>11698</v>
      </c>
      <c r="D111" s="162">
        <v>936</v>
      </c>
      <c r="E111" s="162">
        <v>13206</v>
      </c>
      <c r="F111" s="162">
        <v>16411</v>
      </c>
      <c r="G111" s="162">
        <v>17180</v>
      </c>
      <c r="H111" s="162">
        <v>18211</v>
      </c>
      <c r="I111" s="180">
        <f>IFERROR(H111/G111-1,"-")</f>
        <v>6.0011641443538988E-2</v>
      </c>
      <c r="J111" s="183">
        <f t="shared" si="44"/>
        <v>1031</v>
      </c>
      <c r="K111" s="163">
        <f t="shared" si="45"/>
        <v>2.1682059170554976E-2</v>
      </c>
    </row>
    <row r="112" spans="2:11" x14ac:dyDescent="0.25">
      <c r="B112" s="165" t="s">
        <v>113</v>
      </c>
      <c r="C112" s="166">
        <v>6095</v>
      </c>
      <c r="D112" s="166">
        <v>394</v>
      </c>
      <c r="E112" s="166">
        <v>8114</v>
      </c>
      <c r="F112" s="166">
        <v>10034</v>
      </c>
      <c r="G112" s="166">
        <v>9838</v>
      </c>
      <c r="H112" s="166">
        <v>10568</v>
      </c>
      <c r="I112" s="181">
        <f t="shared" ref="I112:I119" si="46">IFERROR(H112/G112-1,"-")</f>
        <v>7.4202073592193551E-2</v>
      </c>
      <c r="J112" s="184">
        <f t="shared" si="44"/>
        <v>730</v>
      </c>
      <c r="K112" s="167">
        <f t="shared" si="45"/>
        <v>1.2582285504059359E-2</v>
      </c>
    </row>
    <row r="113" spans="2:11" x14ac:dyDescent="0.25">
      <c r="B113" s="165" t="s">
        <v>116</v>
      </c>
      <c r="C113" s="166">
        <v>474</v>
      </c>
      <c r="D113" s="166">
        <v>48</v>
      </c>
      <c r="E113" s="166">
        <v>477</v>
      </c>
      <c r="F113" s="166">
        <v>794</v>
      </c>
      <c r="G113" s="166">
        <v>821</v>
      </c>
      <c r="H113" s="166">
        <v>988</v>
      </c>
      <c r="I113" s="181">
        <f t="shared" si="46"/>
        <v>0.20341047503045062</v>
      </c>
      <c r="J113" s="184">
        <f t="shared" si="44"/>
        <v>167</v>
      </c>
      <c r="K113" s="167">
        <f t="shared" si="45"/>
        <v>1.1763151095770862E-3</v>
      </c>
    </row>
    <row r="114" spans="2:11" x14ac:dyDescent="0.25">
      <c r="B114" s="165" t="s">
        <v>119</v>
      </c>
      <c r="C114" s="166">
        <v>623</v>
      </c>
      <c r="D114" s="166">
        <v>139</v>
      </c>
      <c r="E114" s="166">
        <v>737</v>
      </c>
      <c r="F114" s="166">
        <v>956</v>
      </c>
      <c r="G114" s="166">
        <v>1040</v>
      </c>
      <c r="H114" s="166">
        <v>1066</v>
      </c>
      <c r="I114" s="181">
        <f t="shared" si="46"/>
        <v>2.4999999999999911E-2</v>
      </c>
      <c r="J114" s="184">
        <f t="shared" si="44"/>
        <v>26</v>
      </c>
      <c r="K114" s="167">
        <f t="shared" si="45"/>
        <v>1.2691820919121192E-3</v>
      </c>
    </row>
    <row r="115" spans="2:11" x14ac:dyDescent="0.25">
      <c r="B115" s="165" t="s">
        <v>126</v>
      </c>
      <c r="C115" s="166">
        <v>167</v>
      </c>
      <c r="D115" s="166">
        <v>21</v>
      </c>
      <c r="E115" s="166">
        <v>245</v>
      </c>
      <c r="F115" s="166">
        <v>341</v>
      </c>
      <c r="G115" s="166">
        <v>398</v>
      </c>
      <c r="H115" s="166">
        <v>411</v>
      </c>
      <c r="I115" s="181">
        <f t="shared" si="46"/>
        <v>3.2663316582914659E-2</v>
      </c>
      <c r="J115" s="184">
        <f t="shared" si="44"/>
        <v>13</v>
      </c>
      <c r="K115" s="167">
        <f t="shared" si="45"/>
        <v>4.8933756076536682E-4</v>
      </c>
    </row>
    <row r="116" spans="2:11" x14ac:dyDescent="0.25">
      <c r="B116" s="165" t="s">
        <v>122</v>
      </c>
      <c r="C116" s="166">
        <v>262</v>
      </c>
      <c r="D116" s="166">
        <v>28</v>
      </c>
      <c r="E116" s="166">
        <v>272</v>
      </c>
      <c r="F116" s="166">
        <v>317</v>
      </c>
      <c r="G116" s="166">
        <v>292</v>
      </c>
      <c r="H116" s="166">
        <v>327</v>
      </c>
      <c r="I116" s="181">
        <f t="shared" si="46"/>
        <v>0.11986301369863006</v>
      </c>
      <c r="J116" s="184">
        <f t="shared" si="44"/>
        <v>35</v>
      </c>
      <c r="K116" s="167">
        <f t="shared" si="45"/>
        <v>3.8932696440456191E-4</v>
      </c>
    </row>
    <row r="117" spans="2:11" x14ac:dyDescent="0.25">
      <c r="B117" s="165" t="s">
        <v>131</v>
      </c>
      <c r="C117" s="166">
        <v>180</v>
      </c>
      <c r="D117" s="166">
        <v>9</v>
      </c>
      <c r="E117" s="166">
        <v>62</v>
      </c>
      <c r="F117" s="166">
        <v>116</v>
      </c>
      <c r="G117" s="166">
        <v>72</v>
      </c>
      <c r="H117" s="166">
        <v>69</v>
      </c>
      <c r="I117" s="181">
        <f t="shared" si="46"/>
        <v>-4.166666666666663E-2</v>
      </c>
      <c r="J117" s="184">
        <f t="shared" si="44"/>
        <v>-3</v>
      </c>
      <c r="K117" s="167">
        <f t="shared" si="45"/>
        <v>8.2151561296375447E-5</v>
      </c>
    </row>
    <row r="118" spans="2:11" x14ac:dyDescent="0.25">
      <c r="B118" s="165" t="s">
        <v>134</v>
      </c>
      <c r="C118" s="166">
        <v>383</v>
      </c>
      <c r="D118" s="166">
        <v>4</v>
      </c>
      <c r="E118" s="166">
        <v>80</v>
      </c>
      <c r="F118" s="166">
        <v>76</v>
      </c>
      <c r="G118" s="166">
        <v>90</v>
      </c>
      <c r="H118" s="166">
        <v>68</v>
      </c>
      <c r="I118" s="181">
        <f t="shared" si="46"/>
        <v>-0.24444444444444446</v>
      </c>
      <c r="J118" s="184">
        <f t="shared" si="44"/>
        <v>-22</v>
      </c>
      <c r="K118" s="167">
        <f t="shared" si="45"/>
        <v>8.0960958958746826E-5</v>
      </c>
    </row>
    <row r="119" spans="2:11" x14ac:dyDescent="0.25">
      <c r="B119" s="170" t="s">
        <v>148</v>
      </c>
      <c r="C119" s="171">
        <f t="shared" ref="C119:H119" si="47">IFERROR(C111-SUM(C112:C118),"nd")</f>
        <v>3514</v>
      </c>
      <c r="D119" s="171">
        <f t="shared" si="47"/>
        <v>293</v>
      </c>
      <c r="E119" s="171">
        <f t="shared" si="47"/>
        <v>3219</v>
      </c>
      <c r="F119" s="171">
        <f t="shared" si="47"/>
        <v>3777</v>
      </c>
      <c r="G119" s="171">
        <f t="shared" si="47"/>
        <v>4629</v>
      </c>
      <c r="H119" s="171">
        <f t="shared" si="47"/>
        <v>4714</v>
      </c>
      <c r="I119" s="182">
        <f t="shared" si="46"/>
        <v>1.8362497299632796E-2</v>
      </c>
      <c r="J119" s="185">
        <f t="shared" si="44"/>
        <v>85</v>
      </c>
      <c r="K119" s="172">
        <f t="shared" si="45"/>
        <v>5.6124994195813601E-3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 t="str">
        <f t="shared" ref="C121:H121" si="48">IFERROR(C122+C125,"nd")</f>
        <v>nd</v>
      </c>
      <c r="D121" s="178" t="str">
        <f t="shared" si="48"/>
        <v>nd</v>
      </c>
      <c r="E121" s="178" t="str">
        <f t="shared" si="48"/>
        <v>nd</v>
      </c>
      <c r="F121" s="178" t="str">
        <f t="shared" si="48"/>
        <v>nd</v>
      </c>
      <c r="G121" s="178" t="str">
        <f t="shared" si="48"/>
        <v>nd</v>
      </c>
      <c r="H121" s="178" t="str">
        <f t="shared" si="48"/>
        <v>nd</v>
      </c>
      <c r="I121" s="179" t="str">
        <f>IFERROR(H121/G121-1,"-")</f>
        <v>-</v>
      </c>
      <c r="J121" s="178" t="str">
        <f>IFERROR(H121-G121,"-")</f>
        <v>-</v>
      </c>
      <c r="K121" s="179" t="str">
        <f>IFERROR(H121/H$9,"-")</f>
        <v>-</v>
      </c>
    </row>
    <row r="122" spans="2:11" x14ac:dyDescent="0.25">
      <c r="B122" s="161" t="s">
        <v>100</v>
      </c>
      <c r="C122" s="162" t="s">
        <v>329</v>
      </c>
      <c r="D122" s="162" t="s">
        <v>329</v>
      </c>
      <c r="E122" s="162" t="s">
        <v>329</v>
      </c>
      <c r="F122" s="162" t="s">
        <v>329</v>
      </c>
      <c r="G122" s="162" t="s">
        <v>329</v>
      </c>
      <c r="H122" s="162" t="s">
        <v>329</v>
      </c>
      <c r="I122" s="180" t="str">
        <f>IFERROR(H122/G122-1,"-")</f>
        <v>-</v>
      </c>
      <c r="J122" s="183" t="str">
        <f t="shared" ref="J122:J133" si="49">IFERROR(H122-G122,"-")</f>
        <v>-</v>
      </c>
      <c r="K122" s="163" t="str">
        <f t="shared" ref="K122:K133" si="50">IFERROR(H122/H$9,"-")</f>
        <v>-</v>
      </c>
    </row>
    <row r="123" spans="2:11" x14ac:dyDescent="0.25">
      <c r="B123" s="165" t="s">
        <v>106</v>
      </c>
      <c r="C123" s="166" t="s">
        <v>329</v>
      </c>
      <c r="D123" s="166" t="s">
        <v>329</v>
      </c>
      <c r="E123" s="166" t="s">
        <v>329</v>
      </c>
      <c r="F123" s="166" t="s">
        <v>329</v>
      </c>
      <c r="G123" s="166" t="s">
        <v>329</v>
      </c>
      <c r="H123" s="166" t="s">
        <v>329</v>
      </c>
      <c r="I123" s="181" t="str">
        <f>IFERROR(H123/G123-1,"-")</f>
        <v>-</v>
      </c>
      <c r="J123" s="184" t="str">
        <f t="shared" si="49"/>
        <v>-</v>
      </c>
      <c r="K123" s="167" t="str">
        <f t="shared" si="50"/>
        <v>-</v>
      </c>
    </row>
    <row r="124" spans="2:11" x14ac:dyDescent="0.25">
      <c r="B124" s="165" t="s">
        <v>103</v>
      </c>
      <c r="C124" s="166" t="s">
        <v>329</v>
      </c>
      <c r="D124" s="166" t="s">
        <v>329</v>
      </c>
      <c r="E124" s="166" t="s">
        <v>329</v>
      </c>
      <c r="F124" s="166" t="s">
        <v>329</v>
      </c>
      <c r="G124" s="166" t="s">
        <v>329</v>
      </c>
      <c r="H124" s="166" t="s">
        <v>329</v>
      </c>
      <c r="I124" s="181" t="str">
        <f>IFERROR(H124/G124-1,"-")</f>
        <v>-</v>
      </c>
      <c r="J124" s="184" t="str">
        <f t="shared" si="49"/>
        <v>-</v>
      </c>
      <c r="K124" s="167" t="str">
        <f t="shared" si="50"/>
        <v>-</v>
      </c>
    </row>
    <row r="125" spans="2:11" x14ac:dyDescent="0.25">
      <c r="B125" s="161" t="s">
        <v>110</v>
      </c>
      <c r="C125" s="162" t="s">
        <v>329</v>
      </c>
      <c r="D125" s="162" t="s">
        <v>329</v>
      </c>
      <c r="E125" s="162" t="s">
        <v>329</v>
      </c>
      <c r="F125" s="162" t="s">
        <v>329</v>
      </c>
      <c r="G125" s="162" t="s">
        <v>329</v>
      </c>
      <c r="H125" s="162" t="s">
        <v>329</v>
      </c>
      <c r="I125" s="180" t="str">
        <f>IFERROR(H125/G125-1,"-")</f>
        <v>-</v>
      </c>
      <c r="J125" s="183" t="str">
        <f t="shared" si="49"/>
        <v>-</v>
      </c>
      <c r="K125" s="163" t="str">
        <f t="shared" si="50"/>
        <v>-</v>
      </c>
    </row>
    <row r="126" spans="2:11" x14ac:dyDescent="0.25">
      <c r="B126" s="165" t="s">
        <v>113</v>
      </c>
      <c r="C126" s="166" t="s">
        <v>329</v>
      </c>
      <c r="D126" s="166" t="s">
        <v>329</v>
      </c>
      <c r="E126" s="166" t="s">
        <v>329</v>
      </c>
      <c r="F126" s="166" t="s">
        <v>329</v>
      </c>
      <c r="G126" s="166" t="s">
        <v>329</v>
      </c>
      <c r="H126" s="166" t="s">
        <v>329</v>
      </c>
      <c r="I126" s="181" t="str">
        <f t="shared" ref="I126:I133" si="51">IFERROR(H126/G126-1,"-")</f>
        <v>-</v>
      </c>
      <c r="J126" s="184" t="str">
        <f t="shared" si="49"/>
        <v>-</v>
      </c>
      <c r="K126" s="167" t="str">
        <f t="shared" si="50"/>
        <v>-</v>
      </c>
    </row>
    <row r="127" spans="2:11" x14ac:dyDescent="0.25">
      <c r="B127" s="165" t="s">
        <v>116</v>
      </c>
      <c r="C127" s="166" t="s">
        <v>329</v>
      </c>
      <c r="D127" s="166" t="s">
        <v>329</v>
      </c>
      <c r="E127" s="166" t="s">
        <v>329</v>
      </c>
      <c r="F127" s="166" t="s">
        <v>329</v>
      </c>
      <c r="G127" s="166" t="s">
        <v>329</v>
      </c>
      <c r="H127" s="166" t="s">
        <v>329</v>
      </c>
      <c r="I127" s="181" t="str">
        <f t="shared" si="51"/>
        <v>-</v>
      </c>
      <c r="J127" s="184" t="str">
        <f t="shared" si="49"/>
        <v>-</v>
      </c>
      <c r="K127" s="167" t="str">
        <f t="shared" si="50"/>
        <v>-</v>
      </c>
    </row>
    <row r="128" spans="2:11" x14ac:dyDescent="0.25">
      <c r="B128" s="165" t="s">
        <v>119</v>
      </c>
      <c r="C128" s="166" t="s">
        <v>329</v>
      </c>
      <c r="D128" s="166" t="s">
        <v>329</v>
      </c>
      <c r="E128" s="166" t="s">
        <v>329</v>
      </c>
      <c r="F128" s="166" t="s">
        <v>329</v>
      </c>
      <c r="G128" s="166" t="s">
        <v>329</v>
      </c>
      <c r="H128" s="166" t="s">
        <v>329</v>
      </c>
      <c r="I128" s="181" t="str">
        <f t="shared" si="51"/>
        <v>-</v>
      </c>
      <c r="J128" s="184" t="str">
        <f t="shared" si="49"/>
        <v>-</v>
      </c>
      <c r="K128" s="167" t="str">
        <f t="shared" si="50"/>
        <v>-</v>
      </c>
    </row>
    <row r="129" spans="2:11" x14ac:dyDescent="0.25">
      <c r="B129" s="165" t="s">
        <v>126</v>
      </c>
      <c r="C129" s="166" t="s">
        <v>329</v>
      </c>
      <c r="D129" s="166" t="s">
        <v>329</v>
      </c>
      <c r="E129" s="166" t="s">
        <v>329</v>
      </c>
      <c r="F129" s="166" t="s">
        <v>329</v>
      </c>
      <c r="G129" s="166" t="s">
        <v>329</v>
      </c>
      <c r="H129" s="166" t="s">
        <v>329</v>
      </c>
      <c r="I129" s="181" t="str">
        <f t="shared" si="51"/>
        <v>-</v>
      </c>
      <c r="J129" s="184" t="str">
        <f t="shared" si="49"/>
        <v>-</v>
      </c>
      <c r="K129" s="167" t="str">
        <f t="shared" si="50"/>
        <v>-</v>
      </c>
    </row>
    <row r="130" spans="2:11" x14ac:dyDescent="0.25">
      <c r="B130" s="165" t="s">
        <v>122</v>
      </c>
      <c r="C130" s="166" t="s">
        <v>329</v>
      </c>
      <c r="D130" s="166" t="s">
        <v>329</v>
      </c>
      <c r="E130" s="166" t="s">
        <v>329</v>
      </c>
      <c r="F130" s="166" t="s">
        <v>329</v>
      </c>
      <c r="G130" s="166" t="s">
        <v>329</v>
      </c>
      <c r="H130" s="166" t="s">
        <v>329</v>
      </c>
      <c r="I130" s="181" t="str">
        <f t="shared" si="51"/>
        <v>-</v>
      </c>
      <c r="J130" s="184" t="str">
        <f t="shared" si="49"/>
        <v>-</v>
      </c>
      <c r="K130" s="167" t="str">
        <f t="shared" si="50"/>
        <v>-</v>
      </c>
    </row>
    <row r="131" spans="2:11" x14ac:dyDescent="0.25">
      <c r="B131" s="165" t="s">
        <v>131</v>
      </c>
      <c r="C131" s="166" t="s">
        <v>329</v>
      </c>
      <c r="D131" s="166" t="s">
        <v>329</v>
      </c>
      <c r="E131" s="166" t="s">
        <v>329</v>
      </c>
      <c r="F131" s="166" t="s">
        <v>329</v>
      </c>
      <c r="G131" s="166" t="s">
        <v>329</v>
      </c>
      <c r="H131" s="166" t="s">
        <v>329</v>
      </c>
      <c r="I131" s="181" t="str">
        <f t="shared" si="51"/>
        <v>-</v>
      </c>
      <c r="J131" s="184" t="str">
        <f t="shared" si="49"/>
        <v>-</v>
      </c>
      <c r="K131" s="167" t="str">
        <f t="shared" si="50"/>
        <v>-</v>
      </c>
    </row>
    <row r="132" spans="2:11" x14ac:dyDescent="0.25">
      <c r="B132" s="165" t="s">
        <v>134</v>
      </c>
      <c r="C132" s="166" t="s">
        <v>329</v>
      </c>
      <c r="D132" s="166" t="s">
        <v>329</v>
      </c>
      <c r="E132" s="166" t="s">
        <v>329</v>
      </c>
      <c r="F132" s="166" t="s">
        <v>329</v>
      </c>
      <c r="G132" s="166" t="s">
        <v>329</v>
      </c>
      <c r="H132" s="166" t="s">
        <v>329</v>
      </c>
      <c r="I132" s="181" t="str">
        <f t="shared" si="51"/>
        <v>-</v>
      </c>
      <c r="J132" s="184" t="str">
        <f t="shared" si="49"/>
        <v>-</v>
      </c>
      <c r="K132" s="167" t="str">
        <f t="shared" si="50"/>
        <v>-</v>
      </c>
    </row>
    <row r="133" spans="2:11" x14ac:dyDescent="0.25">
      <c r="B133" s="170" t="s">
        <v>148</v>
      </c>
      <c r="C133" s="171" t="str">
        <f t="shared" ref="C133:H133" si="52">IFERROR(C125-SUM(C126:C132),"nd")</f>
        <v>nd</v>
      </c>
      <c r="D133" s="171" t="str">
        <f t="shared" si="52"/>
        <v>nd</v>
      </c>
      <c r="E133" s="171" t="str">
        <f t="shared" si="52"/>
        <v>nd</v>
      </c>
      <c r="F133" s="171" t="str">
        <f t="shared" si="52"/>
        <v>nd</v>
      </c>
      <c r="G133" s="171" t="str">
        <f t="shared" si="52"/>
        <v>nd</v>
      </c>
      <c r="H133" s="171" t="str">
        <f t="shared" si="52"/>
        <v>nd</v>
      </c>
      <c r="I133" s="182" t="str">
        <f t="shared" si="51"/>
        <v>-</v>
      </c>
      <c r="J133" s="185" t="str">
        <f t="shared" si="49"/>
        <v>-</v>
      </c>
      <c r="K133" s="172" t="str">
        <f t="shared" si="50"/>
        <v>-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3">IFERROR(C136+C139,"nd")</f>
        <v>14776</v>
      </c>
      <c r="D135" s="178">
        <f t="shared" si="53"/>
        <v>10595</v>
      </c>
      <c r="E135" s="178">
        <f t="shared" si="53"/>
        <v>29939</v>
      </c>
      <c r="F135" s="178">
        <f t="shared" si="53"/>
        <v>32291</v>
      </c>
      <c r="G135" s="178">
        <f t="shared" si="53"/>
        <v>33576</v>
      </c>
      <c r="H135" s="178">
        <f t="shared" si="53"/>
        <v>36561</v>
      </c>
      <c r="I135" s="179">
        <f>IFERROR(H135/G135-1,"-")</f>
        <v>8.8902787705503972E-2</v>
      </c>
      <c r="J135" s="178">
        <f>IFERROR(H135-G135,"-")</f>
        <v>2985</v>
      </c>
      <c r="K135" s="179">
        <f>IFERROR(H135/H$9,"-")</f>
        <v>4.3529612066040328E-2</v>
      </c>
    </row>
    <row r="136" spans="2:11" x14ac:dyDescent="0.25">
      <c r="B136" s="161" t="s">
        <v>100</v>
      </c>
      <c r="C136" s="162">
        <v>2023</v>
      </c>
      <c r="D136" s="162">
        <v>5200</v>
      </c>
      <c r="E136" s="162">
        <v>5798</v>
      </c>
      <c r="F136" s="162">
        <v>6408</v>
      </c>
      <c r="G136" s="162">
        <v>5620</v>
      </c>
      <c r="H136" s="162">
        <v>6784</v>
      </c>
      <c r="I136" s="180">
        <f>IFERROR(H136/G136-1,"-")</f>
        <v>0.20711743772241986</v>
      </c>
      <c r="J136" s="183">
        <f t="shared" ref="J136:J147" si="54">IFERROR(H136-G136,"-")</f>
        <v>1164</v>
      </c>
      <c r="K136" s="163">
        <f t="shared" ref="K136:K147" si="55">IFERROR(H136/H$9,"-")</f>
        <v>8.0770462584726244E-3</v>
      </c>
    </row>
    <row r="137" spans="2:11" x14ac:dyDescent="0.25">
      <c r="B137" s="165" t="s">
        <v>106</v>
      </c>
      <c r="C137" s="166">
        <v>1702</v>
      </c>
      <c r="D137" s="166">
        <v>3178</v>
      </c>
      <c r="E137" s="166">
        <v>4105</v>
      </c>
      <c r="F137" s="166">
        <v>4423</v>
      </c>
      <c r="G137" s="166">
        <v>4085</v>
      </c>
      <c r="H137" s="166">
        <v>4294</v>
      </c>
      <c r="I137" s="181">
        <f>IFERROR(H137/G137-1,"-")</f>
        <v>5.1162790697674376E-2</v>
      </c>
      <c r="J137" s="184">
        <f t="shared" si="54"/>
        <v>209</v>
      </c>
      <c r="K137" s="167">
        <f t="shared" si="55"/>
        <v>5.1124464377773357E-3</v>
      </c>
    </row>
    <row r="138" spans="2:11" x14ac:dyDescent="0.25">
      <c r="B138" s="165" t="s">
        <v>103</v>
      </c>
      <c r="C138" s="166">
        <v>321</v>
      </c>
      <c r="D138" s="166">
        <v>2022</v>
      </c>
      <c r="E138" s="166">
        <v>1693</v>
      </c>
      <c r="F138" s="166">
        <v>1985</v>
      </c>
      <c r="G138" s="166">
        <v>1535</v>
      </c>
      <c r="H138" s="166">
        <v>2490</v>
      </c>
      <c r="I138" s="181">
        <f>IFERROR(H138/G138-1,"-")</f>
        <v>0.62214983713355054</v>
      </c>
      <c r="J138" s="184">
        <f t="shared" si="54"/>
        <v>955</v>
      </c>
      <c r="K138" s="167">
        <f t="shared" si="55"/>
        <v>2.9645998206952878E-3</v>
      </c>
    </row>
    <row r="139" spans="2:11" x14ac:dyDescent="0.25">
      <c r="B139" s="161" t="s">
        <v>110</v>
      </c>
      <c r="C139" s="162">
        <v>12753</v>
      </c>
      <c r="D139" s="162">
        <v>5395</v>
      </c>
      <c r="E139" s="162">
        <v>24141</v>
      </c>
      <c r="F139" s="162">
        <v>25883</v>
      </c>
      <c r="G139" s="162">
        <v>27956</v>
      </c>
      <c r="H139" s="162">
        <v>29777</v>
      </c>
      <c r="I139" s="180">
        <f>IFERROR(H139/G139-1,"-")</f>
        <v>6.5138074116468658E-2</v>
      </c>
      <c r="J139" s="183">
        <f t="shared" si="54"/>
        <v>1821</v>
      </c>
      <c r="K139" s="163">
        <f t="shared" si="55"/>
        <v>3.5452565807567706E-2</v>
      </c>
    </row>
    <row r="140" spans="2:11" x14ac:dyDescent="0.25">
      <c r="B140" s="165" t="s">
        <v>113</v>
      </c>
      <c r="C140" s="166">
        <v>6201</v>
      </c>
      <c r="D140" s="166">
        <v>688</v>
      </c>
      <c r="E140" s="166">
        <v>9073</v>
      </c>
      <c r="F140" s="166">
        <v>10008</v>
      </c>
      <c r="G140" s="166">
        <v>12138</v>
      </c>
      <c r="H140" s="166">
        <v>13818</v>
      </c>
      <c r="I140" s="181">
        <f t="shared" ref="I140:I147" si="56">IFERROR(H140/G140-1,"-")</f>
        <v>0.1384083044982698</v>
      </c>
      <c r="J140" s="184">
        <f t="shared" si="54"/>
        <v>1680</v>
      </c>
      <c r="K140" s="167">
        <f t="shared" si="55"/>
        <v>1.6451743101352403E-2</v>
      </c>
    </row>
    <row r="141" spans="2:11" x14ac:dyDescent="0.25">
      <c r="B141" s="165" t="s">
        <v>116</v>
      </c>
      <c r="C141" s="166">
        <v>704</v>
      </c>
      <c r="D141" s="166">
        <v>439</v>
      </c>
      <c r="E141" s="166">
        <v>1956</v>
      </c>
      <c r="F141" s="166">
        <v>1594</v>
      </c>
      <c r="G141" s="166">
        <v>1751</v>
      </c>
      <c r="H141" s="166">
        <v>1777</v>
      </c>
      <c r="I141" s="181">
        <f t="shared" si="56"/>
        <v>1.484865790976575E-2</v>
      </c>
      <c r="J141" s="184">
        <f t="shared" si="54"/>
        <v>26</v>
      </c>
      <c r="K141" s="167">
        <f t="shared" si="55"/>
        <v>2.1157003539660751E-3</v>
      </c>
    </row>
    <row r="142" spans="2:11" x14ac:dyDescent="0.25">
      <c r="B142" s="165" t="s">
        <v>119</v>
      </c>
      <c r="C142" s="166">
        <v>507</v>
      </c>
      <c r="D142" s="166">
        <v>1223</v>
      </c>
      <c r="E142" s="166">
        <v>2669</v>
      </c>
      <c r="F142" s="166">
        <v>2925</v>
      </c>
      <c r="G142" s="166">
        <v>2651</v>
      </c>
      <c r="H142" s="166">
        <v>2853</v>
      </c>
      <c r="I142" s="181">
        <f t="shared" si="56"/>
        <v>7.6197661259902016E-2</v>
      </c>
      <c r="J142" s="184">
        <f t="shared" si="54"/>
        <v>202</v>
      </c>
      <c r="K142" s="167">
        <f t="shared" si="55"/>
        <v>3.3967884692544807E-3</v>
      </c>
    </row>
    <row r="143" spans="2:11" x14ac:dyDescent="0.25">
      <c r="B143" s="165" t="s">
        <v>126</v>
      </c>
      <c r="C143" s="166">
        <v>374</v>
      </c>
      <c r="D143" s="166">
        <v>155</v>
      </c>
      <c r="E143" s="166">
        <v>1263</v>
      </c>
      <c r="F143" s="166">
        <v>1071</v>
      </c>
      <c r="G143" s="166">
        <v>846</v>
      </c>
      <c r="H143" s="166">
        <v>948</v>
      </c>
      <c r="I143" s="181">
        <f t="shared" si="56"/>
        <v>0.12056737588652489</v>
      </c>
      <c r="J143" s="184">
        <f t="shared" si="54"/>
        <v>102</v>
      </c>
      <c r="K143" s="167">
        <f t="shared" si="55"/>
        <v>1.1286910160719409E-3</v>
      </c>
    </row>
    <row r="144" spans="2:11" x14ac:dyDescent="0.25">
      <c r="B144" s="165" t="s">
        <v>122</v>
      </c>
      <c r="C144" s="166">
        <v>198</v>
      </c>
      <c r="D144" s="166">
        <v>96</v>
      </c>
      <c r="E144" s="166">
        <v>588</v>
      </c>
      <c r="F144" s="166">
        <v>512</v>
      </c>
      <c r="G144" s="166">
        <v>520</v>
      </c>
      <c r="H144" s="166">
        <v>553</v>
      </c>
      <c r="I144" s="181">
        <f t="shared" si="56"/>
        <v>6.3461538461538458E-2</v>
      </c>
      <c r="J144" s="184">
        <f t="shared" si="54"/>
        <v>33</v>
      </c>
      <c r="K144" s="167">
        <f t="shared" si="55"/>
        <v>6.5840309270863223E-4</v>
      </c>
    </row>
    <row r="145" spans="2:11" x14ac:dyDescent="0.25">
      <c r="B145" s="165" t="s">
        <v>131</v>
      </c>
      <c r="C145" s="166">
        <v>380</v>
      </c>
      <c r="D145" s="166">
        <v>30</v>
      </c>
      <c r="E145" s="166">
        <v>234</v>
      </c>
      <c r="F145" s="166">
        <v>306</v>
      </c>
      <c r="G145" s="166">
        <v>194</v>
      </c>
      <c r="H145" s="166">
        <v>288</v>
      </c>
      <c r="I145" s="181">
        <f t="shared" si="56"/>
        <v>0.48453608247422686</v>
      </c>
      <c r="J145" s="184">
        <f t="shared" si="54"/>
        <v>94</v>
      </c>
      <c r="K145" s="167">
        <f t="shared" si="55"/>
        <v>3.4289347323704535E-4</v>
      </c>
    </row>
    <row r="146" spans="2:11" x14ac:dyDescent="0.25">
      <c r="B146" s="165" t="s">
        <v>134</v>
      </c>
      <c r="C146" s="166">
        <v>656</v>
      </c>
      <c r="D146" s="166">
        <v>10</v>
      </c>
      <c r="E146" s="166">
        <v>184</v>
      </c>
      <c r="F146" s="166">
        <v>312</v>
      </c>
      <c r="G146" s="166">
        <v>325</v>
      </c>
      <c r="H146" s="166">
        <v>301</v>
      </c>
      <c r="I146" s="181">
        <f t="shared" si="56"/>
        <v>-7.3846153846153895E-2</v>
      </c>
      <c r="J146" s="184">
        <f t="shared" si="54"/>
        <v>-24</v>
      </c>
      <c r="K146" s="167">
        <f t="shared" si="55"/>
        <v>3.5837130362621755E-4</v>
      </c>
    </row>
    <row r="147" spans="2:11" x14ac:dyDescent="0.25">
      <c r="B147" s="170" t="s">
        <v>148</v>
      </c>
      <c r="C147" s="171">
        <f t="shared" ref="C147:H147" si="57">IFERROR(C139-SUM(C140:C146),"nd")</f>
        <v>3733</v>
      </c>
      <c r="D147" s="171">
        <f t="shared" si="57"/>
        <v>2754</v>
      </c>
      <c r="E147" s="171">
        <f t="shared" si="57"/>
        <v>8174</v>
      </c>
      <c r="F147" s="171">
        <f t="shared" si="57"/>
        <v>9155</v>
      </c>
      <c r="G147" s="171">
        <f t="shared" si="57"/>
        <v>9531</v>
      </c>
      <c r="H147" s="171">
        <f t="shared" si="57"/>
        <v>9239</v>
      </c>
      <c r="I147" s="182">
        <f t="shared" si="56"/>
        <v>-3.0636869163781388E-2</v>
      </c>
      <c r="J147" s="185">
        <f t="shared" si="54"/>
        <v>-292</v>
      </c>
      <c r="K147" s="172">
        <f t="shared" si="55"/>
        <v>1.0999974997350909E-2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58">IFERROR(C150+C153,"nd")</f>
        <v>2020</v>
      </c>
      <c r="D149" s="178">
        <f t="shared" si="58"/>
        <v>887</v>
      </c>
      <c r="E149" s="178">
        <f t="shared" si="58"/>
        <v>9038</v>
      </c>
      <c r="F149" s="178">
        <f t="shared" si="58"/>
        <v>11940</v>
      </c>
      <c r="G149" s="178">
        <f t="shared" si="58"/>
        <v>34026</v>
      </c>
      <c r="H149" s="178">
        <f t="shared" si="58"/>
        <v>33613</v>
      </c>
      <c r="I149" s="179">
        <f>IFERROR(H149/G149-1,"-")</f>
        <v>-1.2137776994063376E-2</v>
      </c>
      <c r="J149" s="178">
        <f>IFERROR(H149-G149,"-")</f>
        <v>-413</v>
      </c>
      <c r="K149" s="179">
        <f>IFERROR(H149/H$9,"-")</f>
        <v>4.0019716374711127E-2</v>
      </c>
    </row>
    <row r="150" spans="2:11" x14ac:dyDescent="0.25">
      <c r="B150" s="161" t="s">
        <v>100</v>
      </c>
      <c r="C150" s="162">
        <v>368</v>
      </c>
      <c r="D150" s="162">
        <v>356</v>
      </c>
      <c r="E150" s="162">
        <v>1823</v>
      </c>
      <c r="F150" s="162">
        <v>3132</v>
      </c>
      <c r="G150" s="162">
        <v>4068</v>
      </c>
      <c r="H150" s="162">
        <v>4444</v>
      </c>
      <c r="I150" s="180">
        <f>IFERROR(H150/G150-1,"-")</f>
        <v>9.2428711897738491E-2</v>
      </c>
      <c r="J150" s="183">
        <f t="shared" ref="J150:J161" si="59">IFERROR(H150-G150,"-")</f>
        <v>376</v>
      </c>
      <c r="K150" s="163">
        <f t="shared" ref="K150:K161" si="60">IFERROR(H150/H$9,"-")</f>
        <v>5.2910367884216308E-3</v>
      </c>
    </row>
    <row r="151" spans="2:11" x14ac:dyDescent="0.25">
      <c r="B151" s="165" t="s">
        <v>106</v>
      </c>
      <c r="C151" s="166">
        <v>284</v>
      </c>
      <c r="D151" s="166">
        <v>108</v>
      </c>
      <c r="E151" s="166">
        <v>572</v>
      </c>
      <c r="F151" s="166">
        <v>1329</v>
      </c>
      <c r="G151" s="166">
        <v>2587</v>
      </c>
      <c r="H151" s="166">
        <v>2301</v>
      </c>
      <c r="I151" s="181">
        <f>IFERROR(H151/G151-1,"-")</f>
        <v>-0.11055276381909551</v>
      </c>
      <c r="J151" s="184">
        <f t="shared" si="59"/>
        <v>-286</v>
      </c>
      <c r="K151" s="167">
        <f t="shared" si="60"/>
        <v>2.7395759788834771E-3</v>
      </c>
    </row>
    <row r="152" spans="2:11" x14ac:dyDescent="0.25">
      <c r="B152" s="165" t="s">
        <v>103</v>
      </c>
      <c r="C152" s="166">
        <v>84</v>
      </c>
      <c r="D152" s="166">
        <v>248</v>
      </c>
      <c r="E152" s="166">
        <v>1251</v>
      </c>
      <c r="F152" s="166">
        <v>1803</v>
      </c>
      <c r="G152" s="166">
        <v>1481</v>
      </c>
      <c r="H152" s="166">
        <v>2143</v>
      </c>
      <c r="I152" s="181">
        <f>IFERROR(H152/G152-1,"-")</f>
        <v>0.4469952734638758</v>
      </c>
      <c r="J152" s="184">
        <f t="shared" si="59"/>
        <v>662</v>
      </c>
      <c r="K152" s="167">
        <f t="shared" si="60"/>
        <v>2.5514608095381533E-3</v>
      </c>
    </row>
    <row r="153" spans="2:11" x14ac:dyDescent="0.25">
      <c r="B153" s="161" t="s">
        <v>110</v>
      </c>
      <c r="C153" s="162">
        <v>1652</v>
      </c>
      <c r="D153" s="162">
        <v>531</v>
      </c>
      <c r="E153" s="162">
        <v>7215</v>
      </c>
      <c r="F153" s="162">
        <v>8808</v>
      </c>
      <c r="G153" s="162">
        <v>29958</v>
      </c>
      <c r="H153" s="162">
        <v>29169</v>
      </c>
      <c r="I153" s="180">
        <f>IFERROR(H153/G153-1,"-")</f>
        <v>-2.6336871620268321E-2</v>
      </c>
      <c r="J153" s="183">
        <f t="shared" si="59"/>
        <v>-789</v>
      </c>
      <c r="K153" s="163">
        <f t="shared" si="60"/>
        <v>3.4728679586289501E-2</v>
      </c>
    </row>
    <row r="154" spans="2:11" x14ac:dyDescent="0.25">
      <c r="B154" s="165" t="s">
        <v>113</v>
      </c>
      <c r="C154" s="166">
        <v>283</v>
      </c>
      <c r="D154" s="166">
        <v>33</v>
      </c>
      <c r="E154" s="166">
        <v>2517</v>
      </c>
      <c r="F154" s="166">
        <v>1804</v>
      </c>
      <c r="G154" s="166">
        <v>19206</v>
      </c>
      <c r="H154" s="166">
        <v>18975</v>
      </c>
      <c r="I154" s="181">
        <f t="shared" ref="I154:I161" si="61">IFERROR(H154/G154-1,"-")</f>
        <v>-1.2027491408934665E-2</v>
      </c>
      <c r="J154" s="184">
        <f t="shared" si="59"/>
        <v>-231</v>
      </c>
      <c r="K154" s="167">
        <f t="shared" si="60"/>
        <v>2.2591679356503247E-2</v>
      </c>
    </row>
    <row r="155" spans="2:11" x14ac:dyDescent="0.25">
      <c r="B155" s="165" t="s">
        <v>116</v>
      </c>
      <c r="C155" s="166">
        <v>430</v>
      </c>
      <c r="D155" s="166">
        <v>145</v>
      </c>
      <c r="E155" s="166">
        <v>1301</v>
      </c>
      <c r="F155" s="166">
        <v>1886</v>
      </c>
      <c r="G155" s="166">
        <v>2320</v>
      </c>
      <c r="H155" s="166">
        <v>1804</v>
      </c>
      <c r="I155" s="181">
        <f t="shared" si="61"/>
        <v>-0.22241379310344822</v>
      </c>
      <c r="J155" s="184">
        <f t="shared" si="59"/>
        <v>-516</v>
      </c>
      <c r="K155" s="167">
        <f t="shared" si="60"/>
        <v>2.1478466170820479E-3</v>
      </c>
    </row>
    <row r="156" spans="2:11" x14ac:dyDescent="0.25">
      <c r="B156" s="165" t="s">
        <v>119</v>
      </c>
      <c r="C156" s="166">
        <v>61</v>
      </c>
      <c r="D156" s="166">
        <v>86</v>
      </c>
      <c r="E156" s="166">
        <v>355</v>
      </c>
      <c r="F156" s="166">
        <v>975</v>
      </c>
      <c r="G156" s="166">
        <v>894</v>
      </c>
      <c r="H156" s="166">
        <v>985</v>
      </c>
      <c r="I156" s="181">
        <f t="shared" si="61"/>
        <v>0.10178970917225949</v>
      </c>
      <c r="J156" s="184">
        <f t="shared" si="59"/>
        <v>91</v>
      </c>
      <c r="K156" s="167">
        <f t="shared" si="60"/>
        <v>1.1727433025642002E-3</v>
      </c>
    </row>
    <row r="157" spans="2:11" x14ac:dyDescent="0.25">
      <c r="B157" s="165" t="s">
        <v>126</v>
      </c>
      <c r="C157" s="166">
        <v>30</v>
      </c>
      <c r="D157" s="166">
        <v>17</v>
      </c>
      <c r="E157" s="166">
        <v>884</v>
      </c>
      <c r="F157" s="166">
        <v>625</v>
      </c>
      <c r="G157" s="166">
        <v>1711</v>
      </c>
      <c r="H157" s="166">
        <v>2176</v>
      </c>
      <c r="I157" s="181">
        <f t="shared" si="61"/>
        <v>0.2717708942139101</v>
      </c>
      <c r="J157" s="184">
        <f t="shared" si="59"/>
        <v>465</v>
      </c>
      <c r="K157" s="167">
        <f t="shared" si="60"/>
        <v>2.5907506866798984E-3</v>
      </c>
    </row>
    <row r="158" spans="2:11" x14ac:dyDescent="0.25">
      <c r="B158" s="165" t="s">
        <v>122</v>
      </c>
      <c r="C158" s="166">
        <v>38</v>
      </c>
      <c r="D158" s="166">
        <v>30</v>
      </c>
      <c r="E158" s="166">
        <v>236</v>
      </c>
      <c r="F158" s="166">
        <v>433</v>
      </c>
      <c r="G158" s="166">
        <v>407</v>
      </c>
      <c r="H158" s="166">
        <v>92</v>
      </c>
      <c r="I158" s="181">
        <f t="shared" si="61"/>
        <v>-0.77395577395577397</v>
      </c>
      <c r="J158" s="184">
        <f t="shared" si="59"/>
        <v>-315</v>
      </c>
      <c r="K158" s="167">
        <f t="shared" si="60"/>
        <v>1.0953541506183393E-4</v>
      </c>
    </row>
    <row r="159" spans="2:11" x14ac:dyDescent="0.25">
      <c r="B159" s="165" t="s">
        <v>131</v>
      </c>
      <c r="C159" s="166">
        <v>152</v>
      </c>
      <c r="D159" s="166">
        <v>1</v>
      </c>
      <c r="E159" s="166">
        <v>180</v>
      </c>
      <c r="F159" s="166">
        <v>184</v>
      </c>
      <c r="G159" s="166">
        <v>596</v>
      </c>
      <c r="H159" s="166">
        <v>813</v>
      </c>
      <c r="I159" s="181">
        <f t="shared" si="61"/>
        <v>0.36409395973154357</v>
      </c>
      <c r="J159" s="184">
        <f t="shared" si="59"/>
        <v>217</v>
      </c>
      <c r="K159" s="167">
        <f t="shared" si="60"/>
        <v>9.6795970049207592E-4</v>
      </c>
    </row>
    <row r="160" spans="2:11" x14ac:dyDescent="0.25">
      <c r="B160" s="165" t="s">
        <v>134</v>
      </c>
      <c r="C160" s="166">
        <v>158</v>
      </c>
      <c r="D160" s="166">
        <v>0</v>
      </c>
      <c r="E160" s="166">
        <v>152</v>
      </c>
      <c r="F160" s="166">
        <v>67</v>
      </c>
      <c r="G160" s="166">
        <v>1546</v>
      </c>
      <c r="H160" s="166">
        <v>1482</v>
      </c>
      <c r="I160" s="181">
        <f t="shared" si="61"/>
        <v>-4.1397153945666232E-2</v>
      </c>
      <c r="J160" s="184">
        <f t="shared" si="59"/>
        <v>-64</v>
      </c>
      <c r="K160" s="167">
        <f t="shared" si="60"/>
        <v>1.7644726643656291E-3</v>
      </c>
    </row>
    <row r="161" spans="2:11" x14ac:dyDescent="0.25">
      <c r="B161" s="170" t="s">
        <v>148</v>
      </c>
      <c r="C161" s="171">
        <f t="shared" ref="C161:H161" si="62">IFERROR(C153-SUM(C154:C160),"nd")</f>
        <v>500</v>
      </c>
      <c r="D161" s="171">
        <f t="shared" si="62"/>
        <v>219</v>
      </c>
      <c r="E161" s="171">
        <f t="shared" si="62"/>
        <v>1590</v>
      </c>
      <c r="F161" s="171">
        <f t="shared" si="62"/>
        <v>2834</v>
      </c>
      <c r="G161" s="171">
        <f t="shared" si="62"/>
        <v>3278</v>
      </c>
      <c r="H161" s="171">
        <f t="shared" si="62"/>
        <v>2842</v>
      </c>
      <c r="I161" s="182">
        <f t="shared" si="61"/>
        <v>-0.13300793166564984</v>
      </c>
      <c r="J161" s="185">
        <f t="shared" si="59"/>
        <v>-436</v>
      </c>
      <c r="K161" s="172">
        <f t="shared" si="60"/>
        <v>3.3836918435405654E-3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BD0A2-9081-4775-A0D3-582D03EC8575}">
  <sheetPr>
    <tabColor theme="7" tint="0.79998168889431442"/>
    <pageSetUpPr fitToPage="1"/>
  </sheetPr>
  <dimension ref="A1:Y163"/>
  <sheetViews>
    <sheetView showGridLines="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45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</row>
    <row r="4" spans="1:25" ht="6" customHeight="1" x14ac:dyDescent="0.25"/>
    <row r="5" spans="1:25" ht="15.75" x14ac:dyDescent="0.25">
      <c r="B5" s="186"/>
      <c r="C5" s="313" t="s">
        <v>65</v>
      </c>
      <c r="D5" s="314"/>
      <c r="E5" s="314"/>
      <c r="F5" s="314"/>
      <c r="G5" s="314"/>
      <c r="H5" s="314"/>
      <c r="I5" s="314"/>
      <c r="J5" s="314"/>
      <c r="K5" s="313" t="s">
        <v>64</v>
      </c>
      <c r="L5" s="314"/>
      <c r="M5" s="314"/>
      <c r="N5" s="314"/>
      <c r="O5" s="314"/>
      <c r="P5" s="314"/>
      <c r="Q5" s="314"/>
      <c r="R5" s="314"/>
      <c r="S5" s="313" t="s">
        <v>140</v>
      </c>
      <c r="T5" s="314"/>
      <c r="U5" s="314"/>
      <c r="V5" s="314"/>
      <c r="W5" s="314"/>
      <c r="X5" s="314"/>
      <c r="Y5" s="314"/>
    </row>
    <row r="6" spans="1:25" s="148" customFormat="1" ht="72" customHeight="1" x14ac:dyDescent="0.25">
      <c r="B6" s="149"/>
      <c r="C6" s="174" t="s">
        <v>269</v>
      </c>
      <c r="D6" s="174" t="s">
        <v>270</v>
      </c>
      <c r="E6" s="174" t="s">
        <v>271</v>
      </c>
      <c r="F6" s="174" t="s">
        <v>272</v>
      </c>
      <c r="G6" s="174" t="s">
        <v>273</v>
      </c>
      <c r="H6" s="174" t="s">
        <v>274</v>
      </c>
      <c r="I6" s="175" t="str">
        <f>CONCATENATE("var. ",RIGHT(H6,2),"/",RIGHT(G6,2))</f>
        <v>var. 25/24</v>
      </c>
      <c r="J6" s="175" t="str">
        <f>CONCATENATE("Cuota s/ total lugares de residencia ",RIGHT(H6,4))</f>
        <v>Cuota s/ total lugares de residencia 2025</v>
      </c>
      <c r="K6" s="174" t="s">
        <v>269</v>
      </c>
      <c r="L6" s="174" t="s">
        <v>270</v>
      </c>
      <c r="M6" s="174" t="s">
        <v>271</v>
      </c>
      <c r="N6" s="174" t="s">
        <v>272</v>
      </c>
      <c r="O6" s="174" t="s">
        <v>273</v>
      </c>
      <c r="P6" s="174" t="s">
        <v>274</v>
      </c>
      <c r="Q6" s="175" t="str">
        <f>CONCATENATE("var. ",RIGHT(P6,2),"/",RIGHT(O6,2))</f>
        <v>var. 25/24</v>
      </c>
      <c r="R6" s="175" t="str">
        <f>CONCATENATE("Cuota s/ total lugares de residencia ",RIGHT(P6,4))</f>
        <v>Cuota s/ total lugares de residencia 2025</v>
      </c>
      <c r="S6" s="174" t="s">
        <v>269</v>
      </c>
      <c r="T6" s="174" t="s">
        <v>271</v>
      </c>
      <c r="U6" s="174" t="s">
        <v>272</v>
      </c>
      <c r="V6" s="174" t="s">
        <v>273</v>
      </c>
      <c r="W6" s="174" t="s">
        <v>274</v>
      </c>
      <c r="X6" s="175" t="str">
        <f>CONCATENATE("var. ",RIGHT(W6,2),"/",RIGHT(V6,2))</f>
        <v>var. 25/24</v>
      </c>
      <c r="Y6" s="175" t="str">
        <f>CONCATENATE("Cuota s/ total lugares de residencia ",RIGHT(W6,4))</f>
        <v>Cuota s/ total lugares de residencia 2025</v>
      </c>
    </row>
    <row r="7" spans="1:25" x14ac:dyDescent="0.25">
      <c r="A7" s="1"/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</row>
    <row r="8" spans="1:25" x14ac:dyDescent="0.25">
      <c r="A8" s="1"/>
      <c r="B8" s="158" t="s">
        <v>71</v>
      </c>
      <c r="C8" s="178">
        <f t="shared" ref="C8:H8" si="0">C9+C12</f>
        <v>187805</v>
      </c>
      <c r="D8" s="178">
        <f t="shared" si="0"/>
        <v>144124</v>
      </c>
      <c r="E8" s="178">
        <f t="shared" si="0"/>
        <v>434698</v>
      </c>
      <c r="F8" s="178">
        <f t="shared" si="0"/>
        <v>487763</v>
      </c>
      <c r="G8" s="178">
        <f t="shared" si="0"/>
        <v>504001</v>
      </c>
      <c r="H8" s="178">
        <f t="shared" si="0"/>
        <v>502035</v>
      </c>
      <c r="I8" s="179">
        <f>IFERROR(H8/G8-1,"-")</f>
        <v>-3.9007859111390708E-3</v>
      </c>
      <c r="J8" s="179">
        <f t="shared" ref="J8:J20" si="1">H8/H$8</f>
        <v>1</v>
      </c>
      <c r="K8" s="178">
        <f t="shared" ref="K8:P8" si="2">K9+K12</f>
        <v>727101</v>
      </c>
      <c r="L8" s="178">
        <f t="shared" si="2"/>
        <v>664620</v>
      </c>
      <c r="M8" s="178">
        <f t="shared" si="2"/>
        <v>2023705</v>
      </c>
      <c r="N8" s="178">
        <f t="shared" si="2"/>
        <v>2210182</v>
      </c>
      <c r="O8" s="178">
        <f t="shared" si="2"/>
        <v>2353453</v>
      </c>
      <c r="P8" s="178">
        <f t="shared" si="2"/>
        <v>2294310</v>
      </c>
      <c r="Q8" s="179">
        <f>IFERROR(P8/O8-1,"-")</f>
        <v>-2.5130308529637047E-2</v>
      </c>
      <c r="R8" s="179">
        <f t="shared" ref="R8:R20" si="3">P8/P$8</f>
        <v>1</v>
      </c>
      <c r="S8" s="178">
        <f>S9+S12</f>
        <v>914906</v>
      </c>
      <c r="T8" s="178">
        <f>T9+T12</f>
        <v>2458403</v>
      </c>
      <c r="U8" s="178">
        <f>U9+U12</f>
        <v>2697945</v>
      </c>
      <c r="V8" s="178">
        <f>V9+V12</f>
        <v>2857454</v>
      </c>
      <c r="W8" s="178">
        <f>W9+W12</f>
        <v>2796345</v>
      </c>
      <c r="X8" s="179">
        <f>IFERROR(W8/V8-1,"-")</f>
        <v>-2.1385821084083934E-2</v>
      </c>
      <c r="Y8" s="179">
        <f>W8/W$8</f>
        <v>1</v>
      </c>
    </row>
    <row r="9" spans="1:25" x14ac:dyDescent="0.25">
      <c r="A9" s="1"/>
      <c r="B9" s="161" t="s">
        <v>100</v>
      </c>
      <c r="C9" s="162">
        <v>50690</v>
      </c>
      <c r="D9" s="162">
        <v>70712</v>
      </c>
      <c r="E9" s="162">
        <v>118517</v>
      </c>
      <c r="F9" s="162">
        <v>142720</v>
      </c>
      <c r="G9" s="162">
        <v>147791</v>
      </c>
      <c r="H9" s="162">
        <v>138099</v>
      </c>
      <c r="I9" s="163">
        <f>IFERROR(H9/G9-1,"-")</f>
        <v>-6.557909480279589E-2</v>
      </c>
      <c r="J9" s="163">
        <f t="shared" si="1"/>
        <v>0.27507843078669814</v>
      </c>
      <c r="K9" s="162">
        <v>181301</v>
      </c>
      <c r="L9" s="162">
        <v>342470</v>
      </c>
      <c r="M9" s="162">
        <v>473617</v>
      </c>
      <c r="N9" s="162">
        <v>470171</v>
      </c>
      <c r="O9" s="162">
        <v>462610</v>
      </c>
      <c r="P9" s="162">
        <v>467652</v>
      </c>
      <c r="Q9" s="163">
        <f>IFERROR(P9/O9-1,"-")</f>
        <v>1.0899029420029738E-2</v>
      </c>
      <c r="R9" s="163">
        <f t="shared" si="3"/>
        <v>0.20383121722870928</v>
      </c>
      <c r="S9" s="162">
        <v>231991</v>
      </c>
      <c r="T9" s="162">
        <v>592134</v>
      </c>
      <c r="U9" s="162">
        <v>612891</v>
      </c>
      <c r="V9" s="162">
        <v>610401</v>
      </c>
      <c r="W9" s="162">
        <v>605751</v>
      </c>
      <c r="X9" s="163">
        <f>IFERROR(W9/V9-1,"-")</f>
        <v>-7.6179429588090208E-3</v>
      </c>
      <c r="Y9" s="163">
        <f>W9/W$8</f>
        <v>0.21662241247056424</v>
      </c>
    </row>
    <row r="10" spans="1:25" x14ac:dyDescent="0.25">
      <c r="A10" s="164"/>
      <c r="B10" s="165" t="s">
        <v>106</v>
      </c>
      <c r="C10" s="166">
        <v>23702</v>
      </c>
      <c r="D10" s="166">
        <v>47575</v>
      </c>
      <c r="E10" s="166">
        <v>68793</v>
      </c>
      <c r="F10" s="166">
        <v>80528</v>
      </c>
      <c r="G10" s="166">
        <v>83515</v>
      </c>
      <c r="H10" s="166">
        <v>73200</v>
      </c>
      <c r="I10" s="167">
        <f>IFERROR(H10/G10-1,"-")</f>
        <v>-0.12351074657247196</v>
      </c>
      <c r="J10" s="167">
        <f t="shared" si="1"/>
        <v>0.14580656727120619</v>
      </c>
      <c r="K10" s="166">
        <v>61570</v>
      </c>
      <c r="L10" s="166">
        <v>165107</v>
      </c>
      <c r="M10" s="166">
        <v>167159</v>
      </c>
      <c r="N10" s="166">
        <v>157074</v>
      </c>
      <c r="O10" s="166">
        <v>151401</v>
      </c>
      <c r="P10" s="166">
        <v>156550</v>
      </c>
      <c r="Q10" s="167">
        <f>IFERROR(P10/O10-1,"-")</f>
        <v>3.4009022397474276E-2</v>
      </c>
      <c r="R10" s="167">
        <f t="shared" si="3"/>
        <v>6.8234022429401436E-2</v>
      </c>
      <c r="S10" s="166">
        <v>85272</v>
      </c>
      <c r="T10" s="166">
        <v>235952</v>
      </c>
      <c r="U10" s="166">
        <v>237602</v>
      </c>
      <c r="V10" s="166">
        <v>234916</v>
      </c>
      <c r="W10" s="166">
        <v>229750</v>
      </c>
      <c r="X10" s="167">
        <f>IFERROR(W10/V10-1,"-")</f>
        <v>-2.1990839278720919E-2</v>
      </c>
      <c r="Y10" s="167">
        <f>W10/W$8</f>
        <v>8.2160820642660323E-2</v>
      </c>
    </row>
    <row r="11" spans="1:25" x14ac:dyDescent="0.25">
      <c r="A11" s="164"/>
      <c r="B11" s="165" t="s">
        <v>103</v>
      </c>
      <c r="C11" s="166">
        <v>26988</v>
      </c>
      <c r="D11" s="166">
        <v>23137</v>
      </c>
      <c r="E11" s="166">
        <v>49724</v>
      </c>
      <c r="F11" s="166">
        <v>62192</v>
      </c>
      <c r="G11" s="166">
        <v>64276</v>
      </c>
      <c r="H11" s="166">
        <v>64899</v>
      </c>
      <c r="I11" s="167">
        <f>IFERROR(H11/G11-1,"-")</f>
        <v>9.6925757670047741E-3</v>
      </c>
      <c r="J11" s="167">
        <f t="shared" si="1"/>
        <v>0.12927186351549194</v>
      </c>
      <c r="K11" s="166">
        <v>119731</v>
      </c>
      <c r="L11" s="166">
        <v>177363</v>
      </c>
      <c r="M11" s="166">
        <v>306458</v>
      </c>
      <c r="N11" s="166">
        <v>313097</v>
      </c>
      <c r="O11" s="166">
        <v>311209</v>
      </c>
      <c r="P11" s="166">
        <v>311102</v>
      </c>
      <c r="Q11" s="167">
        <f>IFERROR(P11/O11-1,"-")</f>
        <v>-3.4382039079849935E-4</v>
      </c>
      <c r="R11" s="167">
        <f t="shared" si="3"/>
        <v>0.13559719479930785</v>
      </c>
      <c r="S11" s="166">
        <v>146719</v>
      </c>
      <c r="T11" s="166">
        <v>356182</v>
      </c>
      <c r="U11" s="166">
        <v>375289</v>
      </c>
      <c r="V11" s="166">
        <v>375485</v>
      </c>
      <c r="W11" s="166">
        <v>376001</v>
      </c>
      <c r="X11" s="167">
        <f>IFERROR(W11/V11-1,"-")</f>
        <v>1.3742226720108164E-3</v>
      </c>
      <c r="Y11" s="167">
        <f>W11/W$8</f>
        <v>0.13446159182790393</v>
      </c>
    </row>
    <row r="12" spans="1:25" x14ac:dyDescent="0.25">
      <c r="A12" s="1"/>
      <c r="B12" s="161" t="s">
        <v>110</v>
      </c>
      <c r="C12" s="162">
        <v>137115</v>
      </c>
      <c r="D12" s="162">
        <v>73412</v>
      </c>
      <c r="E12" s="162">
        <v>316181</v>
      </c>
      <c r="F12" s="162">
        <v>345043</v>
      </c>
      <c r="G12" s="162">
        <v>356210</v>
      </c>
      <c r="H12" s="162">
        <v>363936</v>
      </c>
      <c r="I12" s="163">
        <f>IFERROR(H12/G12-1,"-")</f>
        <v>2.1689452850846447E-2</v>
      </c>
      <c r="J12" s="163">
        <f t="shared" si="1"/>
        <v>0.72492156921330186</v>
      </c>
      <c r="K12" s="162">
        <v>545800</v>
      </c>
      <c r="L12" s="162">
        <v>322150</v>
      </c>
      <c r="M12" s="162">
        <v>1550088</v>
      </c>
      <c r="N12" s="162">
        <v>1740011</v>
      </c>
      <c r="O12" s="162">
        <v>1890843</v>
      </c>
      <c r="P12" s="162">
        <v>1826658</v>
      </c>
      <c r="Q12" s="163">
        <f>IFERROR(P12/O12-1,"-")</f>
        <v>-3.3945176833824919E-2</v>
      </c>
      <c r="R12" s="163">
        <f t="shared" si="3"/>
        <v>0.79616878277129066</v>
      </c>
      <c r="S12" s="162">
        <v>682915</v>
      </c>
      <c r="T12" s="162">
        <v>1866269</v>
      </c>
      <c r="U12" s="162">
        <v>2085054</v>
      </c>
      <c r="V12" s="162">
        <v>2247053</v>
      </c>
      <c r="W12" s="162">
        <v>2190594</v>
      </c>
      <c r="X12" s="163">
        <f>IFERROR(W12/V12-1,"-")</f>
        <v>-2.5125798100890329E-2</v>
      </c>
      <c r="Y12" s="163">
        <f>W12/W$8</f>
        <v>0.78337758752943576</v>
      </c>
    </row>
    <row r="13" spans="1:25" s="58" customFormat="1" x14ac:dyDescent="0.25">
      <c r="B13" s="165" t="s">
        <v>113</v>
      </c>
      <c r="C13" s="166">
        <v>44984</v>
      </c>
      <c r="D13" s="166">
        <v>9966</v>
      </c>
      <c r="E13" s="166">
        <v>118170</v>
      </c>
      <c r="F13" s="166">
        <v>135988</v>
      </c>
      <c r="G13" s="166">
        <v>135724</v>
      </c>
      <c r="H13" s="166">
        <v>133918</v>
      </c>
      <c r="I13" s="167">
        <f t="shared" ref="I13:I20" si="4">IFERROR(H13/G13-1,"-")</f>
        <v>-1.3306415961804818E-2</v>
      </c>
      <c r="J13" s="167">
        <f t="shared" si="1"/>
        <v>0.26675032617247801</v>
      </c>
      <c r="K13" s="166">
        <v>215181</v>
      </c>
      <c r="L13" s="166">
        <v>47440</v>
      </c>
      <c r="M13" s="166">
        <v>736787</v>
      </c>
      <c r="N13" s="166">
        <v>815412</v>
      </c>
      <c r="O13" s="166">
        <v>884121</v>
      </c>
      <c r="P13" s="166">
        <v>866877</v>
      </c>
      <c r="Q13" s="167">
        <f t="shared" ref="Q13:Q20" si="5">IFERROR(P13/O13-1,"-")</f>
        <v>-1.9504117649054797E-2</v>
      </c>
      <c r="R13" s="167">
        <f t="shared" si="3"/>
        <v>0.37783778129372231</v>
      </c>
      <c r="S13" s="166">
        <v>260165</v>
      </c>
      <c r="T13" s="166">
        <v>854957</v>
      </c>
      <c r="U13" s="166">
        <v>951400</v>
      </c>
      <c r="V13" s="166">
        <v>1019845</v>
      </c>
      <c r="W13" s="166">
        <v>1000795</v>
      </c>
      <c r="X13" s="167">
        <f t="shared" ref="X13:X20" si="6">IFERROR(W13/V13-1,"-")</f>
        <v>-1.867930911069815E-2</v>
      </c>
      <c r="Y13" s="167">
        <f t="shared" ref="Y13:Y20" si="7">W13/W$8</f>
        <v>0.3578939651580903</v>
      </c>
    </row>
    <row r="14" spans="1:25" s="58" customFormat="1" x14ac:dyDescent="0.25">
      <c r="B14" s="165" t="s">
        <v>116</v>
      </c>
      <c r="C14" s="166">
        <v>20899</v>
      </c>
      <c r="D14" s="166">
        <v>13706</v>
      </c>
      <c r="E14" s="166">
        <v>39715</v>
      </c>
      <c r="F14" s="166">
        <v>46303</v>
      </c>
      <c r="G14" s="166">
        <v>47393</v>
      </c>
      <c r="H14" s="166">
        <v>48973</v>
      </c>
      <c r="I14" s="167">
        <f t="shared" si="4"/>
        <v>3.3338256704576574E-2</v>
      </c>
      <c r="J14" s="167">
        <f t="shared" si="1"/>
        <v>9.7548975669027066E-2</v>
      </c>
      <c r="K14" s="166">
        <v>80698</v>
      </c>
      <c r="L14" s="166">
        <v>50947</v>
      </c>
      <c r="M14" s="166">
        <v>168951</v>
      </c>
      <c r="N14" s="166">
        <v>194640</v>
      </c>
      <c r="O14" s="166">
        <v>203324</v>
      </c>
      <c r="P14" s="166">
        <v>194241</v>
      </c>
      <c r="Q14" s="167">
        <f t="shared" si="5"/>
        <v>-4.4672542346206101E-2</v>
      </c>
      <c r="R14" s="167">
        <f t="shared" si="3"/>
        <v>8.4662055258443711E-2</v>
      </c>
      <c r="S14" s="166">
        <v>101597</v>
      </c>
      <c r="T14" s="166">
        <v>208666</v>
      </c>
      <c r="U14" s="166">
        <v>240943</v>
      </c>
      <c r="V14" s="166">
        <v>250717</v>
      </c>
      <c r="W14" s="166">
        <v>243214</v>
      </c>
      <c r="X14" s="167">
        <f t="shared" si="6"/>
        <v>-2.9926171739451224E-2</v>
      </c>
      <c r="Y14" s="167">
        <f t="shared" si="7"/>
        <v>8.6975677178602787E-2</v>
      </c>
    </row>
    <row r="15" spans="1:25" x14ac:dyDescent="0.25">
      <c r="A15" s="1"/>
      <c r="B15" s="165" t="s">
        <v>119</v>
      </c>
      <c r="C15" s="166">
        <v>8852</v>
      </c>
      <c r="D15" s="166">
        <v>11593</v>
      </c>
      <c r="E15" s="166">
        <v>21048</v>
      </c>
      <c r="F15" s="166">
        <v>23656</v>
      </c>
      <c r="G15" s="166">
        <v>22645</v>
      </c>
      <c r="H15" s="166">
        <v>23940</v>
      </c>
      <c r="I15" s="167">
        <f t="shared" si="4"/>
        <v>5.7187017001545604E-2</v>
      </c>
      <c r="J15" s="167">
        <f t="shared" si="1"/>
        <v>4.7685918312468253E-2</v>
      </c>
      <c r="K15" s="166">
        <v>28834</v>
      </c>
      <c r="L15" s="166">
        <v>45401</v>
      </c>
      <c r="M15" s="166">
        <v>87615</v>
      </c>
      <c r="N15" s="166">
        <v>96065</v>
      </c>
      <c r="O15" s="166">
        <v>109582</v>
      </c>
      <c r="P15" s="166">
        <v>101425</v>
      </c>
      <c r="Q15" s="167">
        <f t="shared" si="5"/>
        <v>-7.4437407603438532E-2</v>
      </c>
      <c r="R15" s="167">
        <f t="shared" si="3"/>
        <v>4.4207190832973746E-2</v>
      </c>
      <c r="S15" s="166">
        <v>37686</v>
      </c>
      <c r="T15" s="166">
        <v>108663</v>
      </c>
      <c r="U15" s="166">
        <v>119721</v>
      </c>
      <c r="V15" s="166">
        <v>132227</v>
      </c>
      <c r="W15" s="166">
        <v>125365</v>
      </c>
      <c r="X15" s="167">
        <f t="shared" si="6"/>
        <v>-5.1895603772300625E-2</v>
      </c>
      <c r="Y15" s="167">
        <f t="shared" si="7"/>
        <v>4.4831735712152827E-2</v>
      </c>
    </row>
    <row r="16" spans="1:25" x14ac:dyDescent="0.25">
      <c r="A16" s="1"/>
      <c r="B16" s="165" t="s">
        <v>126</v>
      </c>
      <c r="C16" s="166">
        <v>4097</v>
      </c>
      <c r="D16" s="166">
        <v>1519</v>
      </c>
      <c r="E16" s="166">
        <v>13017</v>
      </c>
      <c r="F16" s="166">
        <v>9234</v>
      </c>
      <c r="G16" s="166">
        <v>9058</v>
      </c>
      <c r="H16" s="166">
        <v>8785</v>
      </c>
      <c r="I16" s="167">
        <f t="shared" si="4"/>
        <v>-3.0139103554868596E-2</v>
      </c>
      <c r="J16" s="167">
        <f t="shared" si="1"/>
        <v>1.7498779965540251E-2</v>
      </c>
      <c r="K16" s="166">
        <v>20899</v>
      </c>
      <c r="L16" s="166">
        <v>19723</v>
      </c>
      <c r="M16" s="166">
        <v>72972</v>
      </c>
      <c r="N16" s="166">
        <v>68048</v>
      </c>
      <c r="O16" s="166">
        <v>76130</v>
      </c>
      <c r="P16" s="166">
        <v>70430</v>
      </c>
      <c r="Q16" s="167">
        <f t="shared" si="5"/>
        <v>-7.4871929594115372E-2</v>
      </c>
      <c r="R16" s="167">
        <f t="shared" si="3"/>
        <v>3.0697682527644477E-2</v>
      </c>
      <c r="S16" s="166">
        <v>24996</v>
      </c>
      <c r="T16" s="166">
        <v>85989</v>
      </c>
      <c r="U16" s="166">
        <v>77282</v>
      </c>
      <c r="V16" s="166">
        <v>85188</v>
      </c>
      <c r="W16" s="166">
        <v>79215</v>
      </c>
      <c r="X16" s="167">
        <f t="shared" si="6"/>
        <v>-7.0115509226651662E-2</v>
      </c>
      <c r="Y16" s="167">
        <f t="shared" si="7"/>
        <v>2.8328049650525954E-2</v>
      </c>
    </row>
    <row r="17" spans="1:25" x14ac:dyDescent="0.25">
      <c r="A17" s="58"/>
      <c r="B17" s="165" t="s">
        <v>122</v>
      </c>
      <c r="C17" s="166">
        <v>3565</v>
      </c>
      <c r="D17" s="166">
        <v>2233</v>
      </c>
      <c r="E17" s="166">
        <v>6609</v>
      </c>
      <c r="F17" s="166">
        <v>6461</v>
      </c>
      <c r="G17" s="166">
        <v>6228</v>
      </c>
      <c r="H17" s="166">
        <v>6353</v>
      </c>
      <c r="I17" s="167">
        <f t="shared" si="4"/>
        <v>2.00706486833655E-2</v>
      </c>
      <c r="J17" s="167">
        <f t="shared" si="1"/>
        <v>1.2654496200464112E-2</v>
      </c>
      <c r="K17" s="166">
        <v>31172</v>
      </c>
      <c r="L17" s="166">
        <v>26775</v>
      </c>
      <c r="M17" s="166">
        <v>78974</v>
      </c>
      <c r="N17" s="166">
        <v>80899</v>
      </c>
      <c r="O17" s="166">
        <v>86467</v>
      </c>
      <c r="P17" s="166">
        <v>77325</v>
      </c>
      <c r="Q17" s="167">
        <f t="shared" si="5"/>
        <v>-0.10572819688436053</v>
      </c>
      <c r="R17" s="167">
        <f t="shared" si="3"/>
        <v>3.370294336859448E-2</v>
      </c>
      <c r="S17" s="166">
        <v>34737</v>
      </c>
      <c r="T17" s="166">
        <v>85583</v>
      </c>
      <c r="U17" s="166">
        <v>87360</v>
      </c>
      <c r="V17" s="166">
        <v>92695</v>
      </c>
      <c r="W17" s="166">
        <v>83678</v>
      </c>
      <c r="X17" s="167">
        <f t="shared" si="6"/>
        <v>-9.7276012729920702E-2</v>
      </c>
      <c r="Y17" s="167">
        <f t="shared" si="7"/>
        <v>2.9924061587536587E-2</v>
      </c>
    </row>
    <row r="18" spans="1:25" x14ac:dyDescent="0.25">
      <c r="A18" s="58"/>
      <c r="B18" s="165" t="s">
        <v>131</v>
      </c>
      <c r="C18" s="166">
        <v>3283</v>
      </c>
      <c r="D18" s="166">
        <v>231</v>
      </c>
      <c r="E18" s="166">
        <v>3765</v>
      </c>
      <c r="F18" s="166">
        <v>4377</v>
      </c>
      <c r="G18" s="166">
        <v>3446</v>
      </c>
      <c r="H18" s="166">
        <v>3509</v>
      </c>
      <c r="I18" s="167">
        <f t="shared" si="4"/>
        <v>1.8282066163668009E-2</v>
      </c>
      <c r="J18" s="167">
        <f t="shared" si="1"/>
        <v>6.9895525212385588E-3</v>
      </c>
      <c r="K18" s="166">
        <v>14777</v>
      </c>
      <c r="L18" s="166">
        <v>1361</v>
      </c>
      <c r="M18" s="166">
        <v>20097</v>
      </c>
      <c r="N18" s="166">
        <v>25562</v>
      </c>
      <c r="O18" s="166">
        <v>23629</v>
      </c>
      <c r="P18" s="166">
        <v>22367</v>
      </c>
      <c r="Q18" s="167">
        <f t="shared" si="5"/>
        <v>-5.3408946633374255E-2</v>
      </c>
      <c r="R18" s="167">
        <f t="shared" si="3"/>
        <v>9.7489005409033651E-3</v>
      </c>
      <c r="S18" s="166">
        <v>18060</v>
      </c>
      <c r="T18" s="166">
        <v>23862</v>
      </c>
      <c r="U18" s="166">
        <v>29939</v>
      </c>
      <c r="V18" s="166">
        <v>27075</v>
      </c>
      <c r="W18" s="166">
        <v>25876</v>
      </c>
      <c r="X18" s="167">
        <f t="shared" si="6"/>
        <v>-4.4284395198522675E-2</v>
      </c>
      <c r="Y18" s="167">
        <f t="shared" si="7"/>
        <v>9.2535077038062193E-3</v>
      </c>
    </row>
    <row r="19" spans="1:25" x14ac:dyDescent="0.25">
      <c r="A19" s="58"/>
      <c r="B19" s="165" t="s">
        <v>134</v>
      </c>
      <c r="C19" s="166">
        <v>3304</v>
      </c>
      <c r="D19" s="166">
        <v>270</v>
      </c>
      <c r="E19" s="166">
        <v>2062</v>
      </c>
      <c r="F19" s="166">
        <v>2555</v>
      </c>
      <c r="G19" s="166">
        <v>2089</v>
      </c>
      <c r="H19" s="166">
        <v>2323</v>
      </c>
      <c r="I19" s="167">
        <f t="shared" si="4"/>
        <v>0.11201531833413125</v>
      </c>
      <c r="J19" s="167">
        <f t="shared" si="1"/>
        <v>4.6271674285657373E-3</v>
      </c>
      <c r="K19" s="166">
        <v>20900</v>
      </c>
      <c r="L19" s="166">
        <v>1347</v>
      </c>
      <c r="M19" s="166">
        <v>14431</v>
      </c>
      <c r="N19" s="166">
        <v>23388</v>
      </c>
      <c r="O19" s="166">
        <v>22427</v>
      </c>
      <c r="P19" s="166">
        <v>18693</v>
      </c>
      <c r="Q19" s="167">
        <f t="shared" si="5"/>
        <v>-0.16649574173986714</v>
      </c>
      <c r="R19" s="167">
        <f t="shared" si="3"/>
        <v>8.1475476286988237E-3</v>
      </c>
      <c r="S19" s="166">
        <v>24204</v>
      </c>
      <c r="T19" s="166">
        <v>16493</v>
      </c>
      <c r="U19" s="166">
        <v>25943</v>
      </c>
      <c r="V19" s="166">
        <v>24516</v>
      </c>
      <c r="W19" s="166">
        <v>21016</v>
      </c>
      <c r="X19" s="167">
        <f t="shared" si="6"/>
        <v>-0.14276390928373306</v>
      </c>
      <c r="Y19" s="167">
        <f t="shared" si="7"/>
        <v>7.5155247296023915E-3</v>
      </c>
    </row>
    <row r="20" spans="1:25" x14ac:dyDescent="0.25">
      <c r="A20" s="58"/>
      <c r="B20" s="170" t="s">
        <v>148</v>
      </c>
      <c r="C20" s="171">
        <f t="shared" ref="C20" si="8">C12-SUM(C13:C19)</f>
        <v>48131</v>
      </c>
      <c r="D20" s="171">
        <f t="shared" ref="D20:H20" si="9">D12-SUM(D13:D19)</f>
        <v>33894</v>
      </c>
      <c r="E20" s="171">
        <f t="shared" si="9"/>
        <v>111795</v>
      </c>
      <c r="F20" s="171">
        <f t="shared" si="9"/>
        <v>116469</v>
      </c>
      <c r="G20" s="171">
        <f t="shared" si="9"/>
        <v>129627</v>
      </c>
      <c r="H20" s="171">
        <f t="shared" si="9"/>
        <v>136135</v>
      </c>
      <c r="I20" s="172">
        <f t="shared" si="4"/>
        <v>5.0205589884823487E-2</v>
      </c>
      <c r="J20" s="172">
        <f t="shared" si="1"/>
        <v>0.27116635294351987</v>
      </c>
      <c r="K20" s="171">
        <f t="shared" ref="K20:P20" si="10">K12-SUM(K13:K19)</f>
        <v>133339</v>
      </c>
      <c r="L20" s="171">
        <f t="shared" si="10"/>
        <v>129156</v>
      </c>
      <c r="M20" s="171">
        <f t="shared" si="10"/>
        <v>370261</v>
      </c>
      <c r="N20" s="171">
        <f t="shared" si="10"/>
        <v>435997</v>
      </c>
      <c r="O20" s="171">
        <f t="shared" si="10"/>
        <v>485163</v>
      </c>
      <c r="P20" s="171">
        <f t="shared" si="10"/>
        <v>475300</v>
      </c>
      <c r="Q20" s="172">
        <f t="shared" si="5"/>
        <v>-2.0329250169530688E-2</v>
      </c>
      <c r="R20" s="172">
        <f t="shared" si="3"/>
        <v>0.20716468132030982</v>
      </c>
      <c r="S20" s="171">
        <f>S12-SUM(S13:S19)</f>
        <v>181470</v>
      </c>
      <c r="T20" s="171">
        <f>T12-SUM(T13:T19)</f>
        <v>482056</v>
      </c>
      <c r="U20" s="171">
        <f>U12-SUM(U13:U19)</f>
        <v>552466</v>
      </c>
      <c r="V20" s="171">
        <f>V12-SUM(V13:V19)</f>
        <v>614790</v>
      </c>
      <c r="W20" s="171">
        <f>W12-SUM(W13:W19)</f>
        <v>611435</v>
      </c>
      <c r="X20" s="172">
        <f t="shared" si="6"/>
        <v>-5.4571479692252511E-3</v>
      </c>
      <c r="Y20" s="172">
        <f t="shared" si="7"/>
        <v>0.2186550658091187</v>
      </c>
    </row>
    <row r="21" spans="1:25" x14ac:dyDescent="0.25">
      <c r="A21" s="58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</row>
    <row r="22" spans="1:25" x14ac:dyDescent="0.25">
      <c r="A22" s="58"/>
      <c r="B22" s="158" t="s">
        <v>71</v>
      </c>
      <c r="C22" s="178">
        <f t="shared" ref="C22:H22" si="11">C23+C26</f>
        <v>39047</v>
      </c>
      <c r="D22" s="178">
        <f t="shared" si="11"/>
        <v>18516</v>
      </c>
      <c r="E22" s="178">
        <f t="shared" si="11"/>
        <v>106787</v>
      </c>
      <c r="F22" s="178">
        <f t="shared" si="11"/>
        <v>110979</v>
      </c>
      <c r="G22" s="178">
        <f t="shared" si="11"/>
        <v>103511</v>
      </c>
      <c r="H22" s="178">
        <f t="shared" si="11"/>
        <v>107326</v>
      </c>
      <c r="I22" s="179">
        <f>IFERROR(H22/G22-1,"-")</f>
        <v>3.6855986320294409E-2</v>
      </c>
      <c r="J22" s="179">
        <f t="shared" ref="J22:J34" si="12">H22/H$8</f>
        <v>0.21378190763592181</v>
      </c>
      <c r="K22" s="178">
        <f t="shared" ref="K22:P22" si="13">K23+K26</f>
        <v>284685</v>
      </c>
      <c r="L22" s="178">
        <f t="shared" si="13"/>
        <v>314175</v>
      </c>
      <c r="M22" s="178">
        <f t="shared" si="13"/>
        <v>883564</v>
      </c>
      <c r="N22" s="178">
        <f t="shared" si="13"/>
        <v>908738</v>
      </c>
      <c r="O22" s="178">
        <f t="shared" si="13"/>
        <v>955619</v>
      </c>
      <c r="P22" s="178">
        <f t="shared" si="13"/>
        <v>877983</v>
      </c>
      <c r="Q22" s="179">
        <f>IFERROR(P22/O22-1,"-")</f>
        <v>-8.124158268096382E-2</v>
      </c>
      <c r="R22" s="179">
        <f t="shared" ref="R22:R34" si="14">P22/P$8</f>
        <v>0.38267845234514952</v>
      </c>
      <c r="S22" s="178">
        <f>S23+S26</f>
        <v>323732</v>
      </c>
      <c r="T22" s="178">
        <f>T23+T26</f>
        <v>990351</v>
      </c>
      <c r="U22" s="178">
        <f>U23+U26</f>
        <v>1019717</v>
      </c>
      <c r="V22" s="178">
        <f>V23+V26</f>
        <v>1059130</v>
      </c>
      <c r="W22" s="178">
        <f>W23+W26</f>
        <v>985309</v>
      </c>
      <c r="X22" s="179">
        <f>IFERROR(W22/V22-1,"-")</f>
        <v>-6.9699659154211502E-2</v>
      </c>
      <c r="Y22" s="179">
        <f>W22/W$8</f>
        <v>0.35235602187855936</v>
      </c>
    </row>
    <row r="23" spans="1:25" x14ac:dyDescent="0.25">
      <c r="A23" s="58"/>
      <c r="B23" s="161" t="s">
        <v>100</v>
      </c>
      <c r="C23" s="162">
        <v>2500</v>
      </c>
      <c r="D23" s="162">
        <v>5245</v>
      </c>
      <c r="E23" s="162">
        <v>9481</v>
      </c>
      <c r="F23" s="162">
        <v>8392</v>
      </c>
      <c r="G23" s="162">
        <v>5493</v>
      </c>
      <c r="H23" s="162">
        <v>6596</v>
      </c>
      <c r="I23" s="163">
        <f>IFERROR(H23/G23-1,"-")</f>
        <v>0.20080101947933726</v>
      </c>
      <c r="J23" s="163">
        <f t="shared" si="12"/>
        <v>1.3138526198372623E-2</v>
      </c>
      <c r="K23" s="162">
        <v>40167</v>
      </c>
      <c r="L23" s="162">
        <v>143083</v>
      </c>
      <c r="M23" s="162">
        <v>117979</v>
      </c>
      <c r="N23" s="162">
        <v>93480</v>
      </c>
      <c r="O23" s="162">
        <v>86154</v>
      </c>
      <c r="P23" s="162">
        <v>72232</v>
      </c>
      <c r="Q23" s="163">
        <f>IFERROR(P23/O23-1,"-")</f>
        <v>-0.16159435429579594</v>
      </c>
      <c r="R23" s="163">
        <f t="shared" si="14"/>
        <v>3.1483103852574412E-2</v>
      </c>
      <c r="S23" s="162">
        <v>42667</v>
      </c>
      <c r="T23" s="162">
        <v>127460</v>
      </c>
      <c r="U23" s="162">
        <v>101872</v>
      </c>
      <c r="V23" s="162">
        <v>91647</v>
      </c>
      <c r="W23" s="162">
        <v>78828</v>
      </c>
      <c r="X23" s="163">
        <f>IFERROR(W23/V23-1,"-")</f>
        <v>-0.13987364561851456</v>
      </c>
      <c r="Y23" s="163">
        <f>W23/W$8</f>
        <v>2.8189654709987501E-2</v>
      </c>
    </row>
    <row r="24" spans="1:25" x14ac:dyDescent="0.25">
      <c r="A24" s="58"/>
      <c r="B24" s="165" t="s">
        <v>106</v>
      </c>
      <c r="C24" s="166">
        <v>1581</v>
      </c>
      <c r="D24" s="166">
        <v>2767</v>
      </c>
      <c r="E24" s="166">
        <v>4869</v>
      </c>
      <c r="F24" s="166">
        <v>4077</v>
      </c>
      <c r="G24" s="166">
        <v>1787</v>
      </c>
      <c r="H24" s="166">
        <v>2115</v>
      </c>
      <c r="I24" s="167">
        <f>IFERROR(H24/G24-1,"-")</f>
        <v>0.18354784555120318</v>
      </c>
      <c r="J24" s="167">
        <f t="shared" si="12"/>
        <v>4.2128536855000152E-3</v>
      </c>
      <c r="K24" s="166">
        <v>18206</v>
      </c>
      <c r="L24" s="166">
        <v>70980</v>
      </c>
      <c r="M24" s="166">
        <v>47397</v>
      </c>
      <c r="N24" s="166">
        <v>36530</v>
      </c>
      <c r="O24" s="166">
        <v>30594</v>
      </c>
      <c r="P24" s="166">
        <v>33708</v>
      </c>
      <c r="Q24" s="167">
        <f>IFERROR(P24/O24-1,"-")</f>
        <v>0.1017846636595412</v>
      </c>
      <c r="R24" s="167">
        <f t="shared" si="14"/>
        <v>1.4691998901630556E-2</v>
      </c>
      <c r="S24" s="166">
        <v>19787</v>
      </c>
      <c r="T24" s="166">
        <v>52266</v>
      </c>
      <c r="U24" s="166">
        <v>40607</v>
      </c>
      <c r="V24" s="166">
        <v>32381</v>
      </c>
      <c r="W24" s="166">
        <v>35823</v>
      </c>
      <c r="X24" s="167">
        <f>IFERROR(W24/V24-1,"-")</f>
        <v>0.10629690250455504</v>
      </c>
      <c r="Y24" s="167">
        <f>W24/W$8</f>
        <v>1.2810651046276478E-2</v>
      </c>
    </row>
    <row r="25" spans="1:25" x14ac:dyDescent="0.25">
      <c r="A25" s="58"/>
      <c r="B25" s="165" t="s">
        <v>103</v>
      </c>
      <c r="C25" s="166">
        <v>919</v>
      </c>
      <c r="D25" s="166">
        <v>2478</v>
      </c>
      <c r="E25" s="166">
        <v>4612</v>
      </c>
      <c r="F25" s="166">
        <v>4315</v>
      </c>
      <c r="G25" s="166">
        <v>3706</v>
      </c>
      <c r="H25" s="166">
        <v>4481</v>
      </c>
      <c r="I25" s="167">
        <f>IFERROR(H25/G25-1,"-")</f>
        <v>0.20912034538586077</v>
      </c>
      <c r="J25" s="167">
        <f t="shared" si="12"/>
        <v>8.925672512872608E-3</v>
      </c>
      <c r="K25" s="166">
        <v>21961</v>
      </c>
      <c r="L25" s="166">
        <v>72103</v>
      </c>
      <c r="M25" s="166">
        <v>70582</v>
      </c>
      <c r="N25" s="166">
        <v>56950</v>
      </c>
      <c r="O25" s="166">
        <v>55560</v>
      </c>
      <c r="P25" s="166">
        <v>38524</v>
      </c>
      <c r="Q25" s="167">
        <f>IFERROR(P25/O25-1,"-")</f>
        <v>-0.30662347012239022</v>
      </c>
      <c r="R25" s="167">
        <f t="shared" si="14"/>
        <v>1.6791104950943856E-2</v>
      </c>
      <c r="S25" s="166">
        <v>22880</v>
      </c>
      <c r="T25" s="166">
        <v>75194</v>
      </c>
      <c r="U25" s="166">
        <v>61265</v>
      </c>
      <c r="V25" s="166">
        <v>59266</v>
      </c>
      <c r="W25" s="166">
        <v>43005</v>
      </c>
      <c r="X25" s="167">
        <f>IFERROR(W25/V25-1,"-")</f>
        <v>-0.27437316505247533</v>
      </c>
      <c r="Y25" s="167">
        <f>W25/W$8</f>
        <v>1.5379003663711022E-2</v>
      </c>
    </row>
    <row r="26" spans="1:25" x14ac:dyDescent="0.25">
      <c r="A26" s="58"/>
      <c r="B26" s="161" t="s">
        <v>110</v>
      </c>
      <c r="C26" s="162">
        <v>36547</v>
      </c>
      <c r="D26" s="162">
        <v>13271</v>
      </c>
      <c r="E26" s="162">
        <v>97306</v>
      </c>
      <c r="F26" s="162">
        <v>102587</v>
      </c>
      <c r="G26" s="162">
        <v>98018</v>
      </c>
      <c r="H26" s="162">
        <v>100730</v>
      </c>
      <c r="I26" s="163">
        <f>IFERROR(H26/G26-1,"-")</f>
        <v>2.7668387439041764E-2</v>
      </c>
      <c r="J26" s="163">
        <f t="shared" si="12"/>
        <v>0.20064338143754917</v>
      </c>
      <c r="K26" s="162">
        <v>244518</v>
      </c>
      <c r="L26" s="162">
        <v>171092</v>
      </c>
      <c r="M26" s="162">
        <v>765585</v>
      </c>
      <c r="N26" s="162">
        <v>815258</v>
      </c>
      <c r="O26" s="162">
        <v>869465</v>
      </c>
      <c r="P26" s="162">
        <v>805751</v>
      </c>
      <c r="Q26" s="163">
        <f>IFERROR(P26/O26-1,"-")</f>
        <v>-7.327954546761517E-2</v>
      </c>
      <c r="R26" s="163">
        <f t="shared" si="14"/>
        <v>0.35119534849257511</v>
      </c>
      <c r="S26" s="162">
        <v>281065</v>
      </c>
      <c r="T26" s="162">
        <v>862891</v>
      </c>
      <c r="U26" s="162">
        <v>917845</v>
      </c>
      <c r="V26" s="162">
        <v>967483</v>
      </c>
      <c r="W26" s="162">
        <v>906481</v>
      </c>
      <c r="X26" s="163">
        <f>IFERROR(W26/V26-1,"-")</f>
        <v>-6.3052270685893141E-2</v>
      </c>
      <c r="Y26" s="163">
        <f>W26/W$8</f>
        <v>0.32416636716857183</v>
      </c>
    </row>
    <row r="27" spans="1:25" s="58" customFormat="1" x14ac:dyDescent="0.25">
      <c r="B27" s="165" t="s">
        <v>113</v>
      </c>
      <c r="C27" s="166">
        <v>14077</v>
      </c>
      <c r="D27" s="166">
        <v>2026</v>
      </c>
      <c r="E27" s="166">
        <v>41634</v>
      </c>
      <c r="F27" s="166">
        <v>45624</v>
      </c>
      <c r="G27" s="166">
        <v>43538</v>
      </c>
      <c r="H27" s="166">
        <v>43282</v>
      </c>
      <c r="I27" s="167">
        <f t="shared" ref="I27:I34" si="15">IFERROR(H27/G27-1,"-")</f>
        <v>-5.8799209885617154E-3</v>
      </c>
      <c r="J27" s="167">
        <f t="shared" si="12"/>
        <v>8.6213112631589428E-2</v>
      </c>
      <c r="K27" s="166">
        <v>104107</v>
      </c>
      <c r="L27" s="166">
        <v>29429</v>
      </c>
      <c r="M27" s="166">
        <v>391593</v>
      </c>
      <c r="N27" s="166">
        <v>419429</v>
      </c>
      <c r="O27" s="166">
        <v>448084</v>
      </c>
      <c r="P27" s="166">
        <v>420585</v>
      </c>
      <c r="Q27" s="167">
        <f t="shared" ref="Q27:Q34" si="16">IFERROR(P27/O27-1,"-")</f>
        <v>-6.1370189518036744E-2</v>
      </c>
      <c r="R27" s="167">
        <f t="shared" si="14"/>
        <v>0.18331655268904376</v>
      </c>
      <c r="S27" s="166">
        <v>118184</v>
      </c>
      <c r="T27" s="166">
        <v>433227</v>
      </c>
      <c r="U27" s="166">
        <v>465053</v>
      </c>
      <c r="V27" s="166">
        <v>491622</v>
      </c>
      <c r="W27" s="166">
        <v>463867</v>
      </c>
      <c r="X27" s="167">
        <f t="shared" ref="X27:X34" si="17">IFERROR(W27/V27-1,"-")</f>
        <v>-5.6455976339545466E-2</v>
      </c>
      <c r="Y27" s="167">
        <f t="shared" ref="Y27:Y34" si="18">W27/W$8</f>
        <v>0.16588332269444578</v>
      </c>
    </row>
    <row r="28" spans="1:25" s="58" customFormat="1" x14ac:dyDescent="0.25">
      <c r="B28" s="165" t="s">
        <v>116</v>
      </c>
      <c r="C28" s="166">
        <v>6641</v>
      </c>
      <c r="D28" s="166">
        <v>3926</v>
      </c>
      <c r="E28" s="166">
        <v>17608</v>
      </c>
      <c r="F28" s="166">
        <v>20116</v>
      </c>
      <c r="G28" s="166">
        <v>19311</v>
      </c>
      <c r="H28" s="166">
        <v>20114</v>
      </c>
      <c r="I28" s="167">
        <f t="shared" si="15"/>
        <v>4.1582517736005409E-2</v>
      </c>
      <c r="J28" s="167">
        <f t="shared" si="12"/>
        <v>4.0064935711653572E-2</v>
      </c>
      <c r="K28" s="166">
        <v>31887</v>
      </c>
      <c r="L28" s="166">
        <v>30018</v>
      </c>
      <c r="M28" s="166">
        <v>81581</v>
      </c>
      <c r="N28" s="166">
        <v>87763</v>
      </c>
      <c r="O28" s="166">
        <v>89706</v>
      </c>
      <c r="P28" s="166">
        <v>80937</v>
      </c>
      <c r="Q28" s="167">
        <f t="shared" si="16"/>
        <v>-9.7752658685037797E-2</v>
      </c>
      <c r="R28" s="167">
        <f t="shared" si="14"/>
        <v>3.5277272905579457E-2</v>
      </c>
      <c r="S28" s="166">
        <v>38528</v>
      </c>
      <c r="T28" s="166">
        <v>99189</v>
      </c>
      <c r="U28" s="166">
        <v>107879</v>
      </c>
      <c r="V28" s="166">
        <v>109017</v>
      </c>
      <c r="W28" s="166">
        <v>101051</v>
      </c>
      <c r="X28" s="167">
        <f t="shared" si="17"/>
        <v>-7.3071172385958172E-2</v>
      </c>
      <c r="Y28" s="167">
        <f t="shared" si="18"/>
        <v>3.6136814305817055E-2</v>
      </c>
    </row>
    <row r="29" spans="1:25" x14ac:dyDescent="0.25">
      <c r="A29" s="58"/>
      <c r="B29" s="165" t="s">
        <v>119</v>
      </c>
      <c r="C29" s="166">
        <v>2360</v>
      </c>
      <c r="D29" s="166">
        <v>2769</v>
      </c>
      <c r="E29" s="166">
        <v>2684</v>
      </c>
      <c r="F29" s="166">
        <v>2144</v>
      </c>
      <c r="G29" s="166">
        <v>2130</v>
      </c>
      <c r="H29" s="166">
        <v>2321</v>
      </c>
      <c r="I29" s="167">
        <f t="shared" si="15"/>
        <v>8.9671361502347446E-2</v>
      </c>
      <c r="J29" s="167">
        <f t="shared" si="12"/>
        <v>4.6231836425747212E-3</v>
      </c>
      <c r="K29" s="166">
        <v>10420</v>
      </c>
      <c r="L29" s="166">
        <v>18247</v>
      </c>
      <c r="M29" s="166">
        <v>33200</v>
      </c>
      <c r="N29" s="166">
        <v>30913</v>
      </c>
      <c r="O29" s="166">
        <v>28243</v>
      </c>
      <c r="P29" s="166">
        <v>25732</v>
      </c>
      <c r="Q29" s="167">
        <f t="shared" si="16"/>
        <v>-8.8906985801791572E-2</v>
      </c>
      <c r="R29" s="167">
        <f t="shared" si="14"/>
        <v>1.1215572437900719E-2</v>
      </c>
      <c r="S29" s="166">
        <v>12780</v>
      </c>
      <c r="T29" s="166">
        <v>35884</v>
      </c>
      <c r="U29" s="166">
        <v>33057</v>
      </c>
      <c r="V29" s="166">
        <v>30373</v>
      </c>
      <c r="W29" s="166">
        <v>28053</v>
      </c>
      <c r="X29" s="167">
        <f t="shared" si="17"/>
        <v>-7.6383630197873087E-2</v>
      </c>
      <c r="Y29" s="167">
        <f t="shared" si="18"/>
        <v>1.00320239455432E-2</v>
      </c>
    </row>
    <row r="30" spans="1:25" x14ac:dyDescent="0.25">
      <c r="A30" s="58"/>
      <c r="B30" s="165" t="s">
        <v>126</v>
      </c>
      <c r="C30" s="166">
        <v>1702</v>
      </c>
      <c r="D30" s="166">
        <v>360</v>
      </c>
      <c r="E30" s="166">
        <v>5297</v>
      </c>
      <c r="F30" s="166">
        <v>2684</v>
      </c>
      <c r="G30" s="166">
        <v>2176</v>
      </c>
      <c r="H30" s="166">
        <v>2399</v>
      </c>
      <c r="I30" s="167">
        <f t="shared" si="15"/>
        <v>0.10248161764705888</v>
      </c>
      <c r="J30" s="167">
        <f t="shared" si="12"/>
        <v>4.7785512962243669E-3</v>
      </c>
      <c r="K30" s="166">
        <v>10772</v>
      </c>
      <c r="L30" s="166">
        <v>11698</v>
      </c>
      <c r="M30" s="166">
        <v>40688</v>
      </c>
      <c r="N30" s="166">
        <v>36305</v>
      </c>
      <c r="O30" s="166">
        <v>39306</v>
      </c>
      <c r="P30" s="166">
        <v>35857</v>
      </c>
      <c r="Q30" s="167">
        <f t="shared" si="16"/>
        <v>-8.774741769704375E-2</v>
      </c>
      <c r="R30" s="167">
        <f t="shared" si="14"/>
        <v>1.5628663955611927E-2</v>
      </c>
      <c r="S30" s="166">
        <v>12474</v>
      </c>
      <c r="T30" s="166">
        <v>45985</v>
      </c>
      <c r="U30" s="166">
        <v>38989</v>
      </c>
      <c r="V30" s="166">
        <v>41482</v>
      </c>
      <c r="W30" s="166">
        <v>38256</v>
      </c>
      <c r="X30" s="167">
        <f t="shared" si="17"/>
        <v>-7.7768670748758484E-2</v>
      </c>
      <c r="Y30" s="167">
        <f t="shared" si="18"/>
        <v>1.3680715362374814E-2</v>
      </c>
    </row>
    <row r="31" spans="1:25" x14ac:dyDescent="0.25">
      <c r="A31" s="58"/>
      <c r="B31" s="165" t="s">
        <v>122</v>
      </c>
      <c r="C31" s="166">
        <v>1166</v>
      </c>
      <c r="D31" s="166">
        <v>512</v>
      </c>
      <c r="E31" s="166">
        <v>2918</v>
      </c>
      <c r="F31" s="166">
        <v>1922</v>
      </c>
      <c r="G31" s="166">
        <v>1574</v>
      </c>
      <c r="H31" s="166">
        <v>1510</v>
      </c>
      <c r="I31" s="167">
        <f t="shared" si="15"/>
        <v>-4.0660736975857703E-2</v>
      </c>
      <c r="J31" s="167">
        <f t="shared" si="12"/>
        <v>3.0077584232175046E-3</v>
      </c>
      <c r="K31" s="166">
        <v>16013</v>
      </c>
      <c r="L31" s="166">
        <v>16640</v>
      </c>
      <c r="M31" s="166">
        <v>48826</v>
      </c>
      <c r="N31" s="166">
        <v>46467</v>
      </c>
      <c r="O31" s="166">
        <v>48518</v>
      </c>
      <c r="P31" s="166">
        <v>44688</v>
      </c>
      <c r="Q31" s="167">
        <f t="shared" si="16"/>
        <v>-7.893977492889237E-2</v>
      </c>
      <c r="R31" s="167">
        <f t="shared" si="14"/>
        <v>1.9477751480837375E-2</v>
      </c>
      <c r="S31" s="166">
        <v>17179</v>
      </c>
      <c r="T31" s="166">
        <v>51744</v>
      </c>
      <c r="U31" s="166">
        <v>48389</v>
      </c>
      <c r="V31" s="166">
        <v>50092</v>
      </c>
      <c r="W31" s="166">
        <v>46198</v>
      </c>
      <c r="X31" s="167">
        <f t="shared" si="17"/>
        <v>-7.7736963986265284E-2</v>
      </c>
      <c r="Y31" s="167">
        <f t="shared" si="18"/>
        <v>1.6520851325569626E-2</v>
      </c>
    </row>
    <row r="32" spans="1:25" x14ac:dyDescent="0.25">
      <c r="A32" s="58"/>
      <c r="B32" s="165" t="s">
        <v>131</v>
      </c>
      <c r="C32" s="166">
        <v>1374</v>
      </c>
      <c r="D32" s="166">
        <v>56</v>
      </c>
      <c r="E32" s="166">
        <v>1187</v>
      </c>
      <c r="F32" s="166">
        <v>1548</v>
      </c>
      <c r="G32" s="166">
        <v>1573</v>
      </c>
      <c r="H32" s="166">
        <v>1363</v>
      </c>
      <c r="I32" s="167">
        <f t="shared" si="15"/>
        <v>-0.13350286077558804</v>
      </c>
      <c r="J32" s="167">
        <f t="shared" si="12"/>
        <v>2.7149501528777875E-3</v>
      </c>
      <c r="K32" s="166">
        <v>8160</v>
      </c>
      <c r="L32" s="166">
        <v>357</v>
      </c>
      <c r="M32" s="166">
        <v>11297</v>
      </c>
      <c r="N32" s="166">
        <v>12386</v>
      </c>
      <c r="O32" s="166">
        <v>12002</v>
      </c>
      <c r="P32" s="166">
        <v>10522</v>
      </c>
      <c r="Q32" s="167">
        <f t="shared" si="16"/>
        <v>-0.12331278120313283</v>
      </c>
      <c r="R32" s="167">
        <f t="shared" si="14"/>
        <v>4.5861282912945502E-3</v>
      </c>
      <c r="S32" s="166">
        <v>9534</v>
      </c>
      <c r="T32" s="166">
        <v>12484</v>
      </c>
      <c r="U32" s="166">
        <v>13934</v>
      </c>
      <c r="V32" s="166">
        <v>13575</v>
      </c>
      <c r="W32" s="166">
        <v>11885</v>
      </c>
      <c r="X32" s="167">
        <f t="shared" si="17"/>
        <v>-0.12449355432780851</v>
      </c>
      <c r="Y32" s="167">
        <f t="shared" si="18"/>
        <v>4.2501908741589467E-3</v>
      </c>
    </row>
    <row r="33" spans="1:25" x14ac:dyDescent="0.25">
      <c r="A33" s="58"/>
      <c r="B33" s="165" t="s">
        <v>134</v>
      </c>
      <c r="C33" s="166">
        <v>667</v>
      </c>
      <c r="D33" s="166">
        <v>9</v>
      </c>
      <c r="E33" s="166">
        <v>406</v>
      </c>
      <c r="F33" s="166">
        <v>569</v>
      </c>
      <c r="G33" s="166">
        <v>325</v>
      </c>
      <c r="H33" s="166">
        <v>300</v>
      </c>
      <c r="I33" s="167">
        <f t="shared" si="15"/>
        <v>-7.6923076923076872E-2</v>
      </c>
      <c r="J33" s="167">
        <f t="shared" si="12"/>
        <v>5.9756789865248437E-4</v>
      </c>
      <c r="K33" s="166">
        <v>10460</v>
      </c>
      <c r="L33" s="166">
        <v>312</v>
      </c>
      <c r="M33" s="166">
        <v>7170</v>
      </c>
      <c r="N33" s="166">
        <v>11880</v>
      </c>
      <c r="O33" s="166">
        <v>11259</v>
      </c>
      <c r="P33" s="166">
        <v>9558</v>
      </c>
      <c r="Q33" s="167">
        <f t="shared" si="16"/>
        <v>-0.15107913669064743</v>
      </c>
      <c r="R33" s="167">
        <f t="shared" si="14"/>
        <v>4.1659583927193796E-3</v>
      </c>
      <c r="S33" s="166">
        <v>11127</v>
      </c>
      <c r="T33" s="166">
        <v>7576</v>
      </c>
      <c r="U33" s="166">
        <v>12449</v>
      </c>
      <c r="V33" s="166">
        <v>11584</v>
      </c>
      <c r="W33" s="166">
        <v>9858</v>
      </c>
      <c r="X33" s="167">
        <f t="shared" si="17"/>
        <v>-0.14899861878453036</v>
      </c>
      <c r="Y33" s="167">
        <f t="shared" si="18"/>
        <v>3.525316082243071E-3</v>
      </c>
    </row>
    <row r="34" spans="1:25" x14ac:dyDescent="0.25">
      <c r="A34" s="58"/>
      <c r="B34" s="170" t="s">
        <v>148</v>
      </c>
      <c r="C34" s="171">
        <f t="shared" ref="C34" si="19">C26-SUM(C27:C33)</f>
        <v>8560</v>
      </c>
      <c r="D34" s="171">
        <f t="shared" ref="D34:H34" si="20">D26-SUM(D27:D33)</f>
        <v>3613</v>
      </c>
      <c r="E34" s="171">
        <f t="shared" si="20"/>
        <v>25572</v>
      </c>
      <c r="F34" s="171">
        <f t="shared" si="20"/>
        <v>27980</v>
      </c>
      <c r="G34" s="171">
        <f t="shared" si="20"/>
        <v>27391</v>
      </c>
      <c r="H34" s="171">
        <f t="shared" si="20"/>
        <v>29441</v>
      </c>
      <c r="I34" s="172">
        <f t="shared" si="15"/>
        <v>7.4842101420174556E-2</v>
      </c>
      <c r="J34" s="172">
        <f t="shared" si="12"/>
        <v>5.8643321680759308E-2</v>
      </c>
      <c r="K34" s="171">
        <f t="shared" ref="K34:P34" si="21">K26-SUM(K27:K33)</f>
        <v>52699</v>
      </c>
      <c r="L34" s="171">
        <f t="shared" si="21"/>
        <v>64391</v>
      </c>
      <c r="M34" s="171">
        <f t="shared" si="21"/>
        <v>151230</v>
      </c>
      <c r="N34" s="171">
        <f t="shared" si="21"/>
        <v>170115</v>
      </c>
      <c r="O34" s="171">
        <f t="shared" si="21"/>
        <v>192347</v>
      </c>
      <c r="P34" s="171">
        <f t="shared" si="21"/>
        <v>177872</v>
      </c>
      <c r="Q34" s="172">
        <f t="shared" si="16"/>
        <v>-7.5254617956089787E-2</v>
      </c>
      <c r="R34" s="172">
        <f t="shared" si="14"/>
        <v>7.752744833958794E-2</v>
      </c>
      <c r="S34" s="171">
        <f>S26-SUM(S27:S33)</f>
        <v>61259</v>
      </c>
      <c r="T34" s="171">
        <f>T26-SUM(T27:T33)</f>
        <v>176802</v>
      </c>
      <c r="U34" s="171">
        <f>U26-SUM(U27:U33)</f>
        <v>198095</v>
      </c>
      <c r="V34" s="171">
        <f>V26-SUM(V27:V33)</f>
        <v>219738</v>
      </c>
      <c r="W34" s="171">
        <f>W26-SUM(W27:W33)</f>
        <v>207313</v>
      </c>
      <c r="X34" s="172">
        <f t="shared" si="17"/>
        <v>-5.6544612220007506E-2</v>
      </c>
      <c r="Y34" s="172">
        <f t="shared" si="18"/>
        <v>7.4137132578419335E-2</v>
      </c>
    </row>
    <row r="35" spans="1:25" x14ac:dyDescent="0.25">
      <c r="A35" s="58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</row>
    <row r="36" spans="1:25" x14ac:dyDescent="0.25">
      <c r="A36" s="58"/>
      <c r="B36" s="158" t="s">
        <v>71</v>
      </c>
      <c r="C36" s="178">
        <f t="shared" ref="C36:H36" si="22">C37+C40</f>
        <v>43722</v>
      </c>
      <c r="D36" s="178">
        <f t="shared" si="22"/>
        <v>12659</v>
      </c>
      <c r="E36" s="178">
        <f t="shared" si="22"/>
        <v>116137</v>
      </c>
      <c r="F36" s="178">
        <f t="shared" si="22"/>
        <v>129655</v>
      </c>
      <c r="G36" s="178">
        <f t="shared" si="22"/>
        <v>139247</v>
      </c>
      <c r="H36" s="178">
        <f t="shared" si="22"/>
        <v>125286</v>
      </c>
      <c r="I36" s="179">
        <f>IFERROR(H36/G36-1,"-")</f>
        <v>-0.100260687842467</v>
      </c>
      <c r="J36" s="179">
        <f t="shared" ref="J36:J48" si="23">H36/H$8</f>
        <v>0.24955630583525054</v>
      </c>
      <c r="K36" s="178">
        <f t="shared" ref="K36:P36" si="24">K37+K40</f>
        <v>117565</v>
      </c>
      <c r="L36" s="178">
        <f t="shared" si="24"/>
        <v>58109</v>
      </c>
      <c r="M36" s="178">
        <f t="shared" si="24"/>
        <v>366448</v>
      </c>
      <c r="N36" s="178">
        <f t="shared" si="24"/>
        <v>401446</v>
      </c>
      <c r="O36" s="178">
        <f t="shared" si="24"/>
        <v>428409</v>
      </c>
      <c r="P36" s="178">
        <f t="shared" si="24"/>
        <v>457275</v>
      </c>
      <c r="Q36" s="179">
        <f>IFERROR(P36/O36-1,"-")</f>
        <v>6.7379536844464072E-2</v>
      </c>
      <c r="R36" s="179">
        <f t="shared" ref="R36:R48" si="25">P36/P$8</f>
        <v>0.19930828876655726</v>
      </c>
      <c r="S36" s="178">
        <f>S37+S40</f>
        <v>161287</v>
      </c>
      <c r="T36" s="178">
        <f>T37+T40</f>
        <v>482585</v>
      </c>
      <c r="U36" s="178">
        <f>U37+U40</f>
        <v>531101</v>
      </c>
      <c r="V36" s="178">
        <f>V37+V40</f>
        <v>567656</v>
      </c>
      <c r="W36" s="178">
        <f>W37+W40</f>
        <v>582561</v>
      </c>
      <c r="X36" s="179">
        <f>IFERROR(W36/V36-1,"-")</f>
        <v>2.6257099370041059E-2</v>
      </c>
      <c r="Y36" s="179">
        <f>W36/W$8</f>
        <v>0.20832944432822131</v>
      </c>
    </row>
    <row r="37" spans="1:25" x14ac:dyDescent="0.25">
      <c r="A37" s="58"/>
      <c r="B37" s="161" t="s">
        <v>100</v>
      </c>
      <c r="C37" s="162">
        <v>3720</v>
      </c>
      <c r="D37" s="162">
        <v>3211</v>
      </c>
      <c r="E37" s="162">
        <v>15955</v>
      </c>
      <c r="F37" s="162">
        <v>19496</v>
      </c>
      <c r="G37" s="162">
        <v>22023</v>
      </c>
      <c r="H37" s="162">
        <v>15133</v>
      </c>
      <c r="I37" s="163">
        <f>IFERROR(H37/G37-1,"-")</f>
        <v>-0.31285474276892344</v>
      </c>
      <c r="J37" s="163">
        <f t="shared" si="23"/>
        <v>3.014331670102682E-2</v>
      </c>
      <c r="K37" s="162">
        <v>10885</v>
      </c>
      <c r="L37" s="162">
        <v>16977</v>
      </c>
      <c r="M37" s="162">
        <v>42389</v>
      </c>
      <c r="N37" s="162">
        <v>36893</v>
      </c>
      <c r="O37" s="162">
        <v>33320</v>
      </c>
      <c r="P37" s="162">
        <v>39395</v>
      </c>
      <c r="Q37" s="163">
        <f>IFERROR(P37/O37-1,"-")</f>
        <v>0.18232292917166859</v>
      </c>
      <c r="R37" s="163">
        <f t="shared" si="25"/>
        <v>1.717073978668968E-2</v>
      </c>
      <c r="S37" s="162">
        <v>14605</v>
      </c>
      <c r="T37" s="162">
        <v>58344</v>
      </c>
      <c r="U37" s="162">
        <v>56389</v>
      </c>
      <c r="V37" s="162">
        <v>55343</v>
      </c>
      <c r="W37" s="162">
        <v>54528</v>
      </c>
      <c r="X37" s="163">
        <f>IFERROR(W37/V37-1,"-")</f>
        <v>-1.4726342988273133E-2</v>
      </c>
      <c r="Y37" s="163">
        <f>W37/W$8</f>
        <v>1.9499739838968369E-2</v>
      </c>
    </row>
    <row r="38" spans="1:25" x14ac:dyDescent="0.25">
      <c r="A38" s="58"/>
      <c r="B38" s="165" t="s">
        <v>106</v>
      </c>
      <c r="C38" s="166">
        <v>1367</v>
      </c>
      <c r="D38" s="166">
        <v>2458</v>
      </c>
      <c r="E38" s="166">
        <v>7434</v>
      </c>
      <c r="F38" s="166">
        <v>10633</v>
      </c>
      <c r="G38" s="166">
        <v>15287</v>
      </c>
      <c r="H38" s="166">
        <v>8790</v>
      </c>
      <c r="I38" s="167">
        <f>IFERROR(H38/G38-1,"-")</f>
        <v>-0.42500163537646363</v>
      </c>
      <c r="J38" s="167">
        <f t="shared" si="23"/>
        <v>1.7508739430517794E-2</v>
      </c>
      <c r="K38" s="166">
        <v>1366</v>
      </c>
      <c r="L38" s="166">
        <v>2854</v>
      </c>
      <c r="M38" s="166">
        <v>6289</v>
      </c>
      <c r="N38" s="166">
        <v>9371</v>
      </c>
      <c r="O38" s="166">
        <v>7109</v>
      </c>
      <c r="P38" s="166">
        <v>11633</v>
      </c>
      <c r="Q38" s="167">
        <f>IFERROR(P38/O38-1,"-")</f>
        <v>0.63637642425094954</v>
      </c>
      <c r="R38" s="167">
        <f t="shared" si="25"/>
        <v>5.070369740793528E-3</v>
      </c>
      <c r="S38" s="166">
        <v>2733</v>
      </c>
      <c r="T38" s="166">
        <v>13723</v>
      </c>
      <c r="U38" s="166">
        <v>20004</v>
      </c>
      <c r="V38" s="166">
        <v>22396</v>
      </c>
      <c r="W38" s="166">
        <v>20423</v>
      </c>
      <c r="X38" s="167">
        <f>IFERROR(W38/V38-1,"-")</f>
        <v>-8.8096088587247712E-2</v>
      </c>
      <c r="Y38" s="167">
        <f>W38/W$8</f>
        <v>7.3034621979762866E-3</v>
      </c>
    </row>
    <row r="39" spans="1:25" x14ac:dyDescent="0.25">
      <c r="A39" s="58"/>
      <c r="B39" s="165" t="s">
        <v>103</v>
      </c>
      <c r="C39" s="166">
        <v>2353</v>
      </c>
      <c r="D39" s="166">
        <v>753</v>
      </c>
      <c r="E39" s="166">
        <v>8521</v>
      </c>
      <c r="F39" s="166">
        <v>8863</v>
      </c>
      <c r="G39" s="166">
        <v>6736</v>
      </c>
      <c r="H39" s="166">
        <v>6343</v>
      </c>
      <c r="I39" s="167">
        <f>IFERROR(H39/G39-1,"-")</f>
        <v>-5.8343230403800517E-2</v>
      </c>
      <c r="J39" s="167">
        <f t="shared" si="23"/>
        <v>1.2634577270509028E-2</v>
      </c>
      <c r="K39" s="166">
        <v>9519</v>
      </c>
      <c r="L39" s="166">
        <v>14123</v>
      </c>
      <c r="M39" s="166">
        <v>36100</v>
      </c>
      <c r="N39" s="166">
        <v>27522</v>
      </c>
      <c r="O39" s="166">
        <v>26211</v>
      </c>
      <c r="P39" s="166">
        <v>27762</v>
      </c>
      <c r="Q39" s="167">
        <f>IFERROR(P39/O39-1,"-")</f>
        <v>5.9173629392239802E-2</v>
      </c>
      <c r="R39" s="167">
        <f t="shared" si="25"/>
        <v>1.2100370045896152E-2</v>
      </c>
      <c r="S39" s="166">
        <v>11872</v>
      </c>
      <c r="T39" s="166">
        <v>44621</v>
      </c>
      <c r="U39" s="166">
        <v>36385</v>
      </c>
      <c r="V39" s="166">
        <v>32947</v>
      </c>
      <c r="W39" s="166">
        <v>34105</v>
      </c>
      <c r="X39" s="167">
        <f>IFERROR(W39/V39-1,"-")</f>
        <v>3.5147357877803653E-2</v>
      </c>
      <c r="Y39" s="167">
        <f>W39/W$8</f>
        <v>1.2196277640992081E-2</v>
      </c>
    </row>
    <row r="40" spans="1:25" x14ac:dyDescent="0.25">
      <c r="A40" s="58"/>
      <c r="B40" s="161" t="s">
        <v>110</v>
      </c>
      <c r="C40" s="162">
        <v>40002</v>
      </c>
      <c r="D40" s="162">
        <v>9448</v>
      </c>
      <c r="E40" s="162">
        <v>100182</v>
      </c>
      <c r="F40" s="162">
        <v>110159</v>
      </c>
      <c r="G40" s="162">
        <v>117224</v>
      </c>
      <c r="H40" s="162">
        <v>110153</v>
      </c>
      <c r="I40" s="163">
        <f>IFERROR(H40/G40-1,"-")</f>
        <v>-6.032041220227935E-2</v>
      </c>
      <c r="J40" s="163">
        <f t="shared" si="23"/>
        <v>0.21941298913422372</v>
      </c>
      <c r="K40" s="162">
        <v>106680</v>
      </c>
      <c r="L40" s="162">
        <v>41132</v>
      </c>
      <c r="M40" s="162">
        <v>324059</v>
      </c>
      <c r="N40" s="162">
        <v>364553</v>
      </c>
      <c r="O40" s="162">
        <v>395089</v>
      </c>
      <c r="P40" s="162">
        <v>417880</v>
      </c>
      <c r="Q40" s="163">
        <f>IFERROR(P40/O40-1,"-")</f>
        <v>5.7685736631493123E-2</v>
      </c>
      <c r="R40" s="163">
        <f t="shared" si="25"/>
        <v>0.18213754897986759</v>
      </c>
      <c r="S40" s="162">
        <v>146682</v>
      </c>
      <c r="T40" s="162">
        <v>424241</v>
      </c>
      <c r="U40" s="162">
        <v>474712</v>
      </c>
      <c r="V40" s="162">
        <v>512313</v>
      </c>
      <c r="W40" s="162">
        <v>528033</v>
      </c>
      <c r="X40" s="163">
        <f>IFERROR(W40/V40-1,"-")</f>
        <v>3.0684366783587436E-2</v>
      </c>
      <c r="Y40" s="163">
        <f>W40/W$8</f>
        <v>0.18882970448925293</v>
      </c>
    </row>
    <row r="41" spans="1:25" s="58" customFormat="1" x14ac:dyDescent="0.25">
      <c r="B41" s="165" t="s">
        <v>113</v>
      </c>
      <c r="C41" s="166">
        <v>19320</v>
      </c>
      <c r="D41" s="166">
        <v>2219</v>
      </c>
      <c r="E41" s="166">
        <v>48779</v>
      </c>
      <c r="F41" s="166">
        <v>47879</v>
      </c>
      <c r="G41" s="166">
        <v>50039</v>
      </c>
      <c r="H41" s="166">
        <v>44717</v>
      </c>
      <c r="I41" s="167">
        <f t="shared" ref="I41:I48" si="26">IFERROR(H41/G41-1,"-")</f>
        <v>-0.10635704150762404</v>
      </c>
      <c r="J41" s="167">
        <f t="shared" si="23"/>
        <v>8.9071479080143817E-2</v>
      </c>
      <c r="K41" s="166">
        <v>50104</v>
      </c>
      <c r="L41" s="166">
        <v>7555</v>
      </c>
      <c r="M41" s="166">
        <v>169633</v>
      </c>
      <c r="N41" s="166">
        <v>195278</v>
      </c>
      <c r="O41" s="166">
        <v>221210</v>
      </c>
      <c r="P41" s="166">
        <v>229840</v>
      </c>
      <c r="Q41" s="167">
        <f t="shared" ref="Q41:Q48" si="27">IFERROR(P41/O41-1,"-")</f>
        <v>3.9012702861534354E-2</v>
      </c>
      <c r="R41" s="167">
        <f t="shared" si="25"/>
        <v>0.100178267104271</v>
      </c>
      <c r="S41" s="166">
        <v>69424</v>
      </c>
      <c r="T41" s="166">
        <v>218412</v>
      </c>
      <c r="U41" s="166">
        <v>243157</v>
      </c>
      <c r="V41" s="166">
        <v>271249</v>
      </c>
      <c r="W41" s="166">
        <v>274557</v>
      </c>
      <c r="X41" s="167">
        <f t="shared" ref="X41:X48" si="28">IFERROR(W41/V41-1,"-")</f>
        <v>1.2195436665204396E-2</v>
      </c>
      <c r="Y41" s="167">
        <f t="shared" ref="Y41:Y48" si="29">W41/W$8</f>
        <v>9.8184236923555573E-2</v>
      </c>
    </row>
    <row r="42" spans="1:25" s="58" customFormat="1" x14ac:dyDescent="0.25">
      <c r="B42" s="165" t="s">
        <v>116</v>
      </c>
      <c r="C42" s="166">
        <v>2941</v>
      </c>
      <c r="D42" s="166">
        <v>214</v>
      </c>
      <c r="E42" s="166">
        <v>4580</v>
      </c>
      <c r="F42" s="166">
        <v>6825</v>
      </c>
      <c r="G42" s="166">
        <v>7244</v>
      </c>
      <c r="H42" s="166">
        <v>8062</v>
      </c>
      <c r="I42" s="167">
        <f t="shared" si="26"/>
        <v>0.11292103810049703</v>
      </c>
      <c r="J42" s="167">
        <f t="shared" si="23"/>
        <v>1.6058641329787765E-2</v>
      </c>
      <c r="K42" s="166">
        <v>6234</v>
      </c>
      <c r="L42" s="166">
        <v>2788</v>
      </c>
      <c r="M42" s="166">
        <v>11814</v>
      </c>
      <c r="N42" s="166">
        <v>14535</v>
      </c>
      <c r="O42" s="166">
        <v>12721</v>
      </c>
      <c r="P42" s="166">
        <v>13089</v>
      </c>
      <c r="Q42" s="167">
        <f t="shared" si="27"/>
        <v>2.8928543353510028E-2</v>
      </c>
      <c r="R42" s="167">
        <f t="shared" si="25"/>
        <v>5.7049831975626662E-3</v>
      </c>
      <c r="S42" s="166">
        <v>9175</v>
      </c>
      <c r="T42" s="166">
        <v>16394</v>
      </c>
      <c r="U42" s="166">
        <v>21360</v>
      </c>
      <c r="V42" s="166">
        <v>19965</v>
      </c>
      <c r="W42" s="166">
        <v>21151</v>
      </c>
      <c r="X42" s="167">
        <f t="shared" si="28"/>
        <v>5.9403956924618084E-2</v>
      </c>
      <c r="Y42" s="167">
        <f t="shared" si="29"/>
        <v>7.5638020344413869E-3</v>
      </c>
    </row>
    <row r="43" spans="1:25" x14ac:dyDescent="0.25">
      <c r="A43" s="58"/>
      <c r="B43" s="165" t="s">
        <v>119</v>
      </c>
      <c r="C43" s="166">
        <v>1747</v>
      </c>
      <c r="D43" s="166">
        <v>414</v>
      </c>
      <c r="E43" s="166">
        <v>3474</v>
      </c>
      <c r="F43" s="166">
        <v>5140</v>
      </c>
      <c r="G43" s="166">
        <v>5775</v>
      </c>
      <c r="H43" s="166">
        <v>5598</v>
      </c>
      <c r="I43" s="167">
        <f t="shared" si="26"/>
        <v>-3.0649350649350704E-2</v>
      </c>
      <c r="J43" s="167">
        <f t="shared" si="23"/>
        <v>1.1150616988855359E-2</v>
      </c>
      <c r="K43" s="166">
        <v>2889</v>
      </c>
      <c r="L43" s="166">
        <v>4201</v>
      </c>
      <c r="M43" s="166">
        <v>8084</v>
      </c>
      <c r="N43" s="166">
        <v>8393</v>
      </c>
      <c r="O43" s="166">
        <v>7703</v>
      </c>
      <c r="P43" s="166">
        <v>9053</v>
      </c>
      <c r="Q43" s="167">
        <f t="shared" si="27"/>
        <v>0.17525639361287815</v>
      </c>
      <c r="R43" s="167">
        <f t="shared" si="25"/>
        <v>3.9458486429471166E-3</v>
      </c>
      <c r="S43" s="166">
        <v>4636</v>
      </c>
      <c r="T43" s="166">
        <v>11558</v>
      </c>
      <c r="U43" s="166">
        <v>13533</v>
      </c>
      <c r="V43" s="166">
        <v>13478</v>
      </c>
      <c r="W43" s="166">
        <v>14651</v>
      </c>
      <c r="X43" s="167">
        <f t="shared" si="28"/>
        <v>8.7030716723549562E-2</v>
      </c>
      <c r="Y43" s="167">
        <f t="shared" si="29"/>
        <v>5.2393392088601375E-3</v>
      </c>
    </row>
    <row r="44" spans="1:25" x14ac:dyDescent="0.25">
      <c r="A44" s="58"/>
      <c r="B44" s="165" t="s">
        <v>126</v>
      </c>
      <c r="C44" s="166">
        <v>765</v>
      </c>
      <c r="D44" s="166">
        <v>228</v>
      </c>
      <c r="E44" s="166">
        <v>2017</v>
      </c>
      <c r="F44" s="166">
        <v>2071</v>
      </c>
      <c r="G44" s="166">
        <v>2523</v>
      </c>
      <c r="H44" s="166">
        <v>1994</v>
      </c>
      <c r="I44" s="167">
        <f t="shared" si="26"/>
        <v>-0.2096710265556877</v>
      </c>
      <c r="J44" s="167">
        <f t="shared" si="23"/>
        <v>3.9718346330435131E-3</v>
      </c>
      <c r="K44" s="166">
        <v>5319</v>
      </c>
      <c r="L44" s="166">
        <v>3855</v>
      </c>
      <c r="M44" s="166">
        <v>19256</v>
      </c>
      <c r="N44" s="166">
        <v>17394</v>
      </c>
      <c r="O44" s="166">
        <v>18778</v>
      </c>
      <c r="P44" s="166">
        <v>17497</v>
      </c>
      <c r="Q44" s="167">
        <f t="shared" si="27"/>
        <v>-6.8218127596123113E-2</v>
      </c>
      <c r="R44" s="167">
        <f t="shared" si="25"/>
        <v>7.6262580034956043E-3</v>
      </c>
      <c r="S44" s="166">
        <v>6084</v>
      </c>
      <c r="T44" s="166">
        <v>21273</v>
      </c>
      <c r="U44" s="166">
        <v>19465</v>
      </c>
      <c r="V44" s="166">
        <v>21301</v>
      </c>
      <c r="W44" s="166">
        <v>19491</v>
      </c>
      <c r="X44" s="167">
        <f t="shared" si="28"/>
        <v>-8.4972536500633744E-2</v>
      </c>
      <c r="Y44" s="167">
        <f t="shared" si="29"/>
        <v>6.9701699897544833E-3</v>
      </c>
    </row>
    <row r="45" spans="1:25" x14ac:dyDescent="0.25">
      <c r="A45" s="58"/>
      <c r="B45" s="165" t="s">
        <v>122</v>
      </c>
      <c r="C45" s="166">
        <v>885</v>
      </c>
      <c r="D45" s="166">
        <v>113</v>
      </c>
      <c r="E45" s="166">
        <v>1063</v>
      </c>
      <c r="F45" s="166">
        <v>1345</v>
      </c>
      <c r="G45" s="166">
        <v>1511</v>
      </c>
      <c r="H45" s="166">
        <v>1991</v>
      </c>
      <c r="I45" s="167">
        <f t="shared" si="26"/>
        <v>0.31767041694242226</v>
      </c>
      <c r="J45" s="167">
        <f t="shared" si="23"/>
        <v>3.965858954056988E-3</v>
      </c>
      <c r="K45" s="166">
        <v>7751</v>
      </c>
      <c r="L45" s="166">
        <v>4535</v>
      </c>
      <c r="M45" s="166">
        <v>18088</v>
      </c>
      <c r="N45" s="166">
        <v>21594</v>
      </c>
      <c r="O45" s="166">
        <v>22419</v>
      </c>
      <c r="P45" s="166">
        <v>18490</v>
      </c>
      <c r="Q45" s="167">
        <f t="shared" si="27"/>
        <v>-0.17525313350283245</v>
      </c>
      <c r="R45" s="167">
        <f t="shared" si="25"/>
        <v>8.0590678678992816E-3</v>
      </c>
      <c r="S45" s="166">
        <v>8636</v>
      </c>
      <c r="T45" s="166">
        <v>19151</v>
      </c>
      <c r="U45" s="166">
        <v>22939</v>
      </c>
      <c r="V45" s="166">
        <v>23930</v>
      </c>
      <c r="W45" s="166">
        <v>20481</v>
      </c>
      <c r="X45" s="167">
        <f t="shared" si="28"/>
        <v>-0.1441287087338069</v>
      </c>
      <c r="Y45" s="167">
        <f t="shared" si="29"/>
        <v>7.3242035585737815E-3</v>
      </c>
    </row>
    <row r="46" spans="1:25" x14ac:dyDescent="0.25">
      <c r="A46" s="58"/>
      <c r="B46" s="165" t="s">
        <v>131</v>
      </c>
      <c r="C46" s="166">
        <v>1095</v>
      </c>
      <c r="D46" s="166">
        <v>13</v>
      </c>
      <c r="E46" s="166">
        <v>1595</v>
      </c>
      <c r="F46" s="166">
        <v>1666</v>
      </c>
      <c r="G46" s="166">
        <v>984</v>
      </c>
      <c r="H46" s="166">
        <v>1173</v>
      </c>
      <c r="I46" s="167">
        <f t="shared" si="26"/>
        <v>0.19207317073170738</v>
      </c>
      <c r="J46" s="167">
        <f t="shared" si="23"/>
        <v>2.336490483731214E-3</v>
      </c>
      <c r="K46" s="166">
        <v>2224</v>
      </c>
      <c r="L46" s="166">
        <v>762</v>
      </c>
      <c r="M46" s="166">
        <v>3713</v>
      </c>
      <c r="N46" s="166">
        <v>4562</v>
      </c>
      <c r="O46" s="166">
        <v>4273</v>
      </c>
      <c r="P46" s="166">
        <v>5312</v>
      </c>
      <c r="Q46" s="167">
        <f t="shared" si="27"/>
        <v>0.24315469225368602</v>
      </c>
      <c r="R46" s="167">
        <f t="shared" si="25"/>
        <v>2.3152930510698206E-3</v>
      </c>
      <c r="S46" s="166">
        <v>3319</v>
      </c>
      <c r="T46" s="166">
        <v>5308</v>
      </c>
      <c r="U46" s="166">
        <v>6228</v>
      </c>
      <c r="V46" s="166">
        <v>5257</v>
      </c>
      <c r="W46" s="166">
        <v>6485</v>
      </c>
      <c r="X46" s="167">
        <f t="shared" si="28"/>
        <v>0.23359330416587398</v>
      </c>
      <c r="Y46" s="167">
        <f t="shared" si="29"/>
        <v>2.319098680599139E-3</v>
      </c>
    </row>
    <row r="47" spans="1:25" x14ac:dyDescent="0.25">
      <c r="A47" s="58"/>
      <c r="B47" s="165" t="s">
        <v>134</v>
      </c>
      <c r="C47" s="166">
        <v>1063</v>
      </c>
      <c r="D47" s="166">
        <v>13</v>
      </c>
      <c r="E47" s="166">
        <v>781</v>
      </c>
      <c r="F47" s="166">
        <v>1075</v>
      </c>
      <c r="G47" s="166">
        <v>873</v>
      </c>
      <c r="H47" s="166">
        <v>779</v>
      </c>
      <c r="I47" s="167">
        <f t="shared" si="26"/>
        <v>-0.10767468499427257</v>
      </c>
      <c r="J47" s="167">
        <f t="shared" si="23"/>
        <v>1.5516846435009511E-3</v>
      </c>
      <c r="K47" s="166">
        <v>3685</v>
      </c>
      <c r="L47" s="166">
        <v>642</v>
      </c>
      <c r="M47" s="166">
        <v>3143</v>
      </c>
      <c r="N47" s="166">
        <v>4863</v>
      </c>
      <c r="O47" s="166">
        <v>4514</v>
      </c>
      <c r="P47" s="166">
        <v>3917</v>
      </c>
      <c r="Q47" s="167">
        <f t="shared" si="27"/>
        <v>-0.13225520602569785</v>
      </c>
      <c r="R47" s="167">
        <f t="shared" si="25"/>
        <v>1.7072671086296098E-3</v>
      </c>
      <c r="S47" s="166">
        <v>4748</v>
      </c>
      <c r="T47" s="166">
        <v>3924</v>
      </c>
      <c r="U47" s="166">
        <v>5938</v>
      </c>
      <c r="V47" s="166">
        <v>5387</v>
      </c>
      <c r="W47" s="166">
        <v>4696</v>
      </c>
      <c r="X47" s="167">
        <f t="shared" si="28"/>
        <v>-0.12827176536105434</v>
      </c>
      <c r="Y47" s="167">
        <f t="shared" si="29"/>
        <v>1.6793349890660845E-3</v>
      </c>
    </row>
    <row r="48" spans="1:25" x14ac:dyDescent="0.25">
      <c r="A48" s="58"/>
      <c r="B48" s="170" t="s">
        <v>148</v>
      </c>
      <c r="C48" s="171">
        <f t="shared" ref="C48" si="30">C40-SUM(C41:C47)</f>
        <v>12186</v>
      </c>
      <c r="D48" s="171">
        <f t="shared" ref="D48:H48" si="31">D40-SUM(D41:D47)</f>
        <v>6234</v>
      </c>
      <c r="E48" s="171">
        <f t="shared" si="31"/>
        <v>37893</v>
      </c>
      <c r="F48" s="171">
        <f t="shared" si="31"/>
        <v>44158</v>
      </c>
      <c r="G48" s="171">
        <f t="shared" si="31"/>
        <v>48275</v>
      </c>
      <c r="H48" s="171">
        <f t="shared" si="31"/>
        <v>45839</v>
      </c>
      <c r="I48" s="172">
        <f t="shared" si="26"/>
        <v>-5.0460901087519439E-2</v>
      </c>
      <c r="J48" s="172">
        <f t="shared" si="23"/>
        <v>9.1306383021104109E-2</v>
      </c>
      <c r="K48" s="171">
        <f t="shared" ref="K48:P48" si="32">K40-SUM(K41:K47)</f>
        <v>28474</v>
      </c>
      <c r="L48" s="171">
        <f t="shared" si="32"/>
        <v>16794</v>
      </c>
      <c r="M48" s="171">
        <f t="shared" si="32"/>
        <v>90328</v>
      </c>
      <c r="N48" s="171">
        <f t="shared" si="32"/>
        <v>97934</v>
      </c>
      <c r="O48" s="171">
        <f t="shared" si="32"/>
        <v>103471</v>
      </c>
      <c r="P48" s="171">
        <f t="shared" si="32"/>
        <v>120682</v>
      </c>
      <c r="Q48" s="172">
        <f t="shared" si="27"/>
        <v>0.16633646142397396</v>
      </c>
      <c r="R48" s="172">
        <f t="shared" si="25"/>
        <v>5.2600564003992482E-2</v>
      </c>
      <c r="S48" s="171">
        <f>S40-SUM(S41:S47)</f>
        <v>40660</v>
      </c>
      <c r="T48" s="171">
        <f>T40-SUM(T41:T47)</f>
        <v>128221</v>
      </c>
      <c r="U48" s="171">
        <f>U40-SUM(U41:U47)</f>
        <v>142092</v>
      </c>
      <c r="V48" s="171">
        <f>V40-SUM(V41:V47)</f>
        <v>151746</v>
      </c>
      <c r="W48" s="171">
        <f>W40-SUM(W41:W47)</f>
        <v>166521</v>
      </c>
      <c r="X48" s="172">
        <f t="shared" si="28"/>
        <v>9.736665216875573E-2</v>
      </c>
      <c r="Y48" s="172">
        <f t="shared" si="29"/>
        <v>5.9549519104402357E-2</v>
      </c>
    </row>
    <row r="49" spans="1:25" x14ac:dyDescent="0.25">
      <c r="A49" s="58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</row>
    <row r="50" spans="1:25" x14ac:dyDescent="0.25">
      <c r="A50" s="58"/>
      <c r="B50" s="158" t="s">
        <v>71</v>
      </c>
      <c r="C50" s="178">
        <f t="shared" ref="C50:H50" si="33">C51+C54</f>
        <v>1055</v>
      </c>
      <c r="D50" s="178">
        <f t="shared" si="33"/>
        <v>3463</v>
      </c>
      <c r="E50" s="178">
        <f t="shared" si="33"/>
        <v>0</v>
      </c>
      <c r="F50" s="178">
        <f t="shared" si="33"/>
        <v>0</v>
      </c>
      <c r="G50" s="178">
        <f t="shared" si="33"/>
        <v>0</v>
      </c>
      <c r="H50" s="178">
        <f t="shared" si="33"/>
        <v>0</v>
      </c>
      <c r="I50" s="179" t="str">
        <f>IFERROR(H50/G50-1,"-")</f>
        <v>-</v>
      </c>
      <c r="J50" s="179">
        <f t="shared" ref="J50:J62" si="34">H50/H$8</f>
        <v>0</v>
      </c>
      <c r="K50" s="178">
        <f t="shared" ref="K50:P50" si="35">K51+K54</f>
        <v>0</v>
      </c>
      <c r="L50" s="178">
        <f t="shared" si="35"/>
        <v>0</v>
      </c>
      <c r="M50" s="178">
        <f t="shared" si="35"/>
        <v>0</v>
      </c>
      <c r="N50" s="178">
        <f t="shared" si="35"/>
        <v>0</v>
      </c>
      <c r="O50" s="178">
        <f t="shared" si="35"/>
        <v>0</v>
      </c>
      <c r="P50" s="178">
        <f t="shared" si="35"/>
        <v>0</v>
      </c>
      <c r="Q50" s="179" t="str">
        <f>IFERROR(P50/O50-1,"-")</f>
        <v>-</v>
      </c>
      <c r="R50" s="179">
        <f t="shared" ref="R50:R62" si="36">P50/P$8</f>
        <v>0</v>
      </c>
      <c r="S50" s="178">
        <f>S51+S54</f>
        <v>9247</v>
      </c>
      <c r="T50" s="178">
        <f>T51+T54</f>
        <v>22508</v>
      </c>
      <c r="U50" s="178">
        <f>U51+U54</f>
        <v>32923</v>
      </c>
      <c r="V50" s="178">
        <f>V51+V54</f>
        <v>28494</v>
      </c>
      <c r="W50" s="178">
        <f>W51+W54</f>
        <v>27551</v>
      </c>
      <c r="X50" s="179">
        <f>IFERROR(W50/V50-1,"-")</f>
        <v>-3.3094686600687817E-2</v>
      </c>
      <c r="Y50" s="179">
        <f>W50/W$8</f>
        <v>9.8525038934752333E-3</v>
      </c>
    </row>
    <row r="51" spans="1:25" x14ac:dyDescent="0.25">
      <c r="A51" s="58"/>
      <c r="B51" s="161" t="s">
        <v>100</v>
      </c>
      <c r="C51" s="162">
        <v>890</v>
      </c>
      <c r="D51" s="162">
        <v>787</v>
      </c>
      <c r="E51" s="162">
        <v>0</v>
      </c>
      <c r="F51" s="162">
        <v>0</v>
      </c>
      <c r="G51" s="162">
        <v>0</v>
      </c>
      <c r="H51" s="162">
        <v>0</v>
      </c>
      <c r="I51" s="163" t="str">
        <f>IFERROR(H51/G51-1,"-")</f>
        <v>-</v>
      </c>
      <c r="J51" s="163">
        <f t="shared" si="34"/>
        <v>0</v>
      </c>
      <c r="K51" s="162">
        <v>0</v>
      </c>
      <c r="L51" s="162">
        <v>0</v>
      </c>
      <c r="M51" s="162">
        <v>0</v>
      </c>
      <c r="N51" s="162">
        <v>0</v>
      </c>
      <c r="O51" s="162">
        <v>0</v>
      </c>
      <c r="P51" s="162">
        <v>0</v>
      </c>
      <c r="Q51" s="163" t="str">
        <f>IFERROR(P51/O51-1,"-")</f>
        <v>-</v>
      </c>
      <c r="R51" s="163">
        <f t="shared" si="36"/>
        <v>0</v>
      </c>
      <c r="S51" s="162">
        <v>1663</v>
      </c>
      <c r="T51" s="162">
        <v>3711</v>
      </c>
      <c r="U51" s="162">
        <v>14572</v>
      </c>
      <c r="V51" s="162">
        <v>7752</v>
      </c>
      <c r="W51" s="162">
        <v>5603</v>
      </c>
      <c r="X51" s="163">
        <f>IFERROR(W51/V51-1,"-")</f>
        <v>-0.27721878224974206</v>
      </c>
      <c r="Y51" s="163">
        <f>W51/W$8</f>
        <v>2.0036869556510372E-3</v>
      </c>
    </row>
    <row r="52" spans="1:25" x14ac:dyDescent="0.25">
      <c r="A52" s="58"/>
      <c r="B52" s="165" t="s">
        <v>106</v>
      </c>
      <c r="C52" s="166">
        <v>890</v>
      </c>
      <c r="D52" s="166">
        <v>309</v>
      </c>
      <c r="E52" s="166">
        <v>0</v>
      </c>
      <c r="F52" s="166">
        <v>0</v>
      </c>
      <c r="G52" s="166">
        <v>0</v>
      </c>
      <c r="H52" s="166">
        <v>0</v>
      </c>
      <c r="I52" s="167" t="str">
        <f>IFERROR(H52/G52-1,"-")</f>
        <v>-</v>
      </c>
      <c r="J52" s="167">
        <f t="shared" si="34"/>
        <v>0</v>
      </c>
      <c r="K52" s="166">
        <v>0</v>
      </c>
      <c r="L52" s="166">
        <v>0</v>
      </c>
      <c r="M52" s="166">
        <v>0</v>
      </c>
      <c r="N52" s="166">
        <v>0</v>
      </c>
      <c r="O52" s="166">
        <v>0</v>
      </c>
      <c r="P52" s="166">
        <v>0</v>
      </c>
      <c r="Q52" s="167" t="str">
        <f>IFERROR(P52/O52-1,"-")</f>
        <v>-</v>
      </c>
      <c r="R52" s="167">
        <f t="shared" si="36"/>
        <v>0</v>
      </c>
      <c r="S52" s="166">
        <v>1257</v>
      </c>
      <c r="T52" s="166">
        <v>1903</v>
      </c>
      <c r="U52" s="166">
        <v>10834</v>
      </c>
      <c r="V52" s="166">
        <v>5190</v>
      </c>
      <c r="W52" s="166">
        <v>3256</v>
      </c>
      <c r="X52" s="167">
        <f>IFERROR(W52/V52-1,"-")</f>
        <v>-0.37263969171483624</v>
      </c>
      <c r="Y52" s="167">
        <f>W52/W$8</f>
        <v>1.1643770707834692E-3</v>
      </c>
    </row>
    <row r="53" spans="1:25" x14ac:dyDescent="0.25">
      <c r="A53" s="58"/>
      <c r="B53" s="165" t="s">
        <v>103</v>
      </c>
      <c r="C53" s="166">
        <v>0</v>
      </c>
      <c r="D53" s="166">
        <v>478</v>
      </c>
      <c r="E53" s="166">
        <v>0</v>
      </c>
      <c r="F53" s="166">
        <v>0</v>
      </c>
      <c r="G53" s="166">
        <v>0</v>
      </c>
      <c r="H53" s="166">
        <v>0</v>
      </c>
      <c r="I53" s="167" t="str">
        <f>IFERROR(H53/G53-1,"-")</f>
        <v>-</v>
      </c>
      <c r="J53" s="167">
        <f t="shared" si="34"/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6">
        <v>0</v>
      </c>
      <c r="Q53" s="167" t="str">
        <f>IFERROR(P53/O53-1,"-")</f>
        <v>-</v>
      </c>
      <c r="R53" s="167">
        <f t="shared" si="36"/>
        <v>0</v>
      </c>
      <c r="S53" s="166">
        <v>406</v>
      </c>
      <c r="T53" s="166">
        <v>1808</v>
      </c>
      <c r="U53" s="166">
        <v>3738</v>
      </c>
      <c r="V53" s="166">
        <v>2562</v>
      </c>
      <c r="W53" s="166">
        <v>2347</v>
      </c>
      <c r="X53" s="167">
        <f>IFERROR(W53/V53-1,"-")</f>
        <v>-8.391881342701013E-2</v>
      </c>
      <c r="Y53" s="167">
        <f>W53/W$8</f>
        <v>8.3930988486756821E-4</v>
      </c>
    </row>
    <row r="54" spans="1:25" x14ac:dyDescent="0.25">
      <c r="A54" s="58"/>
      <c r="B54" s="161" t="s">
        <v>110</v>
      </c>
      <c r="C54" s="162">
        <v>165</v>
      </c>
      <c r="D54" s="162">
        <v>2676</v>
      </c>
      <c r="E54" s="162">
        <v>0</v>
      </c>
      <c r="F54" s="162">
        <v>0</v>
      </c>
      <c r="G54" s="162">
        <v>0</v>
      </c>
      <c r="H54" s="162">
        <v>0</v>
      </c>
      <c r="I54" s="163" t="str">
        <f>IFERROR(H54/G54-1,"-")</f>
        <v>-</v>
      </c>
      <c r="J54" s="163">
        <f t="shared" si="34"/>
        <v>0</v>
      </c>
      <c r="K54" s="162">
        <v>0</v>
      </c>
      <c r="L54" s="162">
        <v>0</v>
      </c>
      <c r="M54" s="162">
        <v>0</v>
      </c>
      <c r="N54" s="162">
        <v>0</v>
      </c>
      <c r="O54" s="162">
        <v>0</v>
      </c>
      <c r="P54" s="162">
        <v>0</v>
      </c>
      <c r="Q54" s="163" t="str">
        <f>IFERROR(P54/O54-1,"-")</f>
        <v>-</v>
      </c>
      <c r="R54" s="163">
        <f t="shared" si="36"/>
        <v>0</v>
      </c>
      <c r="S54" s="162">
        <v>7584</v>
      </c>
      <c r="T54" s="162">
        <v>18797</v>
      </c>
      <c r="U54" s="162">
        <v>18351</v>
      </c>
      <c r="V54" s="162">
        <v>20742</v>
      </c>
      <c r="W54" s="162">
        <v>21948</v>
      </c>
      <c r="X54" s="163">
        <f>IFERROR(W54/V54-1,"-")</f>
        <v>5.8142898466878812E-2</v>
      </c>
      <c r="Y54" s="163">
        <f>W54/W$8</f>
        <v>7.8488169378241948E-3</v>
      </c>
    </row>
    <row r="55" spans="1:25" s="58" customFormat="1" x14ac:dyDescent="0.25">
      <c r="B55" s="165" t="s">
        <v>113</v>
      </c>
      <c r="C55" s="166">
        <v>14</v>
      </c>
      <c r="D55" s="166">
        <v>55</v>
      </c>
      <c r="E55" s="166">
        <v>0</v>
      </c>
      <c r="F55" s="166">
        <v>0</v>
      </c>
      <c r="G55" s="166">
        <v>0</v>
      </c>
      <c r="H55" s="166">
        <v>0</v>
      </c>
      <c r="I55" s="167" t="str">
        <f t="shared" ref="I55:I62" si="37">IFERROR(H55/G55-1,"-")</f>
        <v>-</v>
      </c>
      <c r="J55" s="167">
        <f t="shared" si="34"/>
        <v>0</v>
      </c>
      <c r="K55" s="166">
        <v>0</v>
      </c>
      <c r="L55" s="166">
        <v>0</v>
      </c>
      <c r="M55" s="166">
        <v>0</v>
      </c>
      <c r="N55" s="166">
        <v>0</v>
      </c>
      <c r="O55" s="166">
        <v>0</v>
      </c>
      <c r="P55" s="166">
        <v>0</v>
      </c>
      <c r="Q55" s="167" t="str">
        <f t="shared" ref="Q55:Q62" si="38">IFERROR(P55/O55-1,"-")</f>
        <v>-</v>
      </c>
      <c r="R55" s="167">
        <f t="shared" si="36"/>
        <v>0</v>
      </c>
      <c r="S55" s="166">
        <v>2315</v>
      </c>
      <c r="T55" s="166">
        <v>6815</v>
      </c>
      <c r="U55" s="166">
        <v>5827</v>
      </c>
      <c r="V55" s="166">
        <v>7309</v>
      </c>
      <c r="W55" s="166">
        <v>7932</v>
      </c>
      <c r="X55" s="167">
        <f t="shared" ref="X55:X62" si="39">IFERROR(W55/V55-1,"-")</f>
        <v>8.5237378574360312E-2</v>
      </c>
      <c r="Y55" s="167">
        <f t="shared" ref="Y55:Y62" si="40">W55/W$8</f>
        <v>2.836559866540073E-3</v>
      </c>
    </row>
    <row r="56" spans="1:25" s="58" customFormat="1" x14ac:dyDescent="0.25">
      <c r="B56" s="165" t="s">
        <v>116</v>
      </c>
      <c r="C56" s="166">
        <v>37</v>
      </c>
      <c r="D56" s="166">
        <v>1007</v>
      </c>
      <c r="E56" s="166">
        <v>0</v>
      </c>
      <c r="F56" s="166">
        <v>0</v>
      </c>
      <c r="G56" s="166">
        <v>0</v>
      </c>
      <c r="H56" s="166">
        <v>0</v>
      </c>
      <c r="I56" s="167" t="str">
        <f t="shared" si="37"/>
        <v>-</v>
      </c>
      <c r="J56" s="167">
        <f t="shared" si="34"/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6">
        <v>0</v>
      </c>
      <c r="Q56" s="167" t="str">
        <f t="shared" si="38"/>
        <v>-</v>
      </c>
      <c r="R56" s="167">
        <f t="shared" si="36"/>
        <v>0</v>
      </c>
      <c r="S56" s="166">
        <v>2201</v>
      </c>
      <c r="T56" s="166">
        <v>4238</v>
      </c>
      <c r="U56" s="166">
        <v>3135</v>
      </c>
      <c r="V56" s="166">
        <v>4049</v>
      </c>
      <c r="W56" s="166">
        <v>4171</v>
      </c>
      <c r="X56" s="167">
        <f t="shared" si="39"/>
        <v>3.0130896517658767E-2</v>
      </c>
      <c r="Y56" s="167">
        <f t="shared" si="40"/>
        <v>1.4915899146922143E-3</v>
      </c>
    </row>
    <row r="57" spans="1:25" x14ac:dyDescent="0.25">
      <c r="A57" s="58"/>
      <c r="B57" s="165" t="s">
        <v>119</v>
      </c>
      <c r="C57" s="166">
        <v>35</v>
      </c>
      <c r="D57" s="166">
        <v>446</v>
      </c>
      <c r="E57" s="166">
        <v>0</v>
      </c>
      <c r="F57" s="166">
        <v>0</v>
      </c>
      <c r="G57" s="166">
        <v>0</v>
      </c>
      <c r="H57" s="166">
        <v>0</v>
      </c>
      <c r="I57" s="167" t="str">
        <f t="shared" si="37"/>
        <v>-</v>
      </c>
      <c r="J57" s="167">
        <f t="shared" si="34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6">
        <v>0</v>
      </c>
      <c r="Q57" s="167" t="str">
        <f t="shared" si="38"/>
        <v>-</v>
      </c>
      <c r="R57" s="167">
        <f t="shared" si="36"/>
        <v>0</v>
      </c>
      <c r="S57" s="166">
        <v>428</v>
      </c>
      <c r="T57" s="166">
        <v>1532</v>
      </c>
      <c r="U57" s="166">
        <v>1919</v>
      </c>
      <c r="V57" s="166">
        <v>1507</v>
      </c>
      <c r="W57" s="166">
        <v>1676</v>
      </c>
      <c r="X57" s="167">
        <f t="shared" si="39"/>
        <v>0.11214333112143327</v>
      </c>
      <c r="Y57" s="167">
        <f t="shared" si="40"/>
        <v>5.9935379933448842E-4</v>
      </c>
    </row>
    <row r="58" spans="1:25" x14ac:dyDescent="0.25">
      <c r="A58" s="58"/>
      <c r="B58" s="165" t="s">
        <v>126</v>
      </c>
      <c r="C58" s="166">
        <v>25</v>
      </c>
      <c r="D58" s="166">
        <v>55</v>
      </c>
      <c r="E58" s="166">
        <v>0</v>
      </c>
      <c r="F58" s="166">
        <v>0</v>
      </c>
      <c r="G58" s="166">
        <v>0</v>
      </c>
      <c r="H58" s="166">
        <v>0</v>
      </c>
      <c r="I58" s="167" t="str">
        <f t="shared" si="37"/>
        <v>-</v>
      </c>
      <c r="J58" s="167">
        <f t="shared" si="34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6">
        <v>0</v>
      </c>
      <c r="Q58" s="167" t="str">
        <f t="shared" si="38"/>
        <v>-</v>
      </c>
      <c r="R58" s="167">
        <f t="shared" si="36"/>
        <v>0</v>
      </c>
      <c r="S58" s="166">
        <v>230</v>
      </c>
      <c r="T58" s="166">
        <v>558</v>
      </c>
      <c r="U58" s="166">
        <v>409</v>
      </c>
      <c r="V58" s="166">
        <v>679</v>
      </c>
      <c r="W58" s="166">
        <v>657</v>
      </c>
      <c r="X58" s="167">
        <f t="shared" si="39"/>
        <v>-3.2400589101620025E-2</v>
      </c>
      <c r="Y58" s="167">
        <f t="shared" si="40"/>
        <v>2.3494955021644324E-4</v>
      </c>
    </row>
    <row r="59" spans="1:25" x14ac:dyDescent="0.25">
      <c r="A59" s="58"/>
      <c r="B59" s="165" t="s">
        <v>122</v>
      </c>
      <c r="C59" s="166">
        <v>16</v>
      </c>
      <c r="D59" s="166">
        <v>80</v>
      </c>
      <c r="E59" s="166">
        <v>0</v>
      </c>
      <c r="F59" s="166">
        <v>0</v>
      </c>
      <c r="G59" s="166">
        <v>0</v>
      </c>
      <c r="H59" s="166">
        <v>0</v>
      </c>
      <c r="I59" s="167" t="str">
        <f t="shared" si="37"/>
        <v>-</v>
      </c>
      <c r="J59" s="167">
        <f t="shared" si="34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6">
        <v>0</v>
      </c>
      <c r="Q59" s="167" t="str">
        <f t="shared" si="38"/>
        <v>-</v>
      </c>
      <c r="R59" s="167">
        <f t="shared" si="36"/>
        <v>0</v>
      </c>
      <c r="S59" s="166">
        <v>151</v>
      </c>
      <c r="T59" s="166">
        <v>484</v>
      </c>
      <c r="U59" s="166">
        <v>429</v>
      </c>
      <c r="V59" s="166">
        <v>435</v>
      </c>
      <c r="W59" s="166">
        <v>564</v>
      </c>
      <c r="X59" s="167">
        <f t="shared" si="39"/>
        <v>0.29655172413793096</v>
      </c>
      <c r="Y59" s="167">
        <f t="shared" si="40"/>
        <v>2.0169185132735767E-4</v>
      </c>
    </row>
    <row r="60" spans="1:25" x14ac:dyDescent="0.25">
      <c r="A60" s="58"/>
      <c r="B60" s="165" t="s">
        <v>131</v>
      </c>
      <c r="C60" s="166">
        <v>0</v>
      </c>
      <c r="D60" s="166">
        <v>22</v>
      </c>
      <c r="E60" s="166">
        <v>0</v>
      </c>
      <c r="F60" s="166">
        <v>0</v>
      </c>
      <c r="G60" s="166">
        <v>0</v>
      </c>
      <c r="H60" s="166">
        <v>0</v>
      </c>
      <c r="I60" s="167" t="str">
        <f t="shared" si="37"/>
        <v>-</v>
      </c>
      <c r="J60" s="167">
        <f t="shared" si="34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6">
        <v>0</v>
      </c>
      <c r="Q60" s="167" t="str">
        <f t="shared" si="38"/>
        <v>-</v>
      </c>
      <c r="R60" s="167">
        <f t="shared" si="36"/>
        <v>0</v>
      </c>
      <c r="S60" s="166">
        <v>76</v>
      </c>
      <c r="T60" s="166">
        <v>62</v>
      </c>
      <c r="U60" s="166">
        <v>159</v>
      </c>
      <c r="V60" s="166">
        <v>92</v>
      </c>
      <c r="W60" s="166">
        <v>172</v>
      </c>
      <c r="X60" s="167">
        <f t="shared" si="39"/>
        <v>0.86956521739130443</v>
      </c>
      <c r="Y60" s="167">
        <f t="shared" si="40"/>
        <v>6.1508862461534612E-5</v>
      </c>
    </row>
    <row r="61" spans="1:25" x14ac:dyDescent="0.25">
      <c r="A61" s="58"/>
      <c r="B61" s="165" t="s">
        <v>134</v>
      </c>
      <c r="C61" s="166">
        <v>0</v>
      </c>
      <c r="D61" s="166">
        <v>14</v>
      </c>
      <c r="E61" s="166">
        <v>0</v>
      </c>
      <c r="F61" s="166">
        <v>0</v>
      </c>
      <c r="G61" s="166">
        <v>0</v>
      </c>
      <c r="H61" s="166">
        <v>0</v>
      </c>
      <c r="I61" s="167" t="str">
        <f t="shared" si="37"/>
        <v>-</v>
      </c>
      <c r="J61" s="167">
        <f t="shared" si="34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6">
        <v>0</v>
      </c>
      <c r="Q61" s="167" t="str">
        <f t="shared" si="38"/>
        <v>-</v>
      </c>
      <c r="R61" s="167">
        <f t="shared" si="36"/>
        <v>0</v>
      </c>
      <c r="S61" s="166">
        <v>105</v>
      </c>
      <c r="T61" s="166">
        <v>97</v>
      </c>
      <c r="U61" s="166">
        <v>140</v>
      </c>
      <c r="V61" s="166">
        <v>90</v>
      </c>
      <c r="W61" s="166">
        <v>417</v>
      </c>
      <c r="X61" s="167">
        <f t="shared" si="39"/>
        <v>3.6333333333333337</v>
      </c>
      <c r="Y61" s="167">
        <f t="shared" si="40"/>
        <v>1.4912323050267402E-4</v>
      </c>
    </row>
    <row r="62" spans="1:25" x14ac:dyDescent="0.25">
      <c r="A62" s="58"/>
      <c r="B62" s="170" t="s">
        <v>148</v>
      </c>
      <c r="C62" s="171">
        <f t="shared" ref="C62" si="41">C54-SUM(C55:C61)</f>
        <v>38</v>
      </c>
      <c r="D62" s="171">
        <f t="shared" ref="D62:H62" si="42">D54-SUM(D55:D61)</f>
        <v>997</v>
      </c>
      <c r="E62" s="171">
        <f t="shared" si="42"/>
        <v>0</v>
      </c>
      <c r="F62" s="171">
        <f t="shared" si="42"/>
        <v>0</v>
      </c>
      <c r="G62" s="171">
        <f t="shared" si="42"/>
        <v>0</v>
      </c>
      <c r="H62" s="171">
        <f t="shared" si="42"/>
        <v>0</v>
      </c>
      <c r="I62" s="172" t="str">
        <f t="shared" si="37"/>
        <v>-</v>
      </c>
      <c r="J62" s="172">
        <f t="shared" si="34"/>
        <v>0</v>
      </c>
      <c r="K62" s="171">
        <f t="shared" ref="K62:P62" si="43">K54-SUM(K55:K61)</f>
        <v>0</v>
      </c>
      <c r="L62" s="171">
        <f t="shared" si="43"/>
        <v>0</v>
      </c>
      <c r="M62" s="171">
        <f t="shared" si="43"/>
        <v>0</v>
      </c>
      <c r="N62" s="171">
        <f t="shared" si="43"/>
        <v>0</v>
      </c>
      <c r="O62" s="171">
        <f t="shared" si="43"/>
        <v>0</v>
      </c>
      <c r="P62" s="171">
        <f t="shared" si="43"/>
        <v>0</v>
      </c>
      <c r="Q62" s="172" t="str">
        <f t="shared" si="38"/>
        <v>-</v>
      </c>
      <c r="R62" s="172">
        <f t="shared" si="36"/>
        <v>0</v>
      </c>
      <c r="S62" s="171">
        <f>S54-SUM(S55:S61)</f>
        <v>2078</v>
      </c>
      <c r="T62" s="171">
        <f>T54-SUM(T55:T61)</f>
        <v>5011</v>
      </c>
      <c r="U62" s="171">
        <f>U54-SUM(U55:U61)</f>
        <v>6333</v>
      </c>
      <c r="V62" s="171">
        <f>V54-SUM(V55:V61)</f>
        <v>6581</v>
      </c>
      <c r="W62" s="171">
        <f>W54-SUM(W55:W61)</f>
        <v>6359</v>
      </c>
      <c r="X62" s="172">
        <f t="shared" si="39"/>
        <v>-3.3733475155751425E-2</v>
      </c>
      <c r="Y62" s="172">
        <f t="shared" si="40"/>
        <v>2.2740398627494104E-3</v>
      </c>
    </row>
    <row r="63" spans="1:25" x14ac:dyDescent="0.25">
      <c r="A63" s="58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</row>
    <row r="64" spans="1:25" x14ac:dyDescent="0.25">
      <c r="A64" s="58"/>
      <c r="B64" s="158" t="s">
        <v>71</v>
      </c>
      <c r="C64" s="178">
        <f t="shared" ref="C64:H64" si="44">C65+C68</f>
        <v>1940</v>
      </c>
      <c r="D64" s="178">
        <f t="shared" si="44"/>
        <v>0</v>
      </c>
      <c r="E64" s="178">
        <f t="shared" si="44"/>
        <v>0</v>
      </c>
      <c r="F64" s="178">
        <f t="shared" si="44"/>
        <v>0</v>
      </c>
      <c r="G64" s="178">
        <f t="shared" si="44"/>
        <v>0</v>
      </c>
      <c r="H64" s="178">
        <f t="shared" si="44"/>
        <v>0</v>
      </c>
      <c r="I64" s="179" t="str">
        <f>IFERROR(H64/G64-1,"-")</f>
        <v>-</v>
      </c>
      <c r="J64" s="179">
        <f t="shared" ref="J64:J76" si="45">H64/H$8</f>
        <v>0</v>
      </c>
      <c r="K64" s="178">
        <f t="shared" ref="K64:P64" si="46">K65+K68</f>
        <v>27988</v>
      </c>
      <c r="L64" s="178">
        <f t="shared" si="46"/>
        <v>25235</v>
      </c>
      <c r="M64" s="178">
        <f t="shared" si="46"/>
        <v>0</v>
      </c>
      <c r="N64" s="178">
        <f t="shared" si="46"/>
        <v>54117</v>
      </c>
      <c r="O64" s="178">
        <f t="shared" si="46"/>
        <v>0</v>
      </c>
      <c r="P64" s="178">
        <f t="shared" si="46"/>
        <v>0</v>
      </c>
      <c r="Q64" s="179" t="str">
        <f>IFERROR(P64/O64-1,"-")</f>
        <v>-</v>
      </c>
      <c r="R64" s="179">
        <f t="shared" ref="R64:R76" si="47">P64/P$8</f>
        <v>0</v>
      </c>
      <c r="S64" s="178">
        <f>S65+S68</f>
        <v>29928</v>
      </c>
      <c r="T64" s="178">
        <f>T65+T68</f>
        <v>100008</v>
      </c>
      <c r="U64" s="178">
        <f>U65+U68</f>
        <v>115270</v>
      </c>
      <c r="V64" s="178">
        <f>V65+V68</f>
        <v>132160</v>
      </c>
      <c r="W64" s="178">
        <f>W65+W68</f>
        <v>102901</v>
      </c>
      <c r="X64" s="179">
        <f>IFERROR(W64/V64-1,"-")</f>
        <v>-0.22139073849878932</v>
      </c>
      <c r="Y64" s="179">
        <f>W64/W$8</f>
        <v>3.6798392186944029E-2</v>
      </c>
    </row>
    <row r="65" spans="1:25" x14ac:dyDescent="0.25">
      <c r="A65" s="58"/>
      <c r="B65" s="161" t="s">
        <v>100</v>
      </c>
      <c r="C65" s="162">
        <v>97</v>
      </c>
      <c r="D65" s="162">
        <v>0</v>
      </c>
      <c r="E65" s="162">
        <v>0</v>
      </c>
      <c r="F65" s="162">
        <v>0</v>
      </c>
      <c r="G65" s="162">
        <v>0</v>
      </c>
      <c r="H65" s="162">
        <v>0</v>
      </c>
      <c r="I65" s="163" t="str">
        <f>IFERROR(H65/G65-1,"-")</f>
        <v>-</v>
      </c>
      <c r="J65" s="163">
        <f t="shared" si="45"/>
        <v>0</v>
      </c>
      <c r="K65" s="162">
        <v>11254</v>
      </c>
      <c r="L65" s="162">
        <v>14677</v>
      </c>
      <c r="M65" s="162">
        <v>0</v>
      </c>
      <c r="N65" s="162">
        <v>23432</v>
      </c>
      <c r="O65" s="162">
        <v>0</v>
      </c>
      <c r="P65" s="162">
        <v>0</v>
      </c>
      <c r="Q65" s="163" t="str">
        <f>IFERROR(P65/O65-1,"-")</f>
        <v>-</v>
      </c>
      <c r="R65" s="163">
        <f t="shared" si="47"/>
        <v>0</v>
      </c>
      <c r="S65" s="162">
        <v>11351</v>
      </c>
      <c r="T65" s="162">
        <v>27176</v>
      </c>
      <c r="U65" s="162">
        <v>29241</v>
      </c>
      <c r="V65" s="162">
        <v>39888</v>
      </c>
      <c r="W65" s="162">
        <v>29124</v>
      </c>
      <c r="X65" s="163">
        <f>IFERROR(W65/V65-1,"-")</f>
        <v>-0.26985559566786999</v>
      </c>
      <c r="Y65" s="163">
        <f>W65/W$8</f>
        <v>1.0415023897265896E-2</v>
      </c>
    </row>
    <row r="66" spans="1:25" x14ac:dyDescent="0.25">
      <c r="A66" s="58"/>
      <c r="B66" s="165" t="s">
        <v>106</v>
      </c>
      <c r="C66" s="166">
        <v>57</v>
      </c>
      <c r="D66" s="166">
        <v>0</v>
      </c>
      <c r="E66" s="166">
        <v>0</v>
      </c>
      <c r="F66" s="166">
        <v>0</v>
      </c>
      <c r="G66" s="166">
        <v>0</v>
      </c>
      <c r="H66" s="166">
        <v>0</v>
      </c>
      <c r="I66" s="167" t="str">
        <f>IFERROR(H66/G66-1,"-")</f>
        <v>-</v>
      </c>
      <c r="J66" s="167">
        <f t="shared" si="45"/>
        <v>0</v>
      </c>
      <c r="K66" s="166">
        <v>3946</v>
      </c>
      <c r="L66" s="166">
        <v>13481</v>
      </c>
      <c r="M66" s="166">
        <v>0</v>
      </c>
      <c r="N66" s="166">
        <v>16493</v>
      </c>
      <c r="O66" s="166">
        <v>0</v>
      </c>
      <c r="P66" s="166">
        <v>0</v>
      </c>
      <c r="Q66" s="167" t="str">
        <f>IFERROR(P66/O66-1,"-")</f>
        <v>-</v>
      </c>
      <c r="R66" s="167">
        <f t="shared" si="47"/>
        <v>0</v>
      </c>
      <c r="S66" s="166">
        <v>4003</v>
      </c>
      <c r="T66" s="166">
        <v>22180</v>
      </c>
      <c r="U66" s="166">
        <v>20844</v>
      </c>
      <c r="V66" s="166">
        <v>23962</v>
      </c>
      <c r="W66" s="166">
        <v>9961</v>
      </c>
      <c r="X66" s="167">
        <f>IFERROR(W66/V66-1,"-")</f>
        <v>-0.58430014189132795</v>
      </c>
      <c r="Y66" s="167">
        <f>W66/W$8</f>
        <v>3.5621498777868967E-3</v>
      </c>
    </row>
    <row r="67" spans="1:25" x14ac:dyDescent="0.25">
      <c r="A67" s="58"/>
      <c r="B67" s="165" t="s">
        <v>103</v>
      </c>
      <c r="C67" s="166">
        <v>40</v>
      </c>
      <c r="D67" s="166">
        <v>0</v>
      </c>
      <c r="E67" s="166">
        <v>0</v>
      </c>
      <c r="F67" s="166">
        <v>0</v>
      </c>
      <c r="G67" s="166">
        <v>0</v>
      </c>
      <c r="H67" s="166">
        <v>0</v>
      </c>
      <c r="I67" s="167" t="str">
        <f>IFERROR(H67/G67-1,"-")</f>
        <v>-</v>
      </c>
      <c r="J67" s="167">
        <f t="shared" si="45"/>
        <v>0</v>
      </c>
      <c r="K67" s="166">
        <v>7308</v>
      </c>
      <c r="L67" s="166">
        <v>1196</v>
      </c>
      <c r="M67" s="166">
        <v>0</v>
      </c>
      <c r="N67" s="166">
        <v>6939</v>
      </c>
      <c r="O67" s="166">
        <v>0</v>
      </c>
      <c r="P67" s="166">
        <v>0</v>
      </c>
      <c r="Q67" s="167" t="str">
        <f>IFERROR(P67/O67-1,"-")</f>
        <v>-</v>
      </c>
      <c r="R67" s="167">
        <f t="shared" si="47"/>
        <v>0</v>
      </c>
      <c r="S67" s="166">
        <v>7348</v>
      </c>
      <c r="T67" s="166">
        <v>4996</v>
      </c>
      <c r="U67" s="166">
        <v>8397</v>
      </c>
      <c r="V67" s="166">
        <v>15926</v>
      </c>
      <c r="W67" s="166">
        <v>19163</v>
      </c>
      <c r="X67" s="167">
        <f>IFERROR(W67/V67-1,"-")</f>
        <v>0.20325254301142781</v>
      </c>
      <c r="Y67" s="167">
        <f>W67/W$8</f>
        <v>6.8528740194789984E-3</v>
      </c>
    </row>
    <row r="68" spans="1:25" x14ac:dyDescent="0.25">
      <c r="A68" s="58"/>
      <c r="B68" s="161" t="s">
        <v>110</v>
      </c>
      <c r="C68" s="162">
        <v>1843</v>
      </c>
      <c r="D68" s="162">
        <v>0</v>
      </c>
      <c r="E68" s="162">
        <v>0</v>
      </c>
      <c r="F68" s="162">
        <v>0</v>
      </c>
      <c r="G68" s="162">
        <v>0</v>
      </c>
      <c r="H68" s="162">
        <v>0</v>
      </c>
      <c r="I68" s="163" t="str">
        <f>IFERROR(H68/G68-1,"-")</f>
        <v>-</v>
      </c>
      <c r="J68" s="163">
        <f t="shared" si="45"/>
        <v>0</v>
      </c>
      <c r="K68" s="162">
        <v>16734</v>
      </c>
      <c r="L68" s="162">
        <v>10558</v>
      </c>
      <c r="M68" s="162">
        <v>0</v>
      </c>
      <c r="N68" s="162">
        <v>30685</v>
      </c>
      <c r="O68" s="162">
        <v>0</v>
      </c>
      <c r="P68" s="162">
        <v>0</v>
      </c>
      <c r="Q68" s="163" t="str">
        <f>IFERROR(P68/O68-1,"-")</f>
        <v>-</v>
      </c>
      <c r="R68" s="163">
        <f t="shared" si="47"/>
        <v>0</v>
      </c>
      <c r="S68" s="162">
        <v>18577</v>
      </c>
      <c r="T68" s="162">
        <v>72832</v>
      </c>
      <c r="U68" s="162">
        <v>86029</v>
      </c>
      <c r="V68" s="162">
        <v>92272</v>
      </c>
      <c r="W68" s="162">
        <v>73777</v>
      </c>
      <c r="X68" s="163">
        <f>IFERROR(W68/V68-1,"-")</f>
        <v>-0.20044000346800761</v>
      </c>
      <c r="Y68" s="163">
        <f>W68/W$8</f>
        <v>2.6383368289678133E-2</v>
      </c>
    </row>
    <row r="69" spans="1:25" s="58" customFormat="1" x14ac:dyDescent="0.25">
      <c r="B69" s="165" t="s">
        <v>113</v>
      </c>
      <c r="C69" s="166">
        <v>217</v>
      </c>
      <c r="D69" s="166">
        <v>0</v>
      </c>
      <c r="E69" s="166">
        <v>0</v>
      </c>
      <c r="F69" s="166">
        <v>0</v>
      </c>
      <c r="G69" s="166">
        <v>0</v>
      </c>
      <c r="H69" s="166">
        <v>0</v>
      </c>
      <c r="I69" s="167" t="str">
        <f t="shared" ref="I69:I76" si="48">IFERROR(H69/G69-1,"-")</f>
        <v>-</v>
      </c>
      <c r="J69" s="167">
        <f t="shared" si="45"/>
        <v>0</v>
      </c>
      <c r="K69" s="166">
        <v>6895</v>
      </c>
      <c r="L69" s="166">
        <v>932</v>
      </c>
      <c r="M69" s="166">
        <v>0</v>
      </c>
      <c r="N69" s="166">
        <v>12658</v>
      </c>
      <c r="O69" s="166">
        <v>0</v>
      </c>
      <c r="P69" s="166">
        <v>0</v>
      </c>
      <c r="Q69" s="167" t="str">
        <f t="shared" ref="Q69:Q76" si="49">IFERROR(P69/O69-1,"-")</f>
        <v>-</v>
      </c>
      <c r="R69" s="167">
        <f t="shared" si="47"/>
        <v>0</v>
      </c>
      <c r="S69" s="166">
        <v>7112</v>
      </c>
      <c r="T69" s="166">
        <v>35001</v>
      </c>
      <c r="U69" s="166">
        <v>32744</v>
      </c>
      <c r="V69" s="166">
        <v>32081</v>
      </c>
      <c r="W69" s="166">
        <v>31987</v>
      </c>
      <c r="X69" s="167">
        <f t="shared" ref="X69:X76" si="50">IFERROR(W69/V69-1,"-")</f>
        <v>-2.9300832268320809E-3</v>
      </c>
      <c r="Y69" s="167">
        <f t="shared" ref="Y69:Y76" si="51">W69/W$8</f>
        <v>1.1438860369518068E-2</v>
      </c>
    </row>
    <row r="70" spans="1:25" s="58" customFormat="1" x14ac:dyDescent="0.25">
      <c r="B70" s="165" t="s">
        <v>116</v>
      </c>
      <c r="C70" s="166">
        <v>271</v>
      </c>
      <c r="D70" s="166">
        <v>0</v>
      </c>
      <c r="E70" s="166">
        <v>0</v>
      </c>
      <c r="F70" s="166">
        <v>0</v>
      </c>
      <c r="G70" s="166">
        <v>0</v>
      </c>
      <c r="H70" s="166">
        <v>0</v>
      </c>
      <c r="I70" s="167" t="str">
        <f t="shared" si="48"/>
        <v>-</v>
      </c>
      <c r="J70" s="167">
        <f t="shared" si="45"/>
        <v>0</v>
      </c>
      <c r="K70" s="166">
        <v>2038</v>
      </c>
      <c r="L70" s="166">
        <v>1276</v>
      </c>
      <c r="M70" s="166">
        <v>0</v>
      </c>
      <c r="N70" s="166">
        <v>2697</v>
      </c>
      <c r="O70" s="166">
        <v>0</v>
      </c>
      <c r="P70" s="166">
        <v>0</v>
      </c>
      <c r="Q70" s="167" t="str">
        <f t="shared" si="49"/>
        <v>-</v>
      </c>
      <c r="R70" s="167">
        <f t="shared" si="47"/>
        <v>0</v>
      </c>
      <c r="S70" s="166">
        <v>2309</v>
      </c>
      <c r="T70" s="166">
        <v>5326</v>
      </c>
      <c r="U70" s="166">
        <v>5826</v>
      </c>
      <c r="V70" s="166">
        <v>6157</v>
      </c>
      <c r="W70" s="166">
        <v>6553</v>
      </c>
      <c r="X70" s="167">
        <f t="shared" si="50"/>
        <v>6.431703751827178E-2</v>
      </c>
      <c r="Y70" s="167">
        <f t="shared" si="51"/>
        <v>2.3434161378513741E-3</v>
      </c>
    </row>
    <row r="71" spans="1:25" x14ac:dyDescent="0.25">
      <c r="A71" s="58"/>
      <c r="B71" s="165" t="s">
        <v>119</v>
      </c>
      <c r="C71" s="166">
        <v>564</v>
      </c>
      <c r="D71" s="166">
        <v>0</v>
      </c>
      <c r="E71" s="166">
        <v>0</v>
      </c>
      <c r="F71" s="166">
        <v>0</v>
      </c>
      <c r="G71" s="166">
        <v>0</v>
      </c>
      <c r="H71" s="166">
        <v>0</v>
      </c>
      <c r="I71" s="167" t="str">
        <f t="shared" si="48"/>
        <v>-</v>
      </c>
      <c r="J71" s="167">
        <f t="shared" si="45"/>
        <v>0</v>
      </c>
      <c r="K71" s="166">
        <v>1895</v>
      </c>
      <c r="L71" s="166">
        <v>2286</v>
      </c>
      <c r="M71" s="166">
        <v>0</v>
      </c>
      <c r="N71" s="166">
        <v>2728</v>
      </c>
      <c r="O71" s="166">
        <v>0</v>
      </c>
      <c r="P71" s="166">
        <v>0</v>
      </c>
      <c r="Q71" s="167" t="str">
        <f t="shared" si="49"/>
        <v>-</v>
      </c>
      <c r="R71" s="167">
        <f t="shared" si="47"/>
        <v>0</v>
      </c>
      <c r="S71" s="166">
        <v>2459</v>
      </c>
      <c r="T71" s="166">
        <v>9592</v>
      </c>
      <c r="U71" s="166">
        <v>10213</v>
      </c>
      <c r="V71" s="166">
        <v>12857</v>
      </c>
      <c r="W71" s="166">
        <v>6959</v>
      </c>
      <c r="X71" s="167">
        <f t="shared" si="50"/>
        <v>-0.4587384304270048</v>
      </c>
      <c r="Y71" s="167">
        <f t="shared" si="51"/>
        <v>2.4886056620338336E-3</v>
      </c>
    </row>
    <row r="72" spans="1:25" x14ac:dyDescent="0.25">
      <c r="A72" s="58"/>
      <c r="B72" s="165" t="s">
        <v>126</v>
      </c>
      <c r="C72" s="166">
        <v>22</v>
      </c>
      <c r="D72" s="166">
        <v>0</v>
      </c>
      <c r="E72" s="166">
        <v>0</v>
      </c>
      <c r="F72" s="166">
        <v>0</v>
      </c>
      <c r="G72" s="166">
        <v>0</v>
      </c>
      <c r="H72" s="166">
        <v>0</v>
      </c>
      <c r="I72" s="167" t="str">
        <f t="shared" si="48"/>
        <v>-</v>
      </c>
      <c r="J72" s="167">
        <f t="shared" si="45"/>
        <v>0</v>
      </c>
      <c r="K72" s="166">
        <v>228</v>
      </c>
      <c r="L72" s="166">
        <v>570</v>
      </c>
      <c r="M72" s="166">
        <v>0</v>
      </c>
      <c r="N72" s="166">
        <v>882</v>
      </c>
      <c r="O72" s="166">
        <v>0</v>
      </c>
      <c r="P72" s="166">
        <v>0</v>
      </c>
      <c r="Q72" s="167" t="str">
        <f t="shared" si="49"/>
        <v>-</v>
      </c>
      <c r="R72" s="167">
        <f t="shared" si="47"/>
        <v>0</v>
      </c>
      <c r="S72" s="166">
        <v>250</v>
      </c>
      <c r="T72" s="166">
        <v>1217</v>
      </c>
      <c r="U72" s="166">
        <v>2262</v>
      </c>
      <c r="V72" s="166">
        <v>3104</v>
      </c>
      <c r="W72" s="166">
        <v>1732</v>
      </c>
      <c r="X72" s="167">
        <f t="shared" si="50"/>
        <v>-0.4420103092783505</v>
      </c>
      <c r="Y72" s="167">
        <f t="shared" si="51"/>
        <v>6.1937994060103454E-4</v>
      </c>
    </row>
    <row r="73" spans="1:25" x14ac:dyDescent="0.25">
      <c r="A73" s="58"/>
      <c r="B73" s="165" t="s">
        <v>122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6">
        <v>0</v>
      </c>
      <c r="I73" s="167" t="str">
        <f t="shared" si="48"/>
        <v>-</v>
      </c>
      <c r="J73" s="167">
        <f t="shared" si="45"/>
        <v>0</v>
      </c>
      <c r="K73" s="166">
        <v>591</v>
      </c>
      <c r="L73" s="166">
        <v>660</v>
      </c>
      <c r="M73" s="166">
        <v>0</v>
      </c>
      <c r="N73" s="166">
        <v>940</v>
      </c>
      <c r="O73" s="166">
        <v>0</v>
      </c>
      <c r="P73" s="166">
        <v>0</v>
      </c>
      <c r="Q73" s="167" t="str">
        <f t="shared" si="49"/>
        <v>-</v>
      </c>
      <c r="R73" s="167">
        <f t="shared" si="47"/>
        <v>0</v>
      </c>
      <c r="S73" s="166">
        <v>591</v>
      </c>
      <c r="T73" s="166">
        <v>1818</v>
      </c>
      <c r="U73" s="166">
        <v>1876</v>
      </c>
      <c r="V73" s="166">
        <v>2598</v>
      </c>
      <c r="W73" s="166">
        <v>1905</v>
      </c>
      <c r="X73" s="167">
        <f t="shared" si="50"/>
        <v>-0.26674364896073899</v>
      </c>
      <c r="Y73" s="167">
        <f t="shared" si="51"/>
        <v>6.8124641272804319E-4</v>
      </c>
    </row>
    <row r="74" spans="1:25" x14ac:dyDescent="0.25">
      <c r="A74" s="58"/>
      <c r="B74" s="165" t="s">
        <v>131</v>
      </c>
      <c r="C74" s="166">
        <v>83</v>
      </c>
      <c r="D74" s="166">
        <v>0</v>
      </c>
      <c r="E74" s="166">
        <v>0</v>
      </c>
      <c r="F74" s="166">
        <v>0</v>
      </c>
      <c r="G74" s="166">
        <v>0</v>
      </c>
      <c r="H74" s="166">
        <v>0</v>
      </c>
      <c r="I74" s="167" t="str">
        <f t="shared" si="48"/>
        <v>-</v>
      </c>
      <c r="J74" s="167">
        <f t="shared" si="45"/>
        <v>0</v>
      </c>
      <c r="K74" s="166">
        <v>551</v>
      </c>
      <c r="L74" s="166">
        <v>0</v>
      </c>
      <c r="M74" s="166">
        <v>0</v>
      </c>
      <c r="N74" s="166">
        <v>29</v>
      </c>
      <c r="O74" s="166">
        <v>0</v>
      </c>
      <c r="P74" s="166">
        <v>0</v>
      </c>
      <c r="Q74" s="167" t="str">
        <f t="shared" si="49"/>
        <v>-</v>
      </c>
      <c r="R74" s="167">
        <f t="shared" si="47"/>
        <v>0</v>
      </c>
      <c r="S74" s="166">
        <v>634</v>
      </c>
      <c r="T74" s="166">
        <v>890</v>
      </c>
      <c r="U74" s="166">
        <v>3208</v>
      </c>
      <c r="V74" s="166">
        <v>1641</v>
      </c>
      <c r="W74" s="166">
        <v>829</v>
      </c>
      <c r="X74" s="167">
        <f t="shared" si="50"/>
        <v>-0.49482023156611821</v>
      </c>
      <c r="Y74" s="167">
        <f t="shared" si="51"/>
        <v>2.9645841267797788E-4</v>
      </c>
    </row>
    <row r="75" spans="1:25" x14ac:dyDescent="0.25">
      <c r="A75" s="58"/>
      <c r="B75" s="165" t="s">
        <v>134</v>
      </c>
      <c r="C75" s="166">
        <v>63</v>
      </c>
      <c r="D75" s="166">
        <v>0</v>
      </c>
      <c r="E75" s="166">
        <v>0</v>
      </c>
      <c r="F75" s="166">
        <v>0</v>
      </c>
      <c r="G75" s="166">
        <v>0</v>
      </c>
      <c r="H75" s="166">
        <v>0</v>
      </c>
      <c r="I75" s="167" t="str">
        <f t="shared" si="48"/>
        <v>-</v>
      </c>
      <c r="J75" s="167">
        <f t="shared" si="45"/>
        <v>0</v>
      </c>
      <c r="K75" s="166">
        <v>710</v>
      </c>
      <c r="L75" s="166">
        <v>0</v>
      </c>
      <c r="M75" s="166">
        <v>0</v>
      </c>
      <c r="N75" s="166">
        <v>42</v>
      </c>
      <c r="O75" s="166">
        <v>0</v>
      </c>
      <c r="P75" s="166">
        <v>0</v>
      </c>
      <c r="Q75" s="167" t="str">
        <f t="shared" si="49"/>
        <v>-</v>
      </c>
      <c r="R75" s="167">
        <f t="shared" si="47"/>
        <v>0</v>
      </c>
      <c r="S75" s="166">
        <v>773</v>
      </c>
      <c r="T75" s="166">
        <v>284</v>
      </c>
      <c r="U75" s="166">
        <v>930</v>
      </c>
      <c r="V75" s="166">
        <v>203</v>
      </c>
      <c r="W75" s="166">
        <v>529</v>
      </c>
      <c r="X75" s="167">
        <f t="shared" si="50"/>
        <v>1.6059113300492611</v>
      </c>
      <c r="Y75" s="167">
        <f t="shared" si="51"/>
        <v>1.8917551303576633E-4</v>
      </c>
    </row>
    <row r="76" spans="1:25" x14ac:dyDescent="0.25">
      <c r="A76" s="58"/>
      <c r="B76" s="170" t="s">
        <v>148</v>
      </c>
      <c r="C76" s="171">
        <f t="shared" ref="C76" si="52">C68-SUM(C69:C75)</f>
        <v>623</v>
      </c>
      <c r="D76" s="171">
        <f t="shared" ref="D76:H76" si="53">D68-SUM(D69:D75)</f>
        <v>0</v>
      </c>
      <c r="E76" s="171">
        <f t="shared" si="53"/>
        <v>0</v>
      </c>
      <c r="F76" s="171">
        <f t="shared" si="53"/>
        <v>0</v>
      </c>
      <c r="G76" s="171">
        <f t="shared" si="53"/>
        <v>0</v>
      </c>
      <c r="H76" s="171">
        <f t="shared" si="53"/>
        <v>0</v>
      </c>
      <c r="I76" s="172" t="str">
        <f t="shared" si="48"/>
        <v>-</v>
      </c>
      <c r="J76" s="172">
        <f t="shared" si="45"/>
        <v>0</v>
      </c>
      <c r="K76" s="171">
        <f t="shared" ref="K76:P76" si="54">K68-SUM(K69:K75)</f>
        <v>3826</v>
      </c>
      <c r="L76" s="171">
        <f t="shared" si="54"/>
        <v>4834</v>
      </c>
      <c r="M76" s="171">
        <f t="shared" si="54"/>
        <v>0</v>
      </c>
      <c r="N76" s="171">
        <f t="shared" si="54"/>
        <v>10709</v>
      </c>
      <c r="O76" s="171">
        <f t="shared" si="54"/>
        <v>0</v>
      </c>
      <c r="P76" s="171">
        <f t="shared" si="54"/>
        <v>0</v>
      </c>
      <c r="Q76" s="172" t="str">
        <f t="shared" si="49"/>
        <v>-</v>
      </c>
      <c r="R76" s="172">
        <f t="shared" si="47"/>
        <v>0</v>
      </c>
      <c r="S76" s="171">
        <f>S68-SUM(S69:S75)</f>
        <v>4449</v>
      </c>
      <c r="T76" s="171">
        <f>T68-SUM(T69:T75)</f>
        <v>18704</v>
      </c>
      <c r="U76" s="171">
        <f>U68-SUM(U69:U75)</f>
        <v>28970</v>
      </c>
      <c r="V76" s="171">
        <f>V68-SUM(V69:V75)</f>
        <v>33631</v>
      </c>
      <c r="W76" s="171">
        <f>W68-SUM(W69:W75)</f>
        <v>23283</v>
      </c>
      <c r="X76" s="172">
        <f t="shared" si="50"/>
        <v>-0.30769230769230771</v>
      </c>
      <c r="Y76" s="172">
        <f t="shared" si="51"/>
        <v>8.3262258412320368E-3</v>
      </c>
    </row>
    <row r="77" spans="1:25" x14ac:dyDescent="0.25">
      <c r="A77" s="58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</row>
    <row r="78" spans="1:25" x14ac:dyDescent="0.25">
      <c r="A78" s="58"/>
      <c r="B78" s="158" t="s">
        <v>71</v>
      </c>
      <c r="C78" s="178">
        <f t="shared" ref="C78:H78" si="55">C79+C82</f>
        <v>25039</v>
      </c>
      <c r="D78" s="178">
        <f t="shared" si="55"/>
        <v>34362</v>
      </c>
      <c r="E78" s="178">
        <f t="shared" si="55"/>
        <v>67869</v>
      </c>
      <c r="F78" s="178">
        <f t="shared" si="55"/>
        <v>68827</v>
      </c>
      <c r="G78" s="178">
        <f t="shared" si="55"/>
        <v>77895</v>
      </c>
      <c r="H78" s="178">
        <f t="shared" si="55"/>
        <v>85846</v>
      </c>
      <c r="I78" s="179">
        <f>IFERROR(H78/G78-1,"-")</f>
        <v>0.10207330380640611</v>
      </c>
      <c r="J78" s="179">
        <f t="shared" ref="J78:J90" si="56">H78/H$8</f>
        <v>0.1709960460924039</v>
      </c>
      <c r="K78" s="178">
        <f t="shared" ref="K78:P78" si="57">K79+K82</f>
        <v>108496</v>
      </c>
      <c r="L78" s="178">
        <f t="shared" si="57"/>
        <v>92473</v>
      </c>
      <c r="M78" s="178">
        <f t="shared" si="57"/>
        <v>303815</v>
      </c>
      <c r="N78" s="178">
        <f t="shared" si="57"/>
        <v>360307</v>
      </c>
      <c r="O78" s="178">
        <f t="shared" si="57"/>
        <v>418592</v>
      </c>
      <c r="P78" s="178">
        <f t="shared" si="57"/>
        <v>415716</v>
      </c>
      <c r="Q78" s="179">
        <f>IFERROR(P78/O78-1,"-")</f>
        <v>-6.8706520908187185E-3</v>
      </c>
      <c r="R78" s="179">
        <f t="shared" ref="R78:R90" si="58">P78/P$8</f>
        <v>0.18119434601252665</v>
      </c>
      <c r="S78" s="178">
        <f>S79+S82</f>
        <v>133535</v>
      </c>
      <c r="T78" s="178">
        <f>T79+T82</f>
        <v>371684</v>
      </c>
      <c r="U78" s="178">
        <f>U79+U82</f>
        <v>429134</v>
      </c>
      <c r="V78" s="178">
        <f>V79+V82</f>
        <v>496487</v>
      </c>
      <c r="W78" s="178">
        <f>W79+W82</f>
        <v>501562</v>
      </c>
      <c r="X78" s="179">
        <f>IFERROR(W78/V78-1,"-")</f>
        <v>1.0221818496758184E-2</v>
      </c>
      <c r="Y78" s="179">
        <f>W78/W$8</f>
        <v>0.17936341903448966</v>
      </c>
    </row>
    <row r="79" spans="1:25" x14ac:dyDescent="0.25">
      <c r="A79" s="58"/>
      <c r="B79" s="161" t="s">
        <v>100</v>
      </c>
      <c r="C79" s="162">
        <v>8859</v>
      </c>
      <c r="D79" s="162">
        <v>21082</v>
      </c>
      <c r="E79" s="162">
        <v>35703</v>
      </c>
      <c r="F79" s="162">
        <v>35098</v>
      </c>
      <c r="G79" s="162">
        <v>38659</v>
      </c>
      <c r="H79" s="162">
        <v>45312</v>
      </c>
      <c r="I79" s="163">
        <f>IFERROR(H79/G79-1,"-")</f>
        <v>0.17209446700638931</v>
      </c>
      <c r="J79" s="163">
        <f t="shared" si="56"/>
        <v>9.0256655412471243E-2</v>
      </c>
      <c r="K79" s="162">
        <v>43669</v>
      </c>
      <c r="L79" s="162">
        <v>57501</v>
      </c>
      <c r="M79" s="162">
        <v>154371</v>
      </c>
      <c r="N79" s="162">
        <v>163183</v>
      </c>
      <c r="O79" s="162">
        <v>172978</v>
      </c>
      <c r="P79" s="162">
        <v>172183</v>
      </c>
      <c r="Q79" s="163">
        <f>IFERROR(P79/O79-1,"-")</f>
        <v>-4.5959601799072658E-3</v>
      </c>
      <c r="R79" s="163">
        <f t="shared" si="58"/>
        <v>7.5047835732747536E-2</v>
      </c>
      <c r="S79" s="162">
        <v>52528</v>
      </c>
      <c r="T79" s="162">
        <v>190074</v>
      </c>
      <c r="U79" s="162">
        <v>198281</v>
      </c>
      <c r="V79" s="162">
        <v>211637</v>
      </c>
      <c r="W79" s="162">
        <v>217495</v>
      </c>
      <c r="X79" s="163">
        <f>IFERROR(W79/V79-1,"-")</f>
        <v>2.7679470035957721E-2</v>
      </c>
      <c r="Y79" s="163">
        <f>W79/W$8</f>
        <v>7.7778314192275988E-2</v>
      </c>
    </row>
    <row r="80" spans="1:25" x14ac:dyDescent="0.25">
      <c r="A80" s="58"/>
      <c r="B80" s="165" t="s">
        <v>106</v>
      </c>
      <c r="C80" s="166">
        <v>3541</v>
      </c>
      <c r="D80" s="166">
        <v>13515</v>
      </c>
      <c r="E80" s="166">
        <v>22343</v>
      </c>
      <c r="F80" s="166">
        <v>22228</v>
      </c>
      <c r="G80" s="166">
        <v>20841</v>
      </c>
      <c r="H80" s="166">
        <v>22804</v>
      </c>
      <c r="I80" s="167">
        <f>IFERROR(H80/G80-1,"-")</f>
        <v>9.4189338323496852E-2</v>
      </c>
      <c r="J80" s="167">
        <f t="shared" si="56"/>
        <v>4.5423127869570847E-2</v>
      </c>
      <c r="K80" s="166">
        <v>6555</v>
      </c>
      <c r="L80" s="166">
        <v>13202</v>
      </c>
      <c r="M80" s="166">
        <v>23916</v>
      </c>
      <c r="N80" s="166">
        <v>19534</v>
      </c>
      <c r="O80" s="166">
        <v>31988</v>
      </c>
      <c r="P80" s="166">
        <v>26285</v>
      </c>
      <c r="Q80" s="167">
        <f>IFERROR(P80/O80-1,"-")</f>
        <v>-0.1782856071026635</v>
      </c>
      <c r="R80" s="167">
        <f t="shared" si="58"/>
        <v>1.1456603510423614E-2</v>
      </c>
      <c r="S80" s="166">
        <v>10096</v>
      </c>
      <c r="T80" s="166">
        <v>46259</v>
      </c>
      <c r="U80" s="166">
        <v>41762</v>
      </c>
      <c r="V80" s="166">
        <v>52829</v>
      </c>
      <c r="W80" s="166">
        <v>49089</v>
      </c>
      <c r="X80" s="167">
        <f>IFERROR(W80/V80-1,"-")</f>
        <v>-7.0794450017982569E-2</v>
      </c>
      <c r="Y80" s="167">
        <f>W80/W$8</f>
        <v>1.7554700868455071E-2</v>
      </c>
    </row>
    <row r="81" spans="1:25" x14ac:dyDescent="0.25">
      <c r="A81" s="58"/>
      <c r="B81" s="165" t="s">
        <v>103</v>
      </c>
      <c r="C81" s="166">
        <v>5318</v>
      </c>
      <c r="D81" s="166">
        <v>7567</v>
      </c>
      <c r="E81" s="166">
        <v>13360</v>
      </c>
      <c r="F81" s="166">
        <v>12870</v>
      </c>
      <c r="G81" s="166">
        <v>17818</v>
      </c>
      <c r="H81" s="166">
        <v>22508</v>
      </c>
      <c r="I81" s="167">
        <f>IFERROR(H81/G81-1,"-")</f>
        <v>0.26321697160175095</v>
      </c>
      <c r="J81" s="167">
        <f t="shared" si="56"/>
        <v>4.4833527542900396E-2</v>
      </c>
      <c r="K81" s="166">
        <v>37114</v>
      </c>
      <c r="L81" s="166">
        <v>44299</v>
      </c>
      <c r="M81" s="166">
        <v>130455</v>
      </c>
      <c r="N81" s="166">
        <v>143649</v>
      </c>
      <c r="O81" s="166">
        <v>140990</v>
      </c>
      <c r="P81" s="166">
        <v>145898</v>
      </c>
      <c r="Q81" s="167">
        <f>IFERROR(P81/O81-1,"-")</f>
        <v>3.4810979502092332E-2</v>
      </c>
      <c r="R81" s="167">
        <f t="shared" si="58"/>
        <v>6.3591232222323921E-2</v>
      </c>
      <c r="S81" s="166">
        <v>42432</v>
      </c>
      <c r="T81" s="166">
        <v>143815</v>
      </c>
      <c r="U81" s="166">
        <v>156519</v>
      </c>
      <c r="V81" s="166">
        <v>158808</v>
      </c>
      <c r="W81" s="166">
        <v>168406</v>
      </c>
      <c r="X81" s="167">
        <f>IFERROR(W81/V81-1,"-")</f>
        <v>6.043776132184786E-2</v>
      </c>
      <c r="Y81" s="167">
        <f>W81/W$8</f>
        <v>6.0223613323820917E-2</v>
      </c>
    </row>
    <row r="82" spans="1:25" x14ac:dyDescent="0.25">
      <c r="A82" s="58"/>
      <c r="B82" s="161" t="s">
        <v>110</v>
      </c>
      <c r="C82" s="162">
        <v>16180</v>
      </c>
      <c r="D82" s="162">
        <v>13280</v>
      </c>
      <c r="E82" s="162">
        <v>32166</v>
      </c>
      <c r="F82" s="162">
        <v>33729</v>
      </c>
      <c r="G82" s="162">
        <v>39236</v>
      </c>
      <c r="H82" s="162">
        <v>40534</v>
      </c>
      <c r="I82" s="163">
        <f>IFERROR(H82/G82-1,"-")</f>
        <v>3.3081863594657923E-2</v>
      </c>
      <c r="J82" s="163">
        <f t="shared" si="56"/>
        <v>8.0739390679932674E-2</v>
      </c>
      <c r="K82" s="162">
        <v>64827</v>
      </c>
      <c r="L82" s="162">
        <v>34972</v>
      </c>
      <c r="M82" s="162">
        <v>149444</v>
      </c>
      <c r="N82" s="162">
        <v>197124</v>
      </c>
      <c r="O82" s="162">
        <v>245614</v>
      </c>
      <c r="P82" s="162">
        <v>243533</v>
      </c>
      <c r="Q82" s="163">
        <f>IFERROR(P82/O82-1,"-")</f>
        <v>-8.4726440675205739E-3</v>
      </c>
      <c r="R82" s="163">
        <f t="shared" si="58"/>
        <v>0.1061465102797791</v>
      </c>
      <c r="S82" s="162">
        <v>81007</v>
      </c>
      <c r="T82" s="162">
        <v>181610</v>
      </c>
      <c r="U82" s="162">
        <v>230853</v>
      </c>
      <c r="V82" s="162">
        <v>284850</v>
      </c>
      <c r="W82" s="162">
        <v>284067</v>
      </c>
      <c r="X82" s="163">
        <f>IFERROR(W82/V82-1,"-")</f>
        <v>-2.7488151658767723E-3</v>
      </c>
      <c r="Y82" s="163">
        <f>W82/W$8</f>
        <v>0.10158510484221367</v>
      </c>
    </row>
    <row r="83" spans="1:25" s="58" customFormat="1" x14ac:dyDescent="0.25">
      <c r="B83" s="165" t="s">
        <v>113</v>
      </c>
      <c r="C83" s="166">
        <v>2151</v>
      </c>
      <c r="D83" s="166">
        <v>1593</v>
      </c>
      <c r="E83" s="166">
        <v>3516</v>
      </c>
      <c r="F83" s="166">
        <v>4496</v>
      </c>
      <c r="G83" s="166">
        <v>5728</v>
      </c>
      <c r="H83" s="166">
        <v>5854</v>
      </c>
      <c r="I83" s="167">
        <f t="shared" ref="I83:I90" si="59">IFERROR(H83/G83-1,"-")</f>
        <v>2.1997206703910699E-2</v>
      </c>
      <c r="J83" s="167">
        <f t="shared" si="56"/>
        <v>1.1660541595705478E-2</v>
      </c>
      <c r="K83" s="166">
        <v>13375</v>
      </c>
      <c r="L83" s="166">
        <v>2045</v>
      </c>
      <c r="M83" s="166">
        <v>34949</v>
      </c>
      <c r="N83" s="166">
        <v>45631</v>
      </c>
      <c r="O83" s="166">
        <v>56321</v>
      </c>
      <c r="P83" s="166">
        <v>60517</v>
      </c>
      <c r="Q83" s="167">
        <f t="shared" ref="Q83:Q90" si="60">IFERROR(P83/O83-1,"-")</f>
        <v>7.4501518083840867E-2</v>
      </c>
      <c r="R83" s="167">
        <f t="shared" si="58"/>
        <v>2.6376993518748556E-2</v>
      </c>
      <c r="S83" s="166">
        <v>15526</v>
      </c>
      <c r="T83" s="166">
        <v>38465</v>
      </c>
      <c r="U83" s="166">
        <v>50127</v>
      </c>
      <c r="V83" s="166">
        <v>62049</v>
      </c>
      <c r="W83" s="166">
        <v>66371</v>
      </c>
      <c r="X83" s="167">
        <f t="shared" ref="X83:X90" si="61">IFERROR(W83/V83-1,"-")</f>
        <v>6.965462779416276E-2</v>
      </c>
      <c r="Y83" s="167">
        <f t="shared" ref="Y83:Y90" si="62">W83/W$8</f>
        <v>2.3734911107177403E-2</v>
      </c>
    </row>
    <row r="84" spans="1:25" s="58" customFormat="1" x14ac:dyDescent="0.25">
      <c r="B84" s="165" t="s">
        <v>116</v>
      </c>
      <c r="C84" s="166">
        <v>4746</v>
      </c>
      <c r="D84" s="166">
        <v>2687</v>
      </c>
      <c r="E84" s="166">
        <v>7989</v>
      </c>
      <c r="F84" s="166">
        <v>9150</v>
      </c>
      <c r="G84" s="166">
        <v>9578</v>
      </c>
      <c r="H84" s="166">
        <v>9055</v>
      </c>
      <c r="I84" s="167">
        <f t="shared" si="59"/>
        <v>-5.4604301524326604E-2</v>
      </c>
      <c r="J84" s="167">
        <f t="shared" si="56"/>
        <v>1.8036591074327486E-2</v>
      </c>
      <c r="K84" s="166">
        <v>25163</v>
      </c>
      <c r="L84" s="166">
        <v>8482</v>
      </c>
      <c r="M84" s="166">
        <v>50132</v>
      </c>
      <c r="N84" s="166">
        <v>59976</v>
      </c>
      <c r="O84" s="166">
        <v>67700</v>
      </c>
      <c r="P84" s="166">
        <v>66643</v>
      </c>
      <c r="Q84" s="167">
        <f t="shared" si="60"/>
        <v>-1.5612998522895105E-2</v>
      </c>
      <c r="R84" s="167">
        <f t="shared" si="58"/>
        <v>2.9047077334797826E-2</v>
      </c>
      <c r="S84" s="166">
        <v>29909</v>
      </c>
      <c r="T84" s="166">
        <v>58121</v>
      </c>
      <c r="U84" s="166">
        <v>69126</v>
      </c>
      <c r="V84" s="166">
        <v>77278</v>
      </c>
      <c r="W84" s="166">
        <v>75698</v>
      </c>
      <c r="X84" s="167">
        <f t="shared" si="61"/>
        <v>-2.0445663707652884E-2</v>
      </c>
      <c r="Y84" s="167">
        <f t="shared" si="62"/>
        <v>2.707033645705376E-2</v>
      </c>
    </row>
    <row r="85" spans="1:25" x14ac:dyDescent="0.25">
      <c r="A85" s="58"/>
      <c r="B85" s="165" t="s">
        <v>119</v>
      </c>
      <c r="C85" s="166">
        <v>1365</v>
      </c>
      <c r="D85" s="166">
        <v>2999</v>
      </c>
      <c r="E85" s="166">
        <v>4028</v>
      </c>
      <c r="F85" s="166">
        <v>3804</v>
      </c>
      <c r="G85" s="166">
        <v>3985</v>
      </c>
      <c r="H85" s="166">
        <v>4168</v>
      </c>
      <c r="I85" s="167">
        <f t="shared" si="59"/>
        <v>4.5922208281053978E-2</v>
      </c>
      <c r="J85" s="167">
        <f t="shared" si="56"/>
        <v>8.3022100052785163E-3</v>
      </c>
      <c r="K85" s="166">
        <v>4166</v>
      </c>
      <c r="L85" s="166">
        <v>5046</v>
      </c>
      <c r="M85" s="166">
        <v>12720</v>
      </c>
      <c r="N85" s="166">
        <v>19657</v>
      </c>
      <c r="O85" s="166">
        <v>31941</v>
      </c>
      <c r="P85" s="166">
        <v>28305</v>
      </c>
      <c r="Q85" s="167">
        <f t="shared" si="60"/>
        <v>-0.11383488306565226</v>
      </c>
      <c r="R85" s="167">
        <f t="shared" si="58"/>
        <v>1.2337042509512664E-2</v>
      </c>
      <c r="S85" s="166">
        <v>5531</v>
      </c>
      <c r="T85" s="166">
        <v>16748</v>
      </c>
      <c r="U85" s="166">
        <v>23461</v>
      </c>
      <c r="V85" s="166">
        <v>35926</v>
      </c>
      <c r="W85" s="166">
        <v>32473</v>
      </c>
      <c r="X85" s="167">
        <f t="shared" si="61"/>
        <v>-9.6114234816010669E-2</v>
      </c>
      <c r="Y85" s="167">
        <f t="shared" si="62"/>
        <v>1.161265866693845E-2</v>
      </c>
    </row>
    <row r="86" spans="1:25" x14ac:dyDescent="0.25">
      <c r="A86" s="58"/>
      <c r="B86" s="165" t="s">
        <v>126</v>
      </c>
      <c r="C86" s="166">
        <v>236</v>
      </c>
      <c r="D86" s="166">
        <v>248</v>
      </c>
      <c r="E86" s="166">
        <v>790</v>
      </c>
      <c r="F86" s="166">
        <v>728</v>
      </c>
      <c r="G86" s="166">
        <v>952</v>
      </c>
      <c r="H86" s="166">
        <v>1013</v>
      </c>
      <c r="I86" s="167">
        <f t="shared" si="59"/>
        <v>6.4075630252100835E-2</v>
      </c>
      <c r="J86" s="167">
        <f t="shared" si="56"/>
        <v>2.0177876044498891E-3</v>
      </c>
      <c r="K86" s="166">
        <v>1059</v>
      </c>
      <c r="L86" s="166">
        <v>1067</v>
      </c>
      <c r="M86" s="166">
        <v>2872</v>
      </c>
      <c r="N86" s="166">
        <v>3651</v>
      </c>
      <c r="O86" s="166">
        <v>7091</v>
      </c>
      <c r="P86" s="166">
        <v>7339</v>
      </c>
      <c r="Q86" s="167">
        <f t="shared" si="60"/>
        <v>3.4973910590889945E-2</v>
      </c>
      <c r="R86" s="167">
        <f t="shared" si="58"/>
        <v>3.1987830763933385E-3</v>
      </c>
      <c r="S86" s="166">
        <v>1295</v>
      </c>
      <c r="T86" s="166">
        <v>3662</v>
      </c>
      <c r="U86" s="166">
        <v>4379</v>
      </c>
      <c r="V86" s="166">
        <v>8043</v>
      </c>
      <c r="W86" s="166">
        <v>8352</v>
      </c>
      <c r="X86" s="167">
        <f t="shared" si="61"/>
        <v>3.8418500559492808E-2</v>
      </c>
      <c r="Y86" s="167">
        <f t="shared" si="62"/>
        <v>2.9867559260391692E-3</v>
      </c>
    </row>
    <row r="87" spans="1:25" x14ac:dyDescent="0.25">
      <c r="A87" s="58"/>
      <c r="B87" s="165" t="s">
        <v>122</v>
      </c>
      <c r="C87" s="166">
        <v>164</v>
      </c>
      <c r="D87" s="166">
        <v>265</v>
      </c>
      <c r="E87" s="166">
        <v>614</v>
      </c>
      <c r="F87" s="166">
        <v>483</v>
      </c>
      <c r="G87" s="166">
        <v>497</v>
      </c>
      <c r="H87" s="166">
        <v>529</v>
      </c>
      <c r="I87" s="167">
        <f t="shared" si="59"/>
        <v>6.4386317907444646E-2</v>
      </c>
      <c r="J87" s="167">
        <f t="shared" si="56"/>
        <v>1.0537113946238808E-3</v>
      </c>
      <c r="K87" s="166">
        <v>1027</v>
      </c>
      <c r="L87" s="166">
        <v>1231</v>
      </c>
      <c r="M87" s="166">
        <v>2613</v>
      </c>
      <c r="N87" s="166">
        <v>3503</v>
      </c>
      <c r="O87" s="166">
        <v>4554</v>
      </c>
      <c r="P87" s="166">
        <v>4670</v>
      </c>
      <c r="Q87" s="167">
        <f t="shared" si="60"/>
        <v>2.5472112428634119E-2</v>
      </c>
      <c r="R87" s="167">
        <f t="shared" si="58"/>
        <v>2.0354703592801323E-3</v>
      </c>
      <c r="S87" s="166">
        <v>1191</v>
      </c>
      <c r="T87" s="166">
        <v>3227</v>
      </c>
      <c r="U87" s="166">
        <v>3986</v>
      </c>
      <c r="V87" s="166">
        <v>5051</v>
      </c>
      <c r="W87" s="166">
        <v>5199</v>
      </c>
      <c r="X87" s="167">
        <f t="shared" si="61"/>
        <v>2.9301128489408024E-2</v>
      </c>
      <c r="Y87" s="167">
        <f t="shared" si="62"/>
        <v>1.8592126507995259E-3</v>
      </c>
    </row>
    <row r="88" spans="1:25" x14ac:dyDescent="0.25">
      <c r="A88" s="58"/>
      <c r="B88" s="165" t="s">
        <v>131</v>
      </c>
      <c r="C88" s="166">
        <v>282</v>
      </c>
      <c r="D88" s="166">
        <v>84</v>
      </c>
      <c r="E88" s="166">
        <v>268</v>
      </c>
      <c r="F88" s="166">
        <v>296</v>
      </c>
      <c r="G88" s="166">
        <v>344</v>
      </c>
      <c r="H88" s="166">
        <v>359</v>
      </c>
      <c r="I88" s="167">
        <f t="shared" si="59"/>
        <v>4.3604651162790775E-2</v>
      </c>
      <c r="J88" s="167">
        <f t="shared" si="56"/>
        <v>7.15089585387473E-4</v>
      </c>
      <c r="K88" s="166">
        <v>1408</v>
      </c>
      <c r="L88" s="166">
        <v>65</v>
      </c>
      <c r="M88" s="166">
        <v>1626</v>
      </c>
      <c r="N88" s="166">
        <v>2216</v>
      </c>
      <c r="O88" s="166">
        <v>2149</v>
      </c>
      <c r="P88" s="166">
        <v>2217</v>
      </c>
      <c r="Q88" s="167">
        <f t="shared" si="60"/>
        <v>3.164262447650068E-2</v>
      </c>
      <c r="R88" s="167">
        <f t="shared" si="58"/>
        <v>9.6630359454476504E-4</v>
      </c>
      <c r="S88" s="166">
        <v>1690</v>
      </c>
      <c r="T88" s="166">
        <v>1894</v>
      </c>
      <c r="U88" s="166">
        <v>2512</v>
      </c>
      <c r="V88" s="166">
        <v>2493</v>
      </c>
      <c r="W88" s="166">
        <v>2576</v>
      </c>
      <c r="X88" s="167">
        <f t="shared" si="61"/>
        <v>3.3293221018852792E-2</v>
      </c>
      <c r="Y88" s="167">
        <f t="shared" si="62"/>
        <v>9.2120249826112299E-4</v>
      </c>
    </row>
    <row r="89" spans="1:25" x14ac:dyDescent="0.25">
      <c r="A89" s="58"/>
      <c r="B89" s="165" t="s">
        <v>134</v>
      </c>
      <c r="C89" s="166">
        <v>384</v>
      </c>
      <c r="D89" s="166">
        <v>114</v>
      </c>
      <c r="E89" s="166">
        <v>404</v>
      </c>
      <c r="F89" s="166">
        <v>391</v>
      </c>
      <c r="G89" s="166">
        <v>375</v>
      </c>
      <c r="H89" s="166">
        <v>461</v>
      </c>
      <c r="I89" s="167">
        <f t="shared" si="59"/>
        <v>0.22933333333333339</v>
      </c>
      <c r="J89" s="167">
        <f t="shared" si="56"/>
        <v>9.1826267092931773E-4</v>
      </c>
      <c r="K89" s="166">
        <v>1882</v>
      </c>
      <c r="L89" s="166">
        <v>125</v>
      </c>
      <c r="M89" s="166">
        <v>1251</v>
      </c>
      <c r="N89" s="166">
        <v>2159</v>
      </c>
      <c r="O89" s="166">
        <v>2609</v>
      </c>
      <c r="P89" s="166">
        <v>1694</v>
      </c>
      <c r="Q89" s="167">
        <f t="shared" si="60"/>
        <v>-0.35070908394020694</v>
      </c>
      <c r="R89" s="167">
        <f t="shared" si="58"/>
        <v>7.3834834874101577E-4</v>
      </c>
      <c r="S89" s="166">
        <v>2266</v>
      </c>
      <c r="T89" s="166">
        <v>1655</v>
      </c>
      <c r="U89" s="166">
        <v>2550</v>
      </c>
      <c r="V89" s="166">
        <v>2984</v>
      </c>
      <c r="W89" s="166">
        <v>2155</v>
      </c>
      <c r="X89" s="167">
        <f t="shared" si="61"/>
        <v>-0.27781501340482573</v>
      </c>
      <c r="Y89" s="167">
        <f t="shared" si="62"/>
        <v>7.7064882909655278E-4</v>
      </c>
    </row>
    <row r="90" spans="1:25" x14ac:dyDescent="0.25">
      <c r="A90" s="58"/>
      <c r="B90" s="170" t="s">
        <v>148</v>
      </c>
      <c r="C90" s="171">
        <f t="shared" ref="C90" si="63">C82-SUM(C83:C89)</f>
        <v>6852</v>
      </c>
      <c r="D90" s="171">
        <f t="shared" ref="D90:H90" si="64">D82-SUM(D83:D89)</f>
        <v>5290</v>
      </c>
      <c r="E90" s="171">
        <f t="shared" si="64"/>
        <v>14557</v>
      </c>
      <c r="F90" s="171">
        <f t="shared" si="64"/>
        <v>14381</v>
      </c>
      <c r="G90" s="171">
        <f t="shared" si="64"/>
        <v>17777</v>
      </c>
      <c r="H90" s="171">
        <f t="shared" si="64"/>
        <v>19095</v>
      </c>
      <c r="I90" s="172">
        <f t="shared" si="59"/>
        <v>7.414074365753498E-2</v>
      </c>
      <c r="J90" s="172">
        <f t="shared" si="56"/>
        <v>3.8035196749230629E-2</v>
      </c>
      <c r="K90" s="171">
        <f t="shared" ref="K90:P90" si="65">K82-SUM(K83:K89)</f>
        <v>16747</v>
      </c>
      <c r="L90" s="171">
        <f t="shared" si="65"/>
        <v>16911</v>
      </c>
      <c r="M90" s="171">
        <f t="shared" si="65"/>
        <v>43281</v>
      </c>
      <c r="N90" s="171">
        <f t="shared" si="65"/>
        <v>60331</v>
      </c>
      <c r="O90" s="171">
        <f t="shared" si="65"/>
        <v>73249</v>
      </c>
      <c r="P90" s="171">
        <f t="shared" si="65"/>
        <v>72148</v>
      </c>
      <c r="Q90" s="172">
        <f t="shared" si="60"/>
        <v>-1.5030921923848806E-2</v>
      </c>
      <c r="R90" s="172">
        <f t="shared" si="58"/>
        <v>3.1446491537760808E-2</v>
      </c>
      <c r="S90" s="171">
        <f>S82-SUM(S83:S89)</f>
        <v>23599</v>
      </c>
      <c r="T90" s="171">
        <f>T82-SUM(T83:T89)</f>
        <v>57838</v>
      </c>
      <c r="U90" s="171">
        <f>U82-SUM(U83:U89)</f>
        <v>74712</v>
      </c>
      <c r="V90" s="171">
        <f>V82-SUM(V83:V89)</f>
        <v>91026</v>
      </c>
      <c r="W90" s="171">
        <f>W82-SUM(W83:W89)</f>
        <v>91243</v>
      </c>
      <c r="X90" s="172">
        <f t="shared" si="61"/>
        <v>2.3839342605409541E-3</v>
      </c>
      <c r="Y90" s="172">
        <f t="shared" si="62"/>
        <v>3.2629378706847692E-2</v>
      </c>
    </row>
    <row r="91" spans="1:25" x14ac:dyDescent="0.25">
      <c r="A91" s="58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</row>
    <row r="92" spans="1:25" x14ac:dyDescent="0.25">
      <c r="A92" s="58"/>
      <c r="B92" s="158" t="s">
        <v>71</v>
      </c>
      <c r="C92" s="178">
        <f t="shared" ref="C92:H92" si="66">C93+C96</f>
        <v>4061</v>
      </c>
      <c r="D92" s="178">
        <f t="shared" si="66"/>
        <v>0</v>
      </c>
      <c r="E92" s="178">
        <f t="shared" si="66"/>
        <v>2331</v>
      </c>
      <c r="F92" s="178">
        <f t="shared" si="66"/>
        <v>4009</v>
      </c>
      <c r="G92" s="178">
        <f t="shared" si="66"/>
        <v>4809</v>
      </c>
      <c r="H92" s="178">
        <f t="shared" si="66"/>
        <v>5323</v>
      </c>
      <c r="I92" s="179">
        <f>IFERROR(H92/G92-1,"-")</f>
        <v>0.10688292784362652</v>
      </c>
      <c r="J92" s="179">
        <f t="shared" ref="J92:J104" si="67">H92/H$8</f>
        <v>1.0602846415090581E-2</v>
      </c>
      <c r="K92" s="178">
        <f t="shared" ref="K92:P92" si="68">K93+K96</f>
        <v>8693</v>
      </c>
      <c r="L92" s="178">
        <f t="shared" si="68"/>
        <v>0</v>
      </c>
      <c r="M92" s="178">
        <f t="shared" si="68"/>
        <v>18103</v>
      </c>
      <c r="N92" s="178">
        <f t="shared" si="68"/>
        <v>26674</v>
      </c>
      <c r="O92" s="178">
        <f t="shared" si="68"/>
        <v>31881</v>
      </c>
      <c r="P92" s="178">
        <f t="shared" si="68"/>
        <v>30703</v>
      </c>
      <c r="Q92" s="179">
        <f>IFERROR(P92/O92-1,"-")</f>
        <v>-3.6949907468398102E-2</v>
      </c>
      <c r="R92" s="179">
        <f t="shared" ref="R92:R104" si="69">P92/P$8</f>
        <v>1.3382236925262933E-2</v>
      </c>
      <c r="S92" s="178">
        <f>S93+S96</f>
        <v>15531</v>
      </c>
      <c r="T92" s="178">
        <f>T93+T96</f>
        <v>32878</v>
      </c>
      <c r="U92" s="178">
        <f>U93+U96</f>
        <v>39668</v>
      </c>
      <c r="V92" s="178">
        <f>V93+V96</f>
        <v>36690</v>
      </c>
      <c r="W92" s="178">
        <f>W93+W96</f>
        <v>36026</v>
      </c>
      <c r="X92" s="179">
        <f>IFERROR(W92/V92-1,"-")</f>
        <v>-1.8097574270918515E-2</v>
      </c>
      <c r="Y92" s="179">
        <f>W92/W$8</f>
        <v>1.2883245808367709E-2</v>
      </c>
    </row>
    <row r="93" spans="1:25" x14ac:dyDescent="0.25">
      <c r="A93" s="58"/>
      <c r="B93" s="161" t="s">
        <v>100</v>
      </c>
      <c r="C93" s="162">
        <v>2731</v>
      </c>
      <c r="D93" s="162">
        <v>0</v>
      </c>
      <c r="E93" s="162">
        <v>1880</v>
      </c>
      <c r="F93" s="162">
        <v>2733</v>
      </c>
      <c r="G93" s="162">
        <v>3448</v>
      </c>
      <c r="H93" s="162">
        <v>3844</v>
      </c>
      <c r="I93" s="163">
        <f>IFERROR(H93/G93-1,"-")</f>
        <v>0.11484918793503485</v>
      </c>
      <c r="J93" s="163">
        <f t="shared" si="67"/>
        <v>7.6568366747338332E-3</v>
      </c>
      <c r="K93" s="162">
        <v>4723</v>
      </c>
      <c r="L93" s="162">
        <v>0</v>
      </c>
      <c r="M93" s="162">
        <v>12694</v>
      </c>
      <c r="N93" s="162">
        <v>17187</v>
      </c>
      <c r="O93" s="162">
        <v>18613</v>
      </c>
      <c r="P93" s="162">
        <v>18194</v>
      </c>
      <c r="Q93" s="163">
        <f>IFERROR(P93/O93-1,"-")</f>
        <v>-2.2511148122280167E-2</v>
      </c>
      <c r="R93" s="163">
        <f t="shared" si="69"/>
        <v>7.9300530442703906E-3</v>
      </c>
      <c r="S93" s="162">
        <v>9589</v>
      </c>
      <c r="T93" s="162">
        <v>21277</v>
      </c>
      <c r="U93" s="162">
        <v>26478</v>
      </c>
      <c r="V93" s="162">
        <v>22061</v>
      </c>
      <c r="W93" s="162">
        <v>22038</v>
      </c>
      <c r="X93" s="163">
        <f>IFERROR(W93/V93-1,"-")</f>
        <v>-1.0425638003717097E-3</v>
      </c>
      <c r="Y93" s="163">
        <f>W93/W$8</f>
        <v>7.881001807716859E-3</v>
      </c>
    </row>
    <row r="94" spans="1:25" x14ac:dyDescent="0.25">
      <c r="A94" s="58"/>
      <c r="B94" s="165" t="s">
        <v>106</v>
      </c>
      <c r="C94" s="166">
        <v>2063</v>
      </c>
      <c r="D94" s="166">
        <v>0</v>
      </c>
      <c r="E94" s="166">
        <v>1395</v>
      </c>
      <c r="F94" s="166">
        <v>1913</v>
      </c>
      <c r="G94" s="166">
        <v>2498</v>
      </c>
      <c r="H94" s="166">
        <v>2800</v>
      </c>
      <c r="I94" s="167">
        <f>IFERROR(H94/G94-1,"-")</f>
        <v>0.12089671737389907</v>
      </c>
      <c r="J94" s="167">
        <f t="shared" si="67"/>
        <v>5.5773003874231876E-3</v>
      </c>
      <c r="K94" s="166">
        <v>2176</v>
      </c>
      <c r="L94" s="166">
        <v>0</v>
      </c>
      <c r="M94" s="166">
        <v>5585</v>
      </c>
      <c r="N94" s="166">
        <v>4042</v>
      </c>
      <c r="O94" s="166">
        <v>3958</v>
      </c>
      <c r="P94" s="166">
        <v>5018</v>
      </c>
      <c r="Q94" s="167">
        <f>IFERROR(P94/O94-1,"-")</f>
        <v>0.26781202627589695</v>
      </c>
      <c r="R94" s="167">
        <f t="shared" si="69"/>
        <v>2.1871499492222063E-3</v>
      </c>
      <c r="S94" s="166">
        <v>5251</v>
      </c>
      <c r="T94" s="166">
        <v>10214</v>
      </c>
      <c r="U94" s="166">
        <v>8603</v>
      </c>
      <c r="V94" s="166">
        <v>6456</v>
      </c>
      <c r="W94" s="166">
        <v>7818</v>
      </c>
      <c r="X94" s="167">
        <f>IFERROR(W94/V94-1,"-")</f>
        <v>0.2109665427509293</v>
      </c>
      <c r="Y94" s="167">
        <f>W94/W$8</f>
        <v>2.7957923646760325E-3</v>
      </c>
    </row>
    <row r="95" spans="1:25" x14ac:dyDescent="0.25">
      <c r="A95" s="58"/>
      <c r="B95" s="165" t="s">
        <v>103</v>
      </c>
      <c r="C95" s="166">
        <v>668</v>
      </c>
      <c r="D95" s="166">
        <v>0</v>
      </c>
      <c r="E95" s="166">
        <v>485</v>
      </c>
      <c r="F95" s="166">
        <v>820</v>
      </c>
      <c r="G95" s="166">
        <v>950</v>
      </c>
      <c r="H95" s="166">
        <v>1044</v>
      </c>
      <c r="I95" s="167">
        <f>IFERROR(H95/G95-1,"-")</f>
        <v>9.8947368421052673E-2</v>
      </c>
      <c r="J95" s="167">
        <f t="shared" si="67"/>
        <v>2.0795362873106456E-3</v>
      </c>
      <c r="K95" s="166">
        <v>2547</v>
      </c>
      <c r="L95" s="166">
        <v>0</v>
      </c>
      <c r="M95" s="166">
        <v>7109</v>
      </c>
      <c r="N95" s="166">
        <v>13145</v>
      </c>
      <c r="O95" s="166">
        <v>14655</v>
      </c>
      <c r="P95" s="166">
        <v>13176</v>
      </c>
      <c r="Q95" s="167">
        <f>IFERROR(P95/O95-1,"-")</f>
        <v>-0.10092118730808597</v>
      </c>
      <c r="R95" s="167">
        <f t="shared" si="69"/>
        <v>5.7429030950481843E-3</v>
      </c>
      <c r="S95" s="166">
        <v>4338</v>
      </c>
      <c r="T95" s="166">
        <v>11063</v>
      </c>
      <c r="U95" s="166">
        <v>17875</v>
      </c>
      <c r="V95" s="166">
        <v>15605</v>
      </c>
      <c r="W95" s="166">
        <v>14220</v>
      </c>
      <c r="X95" s="167">
        <f>IFERROR(W95/V95-1,"-")</f>
        <v>-8.8753604613905801E-2</v>
      </c>
      <c r="Y95" s="167">
        <f>W95/W$8</f>
        <v>5.0852094430408265E-3</v>
      </c>
    </row>
    <row r="96" spans="1:25" x14ac:dyDescent="0.25">
      <c r="A96" s="58"/>
      <c r="B96" s="161" t="s">
        <v>110</v>
      </c>
      <c r="C96" s="162">
        <v>1330</v>
      </c>
      <c r="D96" s="162">
        <v>0</v>
      </c>
      <c r="E96" s="162">
        <v>451</v>
      </c>
      <c r="F96" s="162">
        <v>1276</v>
      </c>
      <c r="G96" s="162">
        <v>1361</v>
      </c>
      <c r="H96" s="162">
        <v>1479</v>
      </c>
      <c r="I96" s="163">
        <f>IFERROR(H96/G96-1,"-")</f>
        <v>8.6700955180014638E-2</v>
      </c>
      <c r="J96" s="163">
        <f t="shared" si="67"/>
        <v>2.946009740356748E-3</v>
      </c>
      <c r="K96" s="162">
        <v>3970</v>
      </c>
      <c r="L96" s="162">
        <v>0</v>
      </c>
      <c r="M96" s="162">
        <v>5409</v>
      </c>
      <c r="N96" s="162">
        <v>9487</v>
      </c>
      <c r="O96" s="162">
        <v>13268</v>
      </c>
      <c r="P96" s="162">
        <v>12509</v>
      </c>
      <c r="Q96" s="163">
        <f>IFERROR(P96/O96-1,"-")</f>
        <v>-5.7205305999396994E-2</v>
      </c>
      <c r="R96" s="163">
        <f t="shared" si="69"/>
        <v>5.4521838809925421E-3</v>
      </c>
      <c r="S96" s="162">
        <v>5942</v>
      </c>
      <c r="T96" s="162">
        <v>11601</v>
      </c>
      <c r="U96" s="162">
        <v>13190</v>
      </c>
      <c r="V96" s="162">
        <v>14629</v>
      </c>
      <c r="W96" s="162">
        <v>13988</v>
      </c>
      <c r="X96" s="163">
        <f>IFERROR(W96/V96-1,"-")</f>
        <v>-4.3817075671611194E-2</v>
      </c>
      <c r="Y96" s="163">
        <f>W96/W$8</f>
        <v>5.0022440006508495E-3</v>
      </c>
    </row>
    <row r="97" spans="1:25" s="58" customFormat="1" x14ac:dyDescent="0.25">
      <c r="B97" s="165" t="s">
        <v>113</v>
      </c>
      <c r="C97" s="166">
        <v>79</v>
      </c>
      <c r="D97" s="166">
        <v>0</v>
      </c>
      <c r="E97" s="166">
        <v>11</v>
      </c>
      <c r="F97" s="166">
        <v>65</v>
      </c>
      <c r="G97" s="166">
        <v>124</v>
      </c>
      <c r="H97" s="166">
        <v>76</v>
      </c>
      <c r="I97" s="167">
        <f t="shared" ref="I97:I104" si="70">IFERROR(H97/G97-1,"-")</f>
        <v>-0.38709677419354838</v>
      </c>
      <c r="J97" s="167">
        <f t="shared" si="67"/>
        <v>1.5138386765862938E-4</v>
      </c>
      <c r="K97" s="166">
        <v>915</v>
      </c>
      <c r="L97" s="166">
        <v>0</v>
      </c>
      <c r="M97" s="166">
        <v>572</v>
      </c>
      <c r="N97" s="166">
        <v>1496</v>
      </c>
      <c r="O97" s="166">
        <v>1999</v>
      </c>
      <c r="P97" s="166">
        <v>1691</v>
      </c>
      <c r="Q97" s="167">
        <f t="shared" ref="Q97:Q104" si="71">IFERROR(P97/O97-1,"-")</f>
        <v>-0.15407703851925958</v>
      </c>
      <c r="R97" s="167">
        <f t="shared" si="69"/>
        <v>7.3704076606910139E-4</v>
      </c>
      <c r="S97" s="166">
        <v>1018</v>
      </c>
      <c r="T97" s="166">
        <v>1498</v>
      </c>
      <c r="U97" s="166">
        <v>1874</v>
      </c>
      <c r="V97" s="166">
        <v>2123</v>
      </c>
      <c r="W97" s="166">
        <v>1767</v>
      </c>
      <c r="X97" s="167">
        <f t="shared" ref="X97:X104" si="72">IFERROR(W97/V97-1,"-")</f>
        <v>-0.16768723504474803</v>
      </c>
      <c r="Y97" s="167">
        <f t="shared" ref="Y97:Y104" si="73">W97/W$8</f>
        <v>6.3189627889262596E-4</v>
      </c>
    </row>
    <row r="98" spans="1:25" s="58" customFormat="1" x14ac:dyDescent="0.25">
      <c r="B98" s="165" t="s">
        <v>116</v>
      </c>
      <c r="C98" s="166">
        <v>299</v>
      </c>
      <c r="D98" s="166">
        <v>0</v>
      </c>
      <c r="E98" s="166">
        <v>58</v>
      </c>
      <c r="F98" s="166">
        <v>157</v>
      </c>
      <c r="G98" s="166">
        <v>231</v>
      </c>
      <c r="H98" s="166">
        <v>211</v>
      </c>
      <c r="I98" s="167">
        <f t="shared" si="70"/>
        <v>-8.6580086580086535E-2</v>
      </c>
      <c r="J98" s="167">
        <f t="shared" si="67"/>
        <v>4.2028942205224733E-4</v>
      </c>
      <c r="K98" s="166">
        <v>772</v>
      </c>
      <c r="L98" s="166">
        <v>0</v>
      </c>
      <c r="M98" s="166">
        <v>984</v>
      </c>
      <c r="N98" s="166">
        <v>1867</v>
      </c>
      <c r="O98" s="166">
        <v>2555</v>
      </c>
      <c r="P98" s="166">
        <v>2253</v>
      </c>
      <c r="Q98" s="167">
        <f t="shared" si="71"/>
        <v>-0.11819960861056755</v>
      </c>
      <c r="R98" s="167">
        <f t="shared" si="69"/>
        <v>9.8199458660773822E-4</v>
      </c>
      <c r="S98" s="166">
        <v>1157</v>
      </c>
      <c r="T98" s="166">
        <v>2172</v>
      </c>
      <c r="U98" s="166">
        <v>2367</v>
      </c>
      <c r="V98" s="166">
        <v>2786</v>
      </c>
      <c r="W98" s="166">
        <v>2464</v>
      </c>
      <c r="X98" s="167">
        <f t="shared" si="72"/>
        <v>-0.11557788944723613</v>
      </c>
      <c r="Y98" s="167">
        <f t="shared" si="73"/>
        <v>8.8115021572803074E-4</v>
      </c>
    </row>
    <row r="99" spans="1:25" x14ac:dyDescent="0.25">
      <c r="A99" s="58"/>
      <c r="B99" s="165" t="s">
        <v>119</v>
      </c>
      <c r="C99" s="166">
        <v>539</v>
      </c>
      <c r="D99" s="166">
        <v>0</v>
      </c>
      <c r="E99" s="166">
        <v>154</v>
      </c>
      <c r="F99" s="166">
        <v>526</v>
      </c>
      <c r="G99" s="166">
        <v>392</v>
      </c>
      <c r="H99" s="166">
        <v>493</v>
      </c>
      <c r="I99" s="167">
        <f t="shared" si="70"/>
        <v>0.25765306122448983</v>
      </c>
      <c r="J99" s="167">
        <f t="shared" si="67"/>
        <v>9.8200324678558259E-4</v>
      </c>
      <c r="K99" s="166">
        <v>622</v>
      </c>
      <c r="L99" s="166">
        <v>0</v>
      </c>
      <c r="M99" s="166">
        <v>1139</v>
      </c>
      <c r="N99" s="166">
        <v>1591</v>
      </c>
      <c r="O99" s="166">
        <v>2208</v>
      </c>
      <c r="P99" s="166">
        <v>2030</v>
      </c>
      <c r="Q99" s="167">
        <f t="shared" si="71"/>
        <v>-8.0615942028985477E-2</v>
      </c>
      <c r="R99" s="167">
        <f t="shared" si="69"/>
        <v>8.847976079954322E-4</v>
      </c>
      <c r="S99" s="166">
        <v>1446</v>
      </c>
      <c r="T99" s="166">
        <v>2389</v>
      </c>
      <c r="U99" s="166">
        <v>2631</v>
      </c>
      <c r="V99" s="166">
        <v>2600</v>
      </c>
      <c r="W99" s="166">
        <v>2523</v>
      </c>
      <c r="X99" s="167">
        <f t="shared" si="72"/>
        <v>-2.9615384615384599E-2</v>
      </c>
      <c r="Y99" s="167">
        <f t="shared" si="73"/>
        <v>9.0224918599099901E-4</v>
      </c>
    </row>
    <row r="100" spans="1:25" x14ac:dyDescent="0.25">
      <c r="A100" s="58"/>
      <c r="B100" s="165" t="s">
        <v>126</v>
      </c>
      <c r="C100" s="166">
        <v>55</v>
      </c>
      <c r="D100" s="166">
        <v>0</v>
      </c>
      <c r="E100" s="166">
        <v>15</v>
      </c>
      <c r="F100" s="166">
        <v>17</v>
      </c>
      <c r="G100" s="166">
        <v>57</v>
      </c>
      <c r="H100" s="166">
        <v>46</v>
      </c>
      <c r="I100" s="167">
        <f t="shared" si="70"/>
        <v>-0.19298245614035092</v>
      </c>
      <c r="J100" s="167">
        <f t="shared" si="67"/>
        <v>9.1627077793380945E-5</v>
      </c>
      <c r="K100" s="166">
        <v>210</v>
      </c>
      <c r="L100" s="166">
        <v>0</v>
      </c>
      <c r="M100" s="166">
        <v>403</v>
      </c>
      <c r="N100" s="166">
        <v>514</v>
      </c>
      <c r="O100" s="166">
        <v>613</v>
      </c>
      <c r="P100" s="166">
        <v>599</v>
      </c>
      <c r="Q100" s="167">
        <f t="shared" si="71"/>
        <v>-2.2838499184339334E-2</v>
      </c>
      <c r="R100" s="167">
        <f t="shared" si="69"/>
        <v>2.610806734922482E-4</v>
      </c>
      <c r="S100" s="166">
        <v>274</v>
      </c>
      <c r="T100" s="166">
        <v>820</v>
      </c>
      <c r="U100" s="166">
        <v>615</v>
      </c>
      <c r="V100" s="166">
        <v>670</v>
      </c>
      <c r="W100" s="166">
        <v>645</v>
      </c>
      <c r="X100" s="167">
        <f t="shared" si="72"/>
        <v>-3.7313432835820892E-2</v>
      </c>
      <c r="Y100" s="167">
        <f t="shared" si="73"/>
        <v>2.3065823423075479E-4</v>
      </c>
    </row>
    <row r="101" spans="1:25" x14ac:dyDescent="0.25">
      <c r="A101" s="58"/>
      <c r="B101" s="165" t="s">
        <v>122</v>
      </c>
      <c r="C101" s="166">
        <v>30</v>
      </c>
      <c r="D101" s="166">
        <v>0</v>
      </c>
      <c r="E101" s="166">
        <v>0</v>
      </c>
      <c r="F101" s="166">
        <v>59</v>
      </c>
      <c r="G101" s="166">
        <v>30</v>
      </c>
      <c r="H101" s="166">
        <v>49</v>
      </c>
      <c r="I101" s="167">
        <f t="shared" si="70"/>
        <v>0.6333333333333333</v>
      </c>
      <c r="J101" s="167">
        <f t="shared" si="67"/>
        <v>9.7602756779905782E-5</v>
      </c>
      <c r="K101" s="166">
        <v>102</v>
      </c>
      <c r="L101" s="166">
        <v>0</v>
      </c>
      <c r="M101" s="166">
        <v>243</v>
      </c>
      <c r="N101" s="166">
        <v>234</v>
      </c>
      <c r="O101" s="166">
        <v>568</v>
      </c>
      <c r="P101" s="166">
        <v>511</v>
      </c>
      <c r="Q101" s="167">
        <f t="shared" si="71"/>
        <v>-0.10035211267605637</v>
      </c>
      <c r="R101" s="167">
        <f t="shared" si="69"/>
        <v>2.2272491511609154E-4</v>
      </c>
      <c r="S101" s="166">
        <v>177</v>
      </c>
      <c r="T101" s="166">
        <v>493</v>
      </c>
      <c r="U101" s="166">
        <v>385</v>
      </c>
      <c r="V101" s="166">
        <v>598</v>
      </c>
      <c r="W101" s="166">
        <v>560</v>
      </c>
      <c r="X101" s="167">
        <f t="shared" si="72"/>
        <v>-6.3545150501672198E-2</v>
      </c>
      <c r="Y101" s="167">
        <f t="shared" si="73"/>
        <v>2.0026141266546153E-4</v>
      </c>
    </row>
    <row r="102" spans="1:25" x14ac:dyDescent="0.25">
      <c r="A102" s="58"/>
      <c r="B102" s="165" t="s">
        <v>131</v>
      </c>
      <c r="C102" s="166">
        <v>22</v>
      </c>
      <c r="D102" s="166">
        <v>0</v>
      </c>
      <c r="E102" s="166">
        <v>0</v>
      </c>
      <c r="F102" s="166">
        <v>6</v>
      </c>
      <c r="G102" s="166">
        <v>16</v>
      </c>
      <c r="H102" s="166">
        <v>12</v>
      </c>
      <c r="I102" s="167">
        <f t="shared" si="70"/>
        <v>-0.25</v>
      </c>
      <c r="J102" s="167">
        <f t="shared" si="67"/>
        <v>2.3902715946099375E-5</v>
      </c>
      <c r="K102" s="166">
        <v>90</v>
      </c>
      <c r="L102" s="166">
        <v>0</v>
      </c>
      <c r="M102" s="166">
        <v>58</v>
      </c>
      <c r="N102" s="166">
        <v>81</v>
      </c>
      <c r="O102" s="166">
        <v>149</v>
      </c>
      <c r="P102" s="166">
        <v>143</v>
      </c>
      <c r="Q102" s="167">
        <f t="shared" si="71"/>
        <v>-4.0268456375838979E-2</v>
      </c>
      <c r="R102" s="167">
        <f t="shared" si="69"/>
        <v>6.2328107361254588E-5</v>
      </c>
      <c r="S102" s="166">
        <v>113</v>
      </c>
      <c r="T102" s="166">
        <v>217</v>
      </c>
      <c r="U102" s="166">
        <v>102</v>
      </c>
      <c r="V102" s="166">
        <v>165</v>
      </c>
      <c r="W102" s="166">
        <v>155</v>
      </c>
      <c r="X102" s="167">
        <f t="shared" si="72"/>
        <v>-6.0606060606060552E-2</v>
      </c>
      <c r="Y102" s="167">
        <f t="shared" si="73"/>
        <v>5.5429498148475954E-5</v>
      </c>
    </row>
    <row r="103" spans="1:25" x14ac:dyDescent="0.25">
      <c r="A103" s="58"/>
      <c r="B103" s="165" t="s">
        <v>134</v>
      </c>
      <c r="C103" s="166">
        <v>0</v>
      </c>
      <c r="D103" s="166">
        <v>0</v>
      </c>
      <c r="E103" s="166">
        <v>0</v>
      </c>
      <c r="F103" s="166">
        <v>0</v>
      </c>
      <c r="G103" s="166">
        <v>14</v>
      </c>
      <c r="H103" s="166">
        <v>8</v>
      </c>
      <c r="I103" s="167">
        <f t="shared" si="70"/>
        <v>-0.4285714285714286</v>
      </c>
      <c r="J103" s="167">
        <f t="shared" si="67"/>
        <v>1.593514396406625E-5</v>
      </c>
      <c r="K103" s="166">
        <v>61</v>
      </c>
      <c r="L103" s="166">
        <v>0</v>
      </c>
      <c r="M103" s="166">
        <v>39</v>
      </c>
      <c r="N103" s="166">
        <v>155</v>
      </c>
      <c r="O103" s="166">
        <v>258</v>
      </c>
      <c r="P103" s="166">
        <v>145</v>
      </c>
      <c r="Q103" s="167">
        <f t="shared" si="71"/>
        <v>-0.43798449612403101</v>
      </c>
      <c r="R103" s="167">
        <f t="shared" si="69"/>
        <v>6.3199829142530868E-5</v>
      </c>
      <c r="S103" s="166">
        <v>64</v>
      </c>
      <c r="T103" s="166">
        <v>108</v>
      </c>
      <c r="U103" s="166">
        <v>178</v>
      </c>
      <c r="V103" s="166">
        <v>272</v>
      </c>
      <c r="W103" s="166">
        <v>153</v>
      </c>
      <c r="X103" s="167">
        <f t="shared" si="72"/>
        <v>-0.4375</v>
      </c>
      <c r="Y103" s="167">
        <f t="shared" si="73"/>
        <v>5.4714278817527881E-5</v>
      </c>
    </row>
    <row r="104" spans="1:25" x14ac:dyDescent="0.25">
      <c r="A104" s="58"/>
      <c r="B104" s="170" t="s">
        <v>148</v>
      </c>
      <c r="C104" s="171">
        <f t="shared" ref="C104" si="74">C96-SUM(C97:C103)</f>
        <v>306</v>
      </c>
      <c r="D104" s="171">
        <f t="shared" ref="D104:H104" si="75">D96-SUM(D97:D103)</f>
        <v>0</v>
      </c>
      <c r="E104" s="171">
        <f t="shared" si="75"/>
        <v>213</v>
      </c>
      <c r="F104" s="171">
        <f t="shared" si="75"/>
        <v>446</v>
      </c>
      <c r="G104" s="171">
        <f t="shared" si="75"/>
        <v>497</v>
      </c>
      <c r="H104" s="171">
        <f t="shared" si="75"/>
        <v>584</v>
      </c>
      <c r="I104" s="172">
        <f t="shared" si="70"/>
        <v>0.17505030181086512</v>
      </c>
      <c r="J104" s="172">
        <f t="shared" si="67"/>
        <v>1.1632655093768362E-3</v>
      </c>
      <c r="K104" s="171">
        <f t="shared" ref="K104:P104" si="76">K96-SUM(K97:K103)</f>
        <v>1198</v>
      </c>
      <c r="L104" s="171">
        <f t="shared" si="76"/>
        <v>0</v>
      </c>
      <c r="M104" s="171">
        <f t="shared" si="76"/>
        <v>1971</v>
      </c>
      <c r="N104" s="171">
        <f t="shared" si="76"/>
        <v>3549</v>
      </c>
      <c r="O104" s="171">
        <f t="shared" si="76"/>
        <v>4918</v>
      </c>
      <c r="P104" s="171">
        <f t="shared" si="76"/>
        <v>5137</v>
      </c>
      <c r="Q104" s="172">
        <f t="shared" si="71"/>
        <v>4.4530296868645847E-2</v>
      </c>
      <c r="R104" s="172">
        <f t="shared" si="69"/>
        <v>2.2390173952081456E-3</v>
      </c>
      <c r="S104" s="171">
        <f>S96-SUM(S97:S103)</f>
        <v>1693</v>
      </c>
      <c r="T104" s="171">
        <f>T96-SUM(T97:T103)</f>
        <v>3904</v>
      </c>
      <c r="U104" s="171">
        <f>U96-SUM(U97:U103)</f>
        <v>5038</v>
      </c>
      <c r="V104" s="171">
        <f>V96-SUM(V97:V103)</f>
        <v>5415</v>
      </c>
      <c r="W104" s="171">
        <f>W96-SUM(W97:W103)</f>
        <v>5721</v>
      </c>
      <c r="X104" s="172">
        <f t="shared" si="72"/>
        <v>5.6509695290858808E-2</v>
      </c>
      <c r="Y104" s="172">
        <f t="shared" si="73"/>
        <v>2.0458848961769738E-3</v>
      </c>
    </row>
    <row r="105" spans="1:25" x14ac:dyDescent="0.25">
      <c r="A105" s="58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</row>
    <row r="106" spans="1:25" x14ac:dyDescent="0.25">
      <c r="A106" s="58"/>
      <c r="B106" s="158" t="s">
        <v>71</v>
      </c>
      <c r="C106" s="178">
        <f t="shared" ref="C106:H106" si="77">C107+C110</f>
        <v>0</v>
      </c>
      <c r="D106" s="178">
        <f t="shared" si="77"/>
        <v>0</v>
      </c>
      <c r="E106" s="178">
        <f t="shared" si="77"/>
        <v>0</v>
      </c>
      <c r="F106" s="178">
        <f t="shared" si="77"/>
        <v>0</v>
      </c>
      <c r="G106" s="178">
        <f t="shared" si="77"/>
        <v>0</v>
      </c>
      <c r="H106" s="178">
        <f t="shared" si="77"/>
        <v>0</v>
      </c>
      <c r="I106" s="179" t="str">
        <f>IFERROR(H106/G106-1,"-")</f>
        <v>-</v>
      </c>
      <c r="J106" s="179">
        <f t="shared" ref="J106:J118" si="78">H106/H$8</f>
        <v>0</v>
      </c>
      <c r="K106" s="178">
        <f t="shared" ref="K106:P106" si="79">K107+K110</f>
        <v>22627</v>
      </c>
      <c r="L106" s="178">
        <f t="shared" si="79"/>
        <v>0</v>
      </c>
      <c r="M106" s="178">
        <f t="shared" si="79"/>
        <v>0</v>
      </c>
      <c r="N106" s="178">
        <f t="shared" si="79"/>
        <v>0</v>
      </c>
      <c r="O106" s="178">
        <f t="shared" si="79"/>
        <v>0</v>
      </c>
      <c r="P106" s="178">
        <f t="shared" si="79"/>
        <v>0</v>
      </c>
      <c r="Q106" s="179" t="str">
        <f>IFERROR(P106/O106-1,"-")</f>
        <v>-</v>
      </c>
      <c r="R106" s="179">
        <f t="shared" ref="R106:R118" si="80">P106/P$8</f>
        <v>0</v>
      </c>
      <c r="S106" s="178">
        <f>S107+S110</f>
        <v>34253</v>
      </c>
      <c r="T106" s="178">
        <f>T107+T110</f>
        <v>109813</v>
      </c>
      <c r="U106" s="178">
        <f>U107+U110</f>
        <v>147358</v>
      </c>
      <c r="V106" s="178">
        <f>V107+V110</f>
        <v>139462</v>
      </c>
      <c r="W106" s="178">
        <f>W107+W110</f>
        <v>151078</v>
      </c>
      <c r="X106" s="179">
        <f>IFERROR(W106/V106-1,"-")</f>
        <v>8.3291505929930842E-2</v>
      </c>
      <c r="Y106" s="179">
        <f>W106/W$8</f>
        <v>5.4026953040486776E-2</v>
      </c>
    </row>
    <row r="107" spans="1:25" x14ac:dyDescent="0.25">
      <c r="A107" s="58"/>
      <c r="B107" s="161" t="s">
        <v>100</v>
      </c>
      <c r="C107" s="162">
        <v>0</v>
      </c>
      <c r="D107" s="162">
        <v>0</v>
      </c>
      <c r="E107" s="162">
        <v>0</v>
      </c>
      <c r="F107" s="162">
        <v>0</v>
      </c>
      <c r="G107" s="162">
        <v>0</v>
      </c>
      <c r="H107" s="162">
        <v>0</v>
      </c>
      <c r="I107" s="163" t="str">
        <f>IFERROR(H107/G107-1,"-")</f>
        <v>-</v>
      </c>
      <c r="J107" s="163">
        <f t="shared" si="78"/>
        <v>0</v>
      </c>
      <c r="K107" s="162">
        <v>5441</v>
      </c>
      <c r="L107" s="162">
        <v>0</v>
      </c>
      <c r="M107" s="162">
        <v>0</v>
      </c>
      <c r="N107" s="162">
        <v>0</v>
      </c>
      <c r="O107" s="162">
        <v>0</v>
      </c>
      <c r="P107" s="162">
        <v>0</v>
      </c>
      <c r="Q107" s="163" t="str">
        <f>IFERROR(P107/O107-1,"-")</f>
        <v>-</v>
      </c>
      <c r="R107" s="163">
        <f t="shared" si="80"/>
        <v>0</v>
      </c>
      <c r="S107" s="162">
        <v>13775</v>
      </c>
      <c r="T107" s="162">
        <v>26353</v>
      </c>
      <c r="U107" s="162">
        <v>33173</v>
      </c>
      <c r="V107" s="162">
        <v>30723</v>
      </c>
      <c r="W107" s="162">
        <v>33898</v>
      </c>
      <c r="X107" s="163">
        <f>IFERROR(W107/V107-1,"-")</f>
        <v>0.10334277251570478</v>
      </c>
      <c r="Y107" s="163">
        <f>W107/W$8</f>
        <v>1.2122252440238955E-2</v>
      </c>
    </row>
    <row r="108" spans="1:25" x14ac:dyDescent="0.25">
      <c r="A108" s="58"/>
      <c r="B108" s="165" t="s">
        <v>106</v>
      </c>
      <c r="C108" s="166">
        <v>0</v>
      </c>
      <c r="D108" s="166">
        <v>0</v>
      </c>
      <c r="E108" s="166">
        <v>0</v>
      </c>
      <c r="F108" s="166">
        <v>0</v>
      </c>
      <c r="G108" s="166">
        <v>0</v>
      </c>
      <c r="H108" s="166">
        <v>0</v>
      </c>
      <c r="I108" s="167" t="str">
        <f>IFERROR(H108/G108-1,"-")</f>
        <v>-</v>
      </c>
      <c r="J108" s="167">
        <f t="shared" si="78"/>
        <v>0</v>
      </c>
      <c r="K108" s="166">
        <v>273</v>
      </c>
      <c r="L108" s="166">
        <v>0</v>
      </c>
      <c r="M108" s="166">
        <v>0</v>
      </c>
      <c r="N108" s="166">
        <v>0</v>
      </c>
      <c r="O108" s="166">
        <v>0</v>
      </c>
      <c r="P108" s="166">
        <v>0</v>
      </c>
      <c r="Q108" s="167" t="str">
        <f>IFERROR(P108/O108-1,"-")</f>
        <v>-</v>
      </c>
      <c r="R108" s="167">
        <f t="shared" si="80"/>
        <v>0</v>
      </c>
      <c r="S108" s="166">
        <v>308</v>
      </c>
      <c r="T108" s="166">
        <v>7430</v>
      </c>
      <c r="U108" s="166">
        <v>11643</v>
      </c>
      <c r="V108" s="166">
        <v>8822</v>
      </c>
      <c r="W108" s="166">
        <v>11579</v>
      </c>
      <c r="X108" s="167">
        <f>IFERROR(W108/V108-1,"-")</f>
        <v>0.31251416912264784</v>
      </c>
      <c r="Y108" s="167">
        <f>W108/W$8</f>
        <v>4.1407623165238914E-3</v>
      </c>
    </row>
    <row r="109" spans="1:25" x14ac:dyDescent="0.25">
      <c r="A109" s="58"/>
      <c r="B109" s="165" t="s">
        <v>103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6">
        <v>0</v>
      </c>
      <c r="I109" s="167" t="str">
        <f>IFERROR(H109/G109-1,"-")</f>
        <v>-</v>
      </c>
      <c r="J109" s="167">
        <f t="shared" si="78"/>
        <v>0</v>
      </c>
      <c r="K109" s="166">
        <v>5168</v>
      </c>
      <c r="L109" s="166">
        <v>0</v>
      </c>
      <c r="M109" s="166">
        <v>0</v>
      </c>
      <c r="N109" s="166">
        <v>0</v>
      </c>
      <c r="O109" s="166">
        <v>0</v>
      </c>
      <c r="P109" s="166">
        <v>0</v>
      </c>
      <c r="Q109" s="167" t="str">
        <f>IFERROR(P109/O109-1,"-")</f>
        <v>-</v>
      </c>
      <c r="R109" s="167">
        <f t="shared" si="80"/>
        <v>0</v>
      </c>
      <c r="S109" s="166">
        <v>13467</v>
      </c>
      <c r="T109" s="166">
        <v>18923</v>
      </c>
      <c r="U109" s="166">
        <v>21530</v>
      </c>
      <c r="V109" s="166">
        <v>21901</v>
      </c>
      <c r="W109" s="166">
        <v>22319</v>
      </c>
      <c r="X109" s="167">
        <f>IFERROR(W109/V109-1,"-")</f>
        <v>1.9085886489201398E-2</v>
      </c>
      <c r="Y109" s="167">
        <f>W109/W$8</f>
        <v>7.9814901237150633E-3</v>
      </c>
    </row>
    <row r="110" spans="1:25" x14ac:dyDescent="0.25">
      <c r="A110" s="58"/>
      <c r="B110" s="161" t="s">
        <v>110</v>
      </c>
      <c r="C110" s="162">
        <v>0</v>
      </c>
      <c r="D110" s="162">
        <v>0</v>
      </c>
      <c r="E110" s="162">
        <v>0</v>
      </c>
      <c r="F110" s="162">
        <v>0</v>
      </c>
      <c r="G110" s="162">
        <v>0</v>
      </c>
      <c r="H110" s="162">
        <v>0</v>
      </c>
      <c r="I110" s="163" t="str">
        <f>IFERROR(H110/G110-1,"-")</f>
        <v>-</v>
      </c>
      <c r="J110" s="163">
        <f t="shared" si="78"/>
        <v>0</v>
      </c>
      <c r="K110" s="162">
        <v>17186</v>
      </c>
      <c r="L110" s="162">
        <v>0</v>
      </c>
      <c r="M110" s="162">
        <v>0</v>
      </c>
      <c r="N110" s="162">
        <v>0</v>
      </c>
      <c r="O110" s="162">
        <v>0</v>
      </c>
      <c r="P110" s="162">
        <v>0</v>
      </c>
      <c r="Q110" s="163" t="str">
        <f>IFERROR(P110/O110-1,"-")</f>
        <v>-</v>
      </c>
      <c r="R110" s="163">
        <f t="shared" si="80"/>
        <v>0</v>
      </c>
      <c r="S110" s="162">
        <v>20478</v>
      </c>
      <c r="T110" s="162">
        <v>83460</v>
      </c>
      <c r="U110" s="162">
        <v>114185</v>
      </c>
      <c r="V110" s="162">
        <v>108739</v>
      </c>
      <c r="W110" s="162">
        <v>117180</v>
      </c>
      <c r="X110" s="163">
        <f>IFERROR(W110/V110-1,"-")</f>
        <v>7.7626242654429412E-2</v>
      </c>
      <c r="Y110" s="163">
        <f>W110/W$8</f>
        <v>4.1904700600247827E-2</v>
      </c>
    </row>
    <row r="111" spans="1:25" s="58" customFormat="1" x14ac:dyDescent="0.25">
      <c r="B111" s="165" t="s">
        <v>113</v>
      </c>
      <c r="C111" s="166">
        <v>0</v>
      </c>
      <c r="D111" s="166">
        <v>0</v>
      </c>
      <c r="E111" s="166">
        <v>0</v>
      </c>
      <c r="F111" s="166">
        <v>0</v>
      </c>
      <c r="G111" s="166">
        <v>0</v>
      </c>
      <c r="H111" s="166">
        <v>0</v>
      </c>
      <c r="I111" s="167" t="str">
        <f t="shared" ref="I111:I118" si="81">IFERROR(H111/G111-1,"-")</f>
        <v>-</v>
      </c>
      <c r="J111" s="167">
        <f t="shared" si="78"/>
        <v>0</v>
      </c>
      <c r="K111" s="166">
        <v>9701</v>
      </c>
      <c r="L111" s="166">
        <v>0</v>
      </c>
      <c r="M111" s="166">
        <v>0</v>
      </c>
      <c r="N111" s="166">
        <v>0</v>
      </c>
      <c r="O111" s="166">
        <v>0</v>
      </c>
      <c r="P111" s="166">
        <v>0</v>
      </c>
      <c r="Q111" s="167" t="str">
        <f t="shared" ref="Q111:Q118" si="82">IFERROR(P111/O111-1,"-")</f>
        <v>-</v>
      </c>
      <c r="R111" s="167">
        <f t="shared" si="80"/>
        <v>0</v>
      </c>
      <c r="S111" s="166">
        <v>10709</v>
      </c>
      <c r="T111" s="166">
        <v>49565</v>
      </c>
      <c r="U111" s="166">
        <v>74713</v>
      </c>
      <c r="V111" s="166">
        <v>67869</v>
      </c>
      <c r="W111" s="166">
        <v>71210</v>
      </c>
      <c r="X111" s="167">
        <f t="shared" ref="X111:X118" si="83">IFERROR(W111/V111-1,"-")</f>
        <v>4.9227187670364936E-2</v>
      </c>
      <c r="Y111" s="167">
        <f t="shared" ref="Y111:Y118" si="84">W111/W$8</f>
        <v>2.5465384278406278E-2</v>
      </c>
    </row>
    <row r="112" spans="1:25" s="58" customFormat="1" x14ac:dyDescent="0.25">
      <c r="B112" s="165" t="s">
        <v>116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6">
        <v>0</v>
      </c>
      <c r="I112" s="167" t="str">
        <f t="shared" si="81"/>
        <v>-</v>
      </c>
      <c r="J112" s="167">
        <f t="shared" si="78"/>
        <v>0</v>
      </c>
      <c r="K112" s="166">
        <v>1353</v>
      </c>
      <c r="L112" s="166">
        <v>0</v>
      </c>
      <c r="M112" s="166">
        <v>0</v>
      </c>
      <c r="N112" s="166">
        <v>0</v>
      </c>
      <c r="O112" s="166">
        <v>0</v>
      </c>
      <c r="P112" s="166">
        <v>0</v>
      </c>
      <c r="Q112" s="167" t="str">
        <f t="shared" si="82"/>
        <v>-</v>
      </c>
      <c r="R112" s="167">
        <f t="shared" si="80"/>
        <v>0</v>
      </c>
      <c r="S112" s="166">
        <v>1745</v>
      </c>
      <c r="T112" s="166">
        <v>3756</v>
      </c>
      <c r="U112" s="166">
        <v>4908</v>
      </c>
      <c r="V112" s="166">
        <v>4708</v>
      </c>
      <c r="W112" s="166">
        <v>5313</v>
      </c>
      <c r="X112" s="167">
        <f t="shared" si="83"/>
        <v>0.12850467289719636</v>
      </c>
      <c r="Y112" s="167">
        <f t="shared" si="84"/>
        <v>1.8999801526635661E-3</v>
      </c>
    </row>
    <row r="113" spans="1:25" x14ac:dyDescent="0.25">
      <c r="A113" s="58"/>
      <c r="B113" s="165" t="s">
        <v>119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6">
        <v>0</v>
      </c>
      <c r="I113" s="167" t="str">
        <f t="shared" si="81"/>
        <v>-</v>
      </c>
      <c r="J113" s="167">
        <f t="shared" si="78"/>
        <v>0</v>
      </c>
      <c r="K113" s="166">
        <v>895</v>
      </c>
      <c r="L113" s="166">
        <v>0</v>
      </c>
      <c r="M113" s="166">
        <v>0</v>
      </c>
      <c r="N113" s="166">
        <v>0</v>
      </c>
      <c r="O113" s="166">
        <v>0</v>
      </c>
      <c r="P113" s="166">
        <v>0</v>
      </c>
      <c r="Q113" s="167" t="str">
        <f t="shared" si="82"/>
        <v>-</v>
      </c>
      <c r="R113" s="167">
        <f t="shared" si="80"/>
        <v>0</v>
      </c>
      <c r="S113" s="166">
        <v>1108</v>
      </c>
      <c r="T113" s="166">
        <v>5391</v>
      </c>
      <c r="U113" s="166">
        <v>9383</v>
      </c>
      <c r="V113" s="166">
        <v>8106</v>
      </c>
      <c r="W113" s="166">
        <v>9684</v>
      </c>
      <c r="X113" s="167">
        <f t="shared" si="83"/>
        <v>0.19467061435973343</v>
      </c>
      <c r="Y113" s="167">
        <f t="shared" si="84"/>
        <v>3.463092000450588E-3</v>
      </c>
    </row>
    <row r="114" spans="1:25" x14ac:dyDescent="0.25">
      <c r="A114" s="58"/>
      <c r="B114" s="165" t="s">
        <v>126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6">
        <v>0</v>
      </c>
      <c r="I114" s="167" t="str">
        <f t="shared" si="81"/>
        <v>-</v>
      </c>
      <c r="J114" s="167">
        <f t="shared" si="78"/>
        <v>0</v>
      </c>
      <c r="K114" s="166">
        <v>429</v>
      </c>
      <c r="L114" s="166">
        <v>0</v>
      </c>
      <c r="M114" s="166">
        <v>0</v>
      </c>
      <c r="N114" s="166">
        <v>0</v>
      </c>
      <c r="O114" s="166">
        <v>0</v>
      </c>
      <c r="P114" s="166">
        <v>0</v>
      </c>
      <c r="Q114" s="167" t="str">
        <f t="shared" si="82"/>
        <v>-</v>
      </c>
      <c r="R114" s="167">
        <f t="shared" si="80"/>
        <v>0</v>
      </c>
      <c r="S114" s="166">
        <v>869</v>
      </c>
      <c r="T114" s="166">
        <v>3932</v>
      </c>
      <c r="U114" s="166">
        <v>3603</v>
      </c>
      <c r="V114" s="166">
        <v>3668</v>
      </c>
      <c r="W114" s="166">
        <v>4141</v>
      </c>
      <c r="X114" s="167">
        <f t="shared" si="83"/>
        <v>0.12895310796074155</v>
      </c>
      <c r="Y114" s="167">
        <f t="shared" si="84"/>
        <v>1.4808616247279931E-3</v>
      </c>
    </row>
    <row r="115" spans="1:25" x14ac:dyDescent="0.25">
      <c r="A115" s="58"/>
      <c r="B115" s="165" t="s">
        <v>122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6">
        <v>0</v>
      </c>
      <c r="I115" s="167" t="str">
        <f t="shared" si="81"/>
        <v>-</v>
      </c>
      <c r="J115" s="167">
        <f t="shared" si="78"/>
        <v>0</v>
      </c>
      <c r="K115" s="166">
        <v>623</v>
      </c>
      <c r="L115" s="166">
        <v>0</v>
      </c>
      <c r="M115" s="166">
        <v>0</v>
      </c>
      <c r="N115" s="166">
        <v>0</v>
      </c>
      <c r="O115" s="166">
        <v>0</v>
      </c>
      <c r="P115" s="166">
        <v>0</v>
      </c>
      <c r="Q115" s="167" t="str">
        <f t="shared" si="82"/>
        <v>-</v>
      </c>
      <c r="R115" s="167">
        <f t="shared" si="80"/>
        <v>0</v>
      </c>
      <c r="S115" s="166">
        <v>1069</v>
      </c>
      <c r="T115" s="166">
        <v>3050</v>
      </c>
      <c r="U115" s="166">
        <v>3317</v>
      </c>
      <c r="V115" s="166">
        <v>2958</v>
      </c>
      <c r="W115" s="166">
        <v>3054</v>
      </c>
      <c r="X115" s="167">
        <f t="shared" si="83"/>
        <v>3.2454361054766734E-2</v>
      </c>
      <c r="Y115" s="167">
        <f t="shared" si="84"/>
        <v>1.0921399183577134E-3</v>
      </c>
    </row>
    <row r="116" spans="1:25" x14ac:dyDescent="0.25">
      <c r="A116" s="58"/>
      <c r="B116" s="165" t="s">
        <v>131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6">
        <v>0</v>
      </c>
      <c r="I116" s="167" t="str">
        <f t="shared" si="81"/>
        <v>-</v>
      </c>
      <c r="J116" s="167">
        <f t="shared" si="78"/>
        <v>0</v>
      </c>
      <c r="K116" s="166">
        <v>206</v>
      </c>
      <c r="L116" s="166">
        <v>0</v>
      </c>
      <c r="M116" s="166">
        <v>0</v>
      </c>
      <c r="N116" s="166">
        <v>0</v>
      </c>
      <c r="O116" s="166">
        <v>0</v>
      </c>
      <c r="P116" s="166">
        <v>0</v>
      </c>
      <c r="Q116" s="167" t="str">
        <f t="shared" si="82"/>
        <v>-</v>
      </c>
      <c r="R116" s="167">
        <f t="shared" si="80"/>
        <v>0</v>
      </c>
      <c r="S116" s="166">
        <v>209</v>
      </c>
      <c r="T116" s="166">
        <v>474</v>
      </c>
      <c r="U116" s="166">
        <v>754</v>
      </c>
      <c r="V116" s="166">
        <v>826</v>
      </c>
      <c r="W116" s="166">
        <v>813</v>
      </c>
      <c r="X116" s="167">
        <f t="shared" si="83"/>
        <v>-1.57384987893463E-2</v>
      </c>
      <c r="Y116" s="167">
        <f t="shared" si="84"/>
        <v>2.9073665803039324E-4</v>
      </c>
    </row>
    <row r="117" spans="1:25" x14ac:dyDescent="0.25">
      <c r="A117" s="58"/>
      <c r="B117" s="165" t="s">
        <v>134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6">
        <v>0</v>
      </c>
      <c r="I117" s="167" t="str">
        <f t="shared" si="81"/>
        <v>-</v>
      </c>
      <c r="J117" s="167">
        <f t="shared" si="78"/>
        <v>0</v>
      </c>
      <c r="K117" s="166">
        <v>526</v>
      </c>
      <c r="L117" s="166">
        <v>0</v>
      </c>
      <c r="M117" s="166">
        <v>0</v>
      </c>
      <c r="N117" s="166">
        <v>0</v>
      </c>
      <c r="O117" s="166">
        <v>0</v>
      </c>
      <c r="P117" s="166">
        <v>0</v>
      </c>
      <c r="Q117" s="167" t="str">
        <f t="shared" si="82"/>
        <v>-</v>
      </c>
      <c r="R117" s="167">
        <f t="shared" si="80"/>
        <v>0</v>
      </c>
      <c r="S117" s="166">
        <v>526</v>
      </c>
      <c r="T117" s="166">
        <v>638</v>
      </c>
      <c r="U117" s="166">
        <v>396</v>
      </c>
      <c r="V117" s="166">
        <v>1042</v>
      </c>
      <c r="W117" s="166">
        <v>670</v>
      </c>
      <c r="X117" s="167">
        <f t="shared" si="83"/>
        <v>-0.35700575815738966</v>
      </c>
      <c r="Y117" s="167">
        <f t="shared" si="84"/>
        <v>2.3959847586760576E-4</v>
      </c>
    </row>
    <row r="118" spans="1:25" x14ac:dyDescent="0.25">
      <c r="A118" s="58"/>
      <c r="B118" s="170" t="s">
        <v>148</v>
      </c>
      <c r="C118" s="171">
        <f t="shared" ref="C118" si="85">C110-SUM(C111:C117)</f>
        <v>0</v>
      </c>
      <c r="D118" s="171">
        <f t="shared" ref="D118:H118" si="86">D110-SUM(D111:D117)</f>
        <v>0</v>
      </c>
      <c r="E118" s="171">
        <f t="shared" si="86"/>
        <v>0</v>
      </c>
      <c r="F118" s="171">
        <f t="shared" si="86"/>
        <v>0</v>
      </c>
      <c r="G118" s="171">
        <f t="shared" si="86"/>
        <v>0</v>
      </c>
      <c r="H118" s="171">
        <f t="shared" si="86"/>
        <v>0</v>
      </c>
      <c r="I118" s="172" t="str">
        <f t="shared" si="81"/>
        <v>-</v>
      </c>
      <c r="J118" s="172">
        <f t="shared" si="78"/>
        <v>0</v>
      </c>
      <c r="K118" s="171">
        <f t="shared" ref="K118:P118" si="87">K110-SUM(K111:K117)</f>
        <v>3453</v>
      </c>
      <c r="L118" s="171">
        <f t="shared" si="87"/>
        <v>0</v>
      </c>
      <c r="M118" s="171">
        <f t="shared" si="87"/>
        <v>0</v>
      </c>
      <c r="N118" s="171">
        <f t="shared" si="87"/>
        <v>0</v>
      </c>
      <c r="O118" s="171">
        <f t="shared" si="87"/>
        <v>0</v>
      </c>
      <c r="P118" s="171">
        <f t="shared" si="87"/>
        <v>0</v>
      </c>
      <c r="Q118" s="172" t="str">
        <f t="shared" si="82"/>
        <v>-</v>
      </c>
      <c r="R118" s="172">
        <f t="shared" si="80"/>
        <v>0</v>
      </c>
      <c r="S118" s="171">
        <f>S110-SUM(S111:S117)</f>
        <v>4243</v>
      </c>
      <c r="T118" s="171">
        <f>T110-SUM(T111:T117)</f>
        <v>16654</v>
      </c>
      <c r="U118" s="171">
        <f>U110-SUM(U111:U117)</f>
        <v>17111</v>
      </c>
      <c r="V118" s="171">
        <f>V110-SUM(V111:V117)</f>
        <v>19562</v>
      </c>
      <c r="W118" s="171">
        <f>W110-SUM(W111:W117)</f>
        <v>22295</v>
      </c>
      <c r="X118" s="172">
        <f t="shared" si="83"/>
        <v>0.13970964114098772</v>
      </c>
      <c r="Y118" s="172">
        <f t="shared" si="84"/>
        <v>7.972907491743687E-3</v>
      </c>
    </row>
    <row r="119" spans="1:25" x14ac:dyDescent="0.25">
      <c r="A119" s="58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</row>
    <row r="120" spans="1:25" x14ac:dyDescent="0.25">
      <c r="A120" s="58"/>
      <c r="B120" s="158" t="s">
        <v>71</v>
      </c>
      <c r="C120" s="178">
        <f t="shared" ref="C120:H120" si="88">C121+C124</f>
        <v>29796</v>
      </c>
      <c r="D120" s="178">
        <f t="shared" si="88"/>
        <v>32963</v>
      </c>
      <c r="E120" s="178">
        <f t="shared" si="88"/>
        <v>54289</v>
      </c>
      <c r="F120" s="178">
        <f t="shared" si="88"/>
        <v>63334</v>
      </c>
      <c r="G120" s="178">
        <f t="shared" si="88"/>
        <v>67902</v>
      </c>
      <c r="H120" s="178">
        <f t="shared" si="88"/>
        <v>61422</v>
      </c>
      <c r="I120" s="179">
        <f>IFERROR(H120/G120-1,"-")</f>
        <v>-9.5431651497746794E-2</v>
      </c>
      <c r="J120" s="179">
        <f t="shared" ref="J120:J132" si="89">H120/H$8</f>
        <v>0.12234605157010965</v>
      </c>
      <c r="K120" s="178">
        <f t="shared" ref="K120:P120" si="90">K121+K124</f>
        <v>29833</v>
      </c>
      <c r="L120" s="178">
        <f t="shared" si="90"/>
        <v>54163</v>
      </c>
      <c r="M120" s="178">
        <f t="shared" si="90"/>
        <v>83735</v>
      </c>
      <c r="N120" s="178">
        <f t="shared" si="90"/>
        <v>95045</v>
      </c>
      <c r="O120" s="178">
        <f t="shared" si="90"/>
        <v>94341</v>
      </c>
      <c r="P120" s="178">
        <f t="shared" si="90"/>
        <v>120181</v>
      </c>
      <c r="Q120" s="179">
        <f>IFERROR(P120/O120-1,"-")</f>
        <v>0.27390000105998458</v>
      </c>
      <c r="R120" s="179">
        <f t="shared" ref="R120:R132" si="91">P120/P$8</f>
        <v>5.2382197697782774E-2</v>
      </c>
      <c r="S120" s="178">
        <f>S121+S124</f>
        <v>59629</v>
      </c>
      <c r="T120" s="178">
        <f>T121+T124</f>
        <v>138024</v>
      </c>
      <c r="U120" s="178">
        <f>U121+U124</f>
        <v>158379</v>
      </c>
      <c r="V120" s="178">
        <f>V121+V124</f>
        <v>162243</v>
      </c>
      <c r="W120" s="178">
        <f>W121+W124</f>
        <v>181603</v>
      </c>
      <c r="X120" s="179">
        <f>IFERROR(W120/V120-1,"-")</f>
        <v>0.11932718206640658</v>
      </c>
      <c r="Y120" s="179">
        <f>W120/W$8</f>
        <v>6.4942988079081804E-2</v>
      </c>
    </row>
    <row r="121" spans="1:25" x14ac:dyDescent="0.25">
      <c r="A121" s="58"/>
      <c r="B121" s="161" t="s">
        <v>100</v>
      </c>
      <c r="C121" s="162">
        <v>13566</v>
      </c>
      <c r="D121" s="162">
        <v>17654</v>
      </c>
      <c r="E121" s="162">
        <v>31827</v>
      </c>
      <c r="F121" s="162">
        <v>40573</v>
      </c>
      <c r="G121" s="162">
        <v>46647</v>
      </c>
      <c r="H121" s="162">
        <v>39787</v>
      </c>
      <c r="I121" s="163">
        <f>IFERROR(H121/G121-1,"-")</f>
        <v>-0.14706197611850713</v>
      </c>
      <c r="J121" s="163">
        <f t="shared" si="89"/>
        <v>7.9251446612287987E-2</v>
      </c>
      <c r="K121" s="162">
        <v>17566</v>
      </c>
      <c r="L121" s="162">
        <v>40113</v>
      </c>
      <c r="M121" s="162">
        <v>52556</v>
      </c>
      <c r="N121" s="162">
        <v>56441</v>
      </c>
      <c r="O121" s="162">
        <v>54890</v>
      </c>
      <c r="P121" s="162">
        <v>76726</v>
      </c>
      <c r="Q121" s="163">
        <f>IFERROR(P121/O121-1,"-")</f>
        <v>0.39781380943705602</v>
      </c>
      <c r="R121" s="163">
        <f t="shared" si="91"/>
        <v>3.3441862695102229E-2</v>
      </c>
      <c r="S121" s="162">
        <v>31132</v>
      </c>
      <c r="T121" s="162">
        <v>84383</v>
      </c>
      <c r="U121" s="162">
        <v>97014</v>
      </c>
      <c r="V121" s="162">
        <v>101537</v>
      </c>
      <c r="W121" s="162">
        <v>116513</v>
      </c>
      <c r="X121" s="163">
        <f>IFERROR(W121/V121-1,"-")</f>
        <v>0.14749303209667408</v>
      </c>
      <c r="Y121" s="163">
        <f>W121/W$8</f>
        <v>4.1666174953376642E-2</v>
      </c>
    </row>
    <row r="122" spans="1:25" x14ac:dyDescent="0.25">
      <c r="A122" s="58"/>
      <c r="B122" s="165" t="s">
        <v>106</v>
      </c>
      <c r="C122" s="166">
        <v>6872</v>
      </c>
      <c r="D122" s="166">
        <v>8494</v>
      </c>
      <c r="E122" s="166">
        <v>18371</v>
      </c>
      <c r="F122" s="166">
        <v>18163</v>
      </c>
      <c r="G122" s="166">
        <v>27473</v>
      </c>
      <c r="H122" s="166">
        <v>24419</v>
      </c>
      <c r="I122" s="167">
        <f>IFERROR(H122/G122-1,"-")</f>
        <v>-0.11116368798456666</v>
      </c>
      <c r="J122" s="167">
        <f t="shared" si="89"/>
        <v>4.8640035057316719E-2</v>
      </c>
      <c r="K122" s="166">
        <v>8049</v>
      </c>
      <c r="L122" s="166">
        <v>21124</v>
      </c>
      <c r="M122" s="166">
        <v>25652</v>
      </c>
      <c r="N122" s="166">
        <v>25819</v>
      </c>
      <c r="O122" s="166">
        <v>21853</v>
      </c>
      <c r="P122" s="166">
        <v>37542</v>
      </c>
      <c r="Q122" s="167">
        <f>IFERROR(P122/O122-1,"-")</f>
        <v>0.71793346451288143</v>
      </c>
      <c r="R122" s="167">
        <f t="shared" si="91"/>
        <v>1.6363089556337199E-2</v>
      </c>
      <c r="S122" s="166">
        <v>14921</v>
      </c>
      <c r="T122" s="166">
        <v>44023</v>
      </c>
      <c r="U122" s="166">
        <v>43982</v>
      </c>
      <c r="V122" s="166">
        <v>49326</v>
      </c>
      <c r="W122" s="166">
        <v>61961</v>
      </c>
      <c r="X122" s="167">
        <f>IFERROR(W122/V122-1,"-")</f>
        <v>0.25615294165348912</v>
      </c>
      <c r="Y122" s="167">
        <f>W122/W$8</f>
        <v>2.2157852482436895E-2</v>
      </c>
    </row>
    <row r="123" spans="1:25" x14ac:dyDescent="0.25">
      <c r="A123" s="58"/>
      <c r="B123" s="165" t="s">
        <v>103</v>
      </c>
      <c r="C123" s="166">
        <v>6694</v>
      </c>
      <c r="D123" s="166">
        <v>9160</v>
      </c>
      <c r="E123" s="166">
        <v>13456</v>
      </c>
      <c r="F123" s="166">
        <v>22410</v>
      </c>
      <c r="G123" s="166">
        <v>19174</v>
      </c>
      <c r="H123" s="166">
        <v>15368</v>
      </c>
      <c r="I123" s="167">
        <f>IFERROR(H123/G123-1,"-")</f>
        <v>-0.19849796599561909</v>
      </c>
      <c r="J123" s="167">
        <f t="shared" si="89"/>
        <v>3.0611411554971268E-2</v>
      </c>
      <c r="K123" s="166">
        <v>9517</v>
      </c>
      <c r="L123" s="166">
        <v>18989</v>
      </c>
      <c r="M123" s="166">
        <v>26904</v>
      </c>
      <c r="N123" s="166">
        <v>30622</v>
      </c>
      <c r="O123" s="166">
        <v>33037</v>
      </c>
      <c r="P123" s="166">
        <v>39184</v>
      </c>
      <c r="Q123" s="167">
        <f>IFERROR(P123/O123-1,"-")</f>
        <v>0.18606410993734301</v>
      </c>
      <c r="R123" s="167">
        <f t="shared" si="91"/>
        <v>1.7078773138765033E-2</v>
      </c>
      <c r="S123" s="166">
        <v>16211</v>
      </c>
      <c r="T123" s="166">
        <v>40360</v>
      </c>
      <c r="U123" s="166">
        <v>53032</v>
      </c>
      <c r="V123" s="166">
        <v>52211</v>
      </c>
      <c r="W123" s="166">
        <v>54552</v>
      </c>
      <c r="X123" s="167">
        <f>IFERROR(W123/V123-1,"-")</f>
        <v>4.4837294822930085E-2</v>
      </c>
      <c r="Y123" s="167">
        <f>W123/W$8</f>
        <v>1.9508322470939744E-2</v>
      </c>
    </row>
    <row r="124" spans="1:25" x14ac:dyDescent="0.25">
      <c r="A124" s="58"/>
      <c r="B124" s="161" t="s">
        <v>110</v>
      </c>
      <c r="C124" s="162">
        <v>16230</v>
      </c>
      <c r="D124" s="162">
        <v>15309</v>
      </c>
      <c r="E124" s="162">
        <v>22462</v>
      </c>
      <c r="F124" s="162">
        <v>22761</v>
      </c>
      <c r="G124" s="162">
        <v>21255</v>
      </c>
      <c r="H124" s="162">
        <v>21635</v>
      </c>
      <c r="I124" s="163">
        <f>IFERROR(H124/G124-1,"-")</f>
        <v>1.7878146318513366E-2</v>
      </c>
      <c r="J124" s="163">
        <f t="shared" si="89"/>
        <v>4.3094604957821664E-2</v>
      </c>
      <c r="K124" s="162">
        <v>12267</v>
      </c>
      <c r="L124" s="162">
        <v>14050</v>
      </c>
      <c r="M124" s="162">
        <v>31179</v>
      </c>
      <c r="N124" s="162">
        <v>38604</v>
      </c>
      <c r="O124" s="162">
        <v>39451</v>
      </c>
      <c r="P124" s="162">
        <v>43455</v>
      </c>
      <c r="Q124" s="163">
        <f>IFERROR(P124/O124-1,"-")</f>
        <v>0.10149299130567035</v>
      </c>
      <c r="R124" s="163">
        <f t="shared" si="91"/>
        <v>1.8940335002680546E-2</v>
      </c>
      <c r="S124" s="162">
        <v>28497</v>
      </c>
      <c r="T124" s="162">
        <v>53641</v>
      </c>
      <c r="U124" s="162">
        <v>61365</v>
      </c>
      <c r="V124" s="162">
        <v>60706</v>
      </c>
      <c r="W124" s="162">
        <v>65090</v>
      </c>
      <c r="X124" s="163">
        <f>IFERROR(W124/V124-1,"-")</f>
        <v>7.2216914308305569E-2</v>
      </c>
      <c r="Y124" s="163">
        <f>W124/W$8</f>
        <v>2.3276813125705162E-2</v>
      </c>
    </row>
    <row r="125" spans="1:25" s="58" customFormat="1" x14ac:dyDescent="0.25">
      <c r="B125" s="165" t="s">
        <v>113</v>
      </c>
      <c r="C125" s="166">
        <v>1047</v>
      </c>
      <c r="D125" s="166">
        <v>201</v>
      </c>
      <c r="E125" s="166">
        <v>1387</v>
      </c>
      <c r="F125" s="166">
        <v>2385</v>
      </c>
      <c r="G125" s="166">
        <v>1638</v>
      </c>
      <c r="H125" s="166">
        <v>1607</v>
      </c>
      <c r="I125" s="167">
        <f t="shared" ref="I125:I132" si="92">IFERROR(H125/G125-1,"-")</f>
        <v>-1.8925518925518969E-2</v>
      </c>
      <c r="J125" s="167">
        <f t="shared" si="89"/>
        <v>3.2009720437818079E-3</v>
      </c>
      <c r="K125" s="166">
        <v>1867</v>
      </c>
      <c r="L125" s="166">
        <v>838</v>
      </c>
      <c r="M125" s="166">
        <v>4234</v>
      </c>
      <c r="N125" s="166">
        <v>5788</v>
      </c>
      <c r="O125" s="166">
        <v>5537</v>
      </c>
      <c r="P125" s="166">
        <v>5147</v>
      </c>
      <c r="Q125" s="167">
        <f t="shared" ref="Q125:Q132" si="93">IFERROR(P125/O125-1,"-")</f>
        <v>-7.0435253747516691E-2</v>
      </c>
      <c r="R125" s="167">
        <f t="shared" si="91"/>
        <v>2.2433760041145269E-3</v>
      </c>
      <c r="S125" s="166">
        <v>2914</v>
      </c>
      <c r="T125" s="166">
        <v>5621</v>
      </c>
      <c r="U125" s="166">
        <v>8173</v>
      </c>
      <c r="V125" s="166">
        <v>7175</v>
      </c>
      <c r="W125" s="166">
        <v>6754</v>
      </c>
      <c r="X125" s="167">
        <f t="shared" ref="X125:X132" si="94">IFERROR(W125/V125-1,"-")</f>
        <v>-5.8675958188153299E-2</v>
      </c>
      <c r="Y125" s="167">
        <f t="shared" ref="Y125:Y132" si="95">W125/W$8</f>
        <v>2.4152956806116556E-3</v>
      </c>
    </row>
    <row r="126" spans="1:25" s="58" customFormat="1" x14ac:dyDescent="0.25">
      <c r="B126" s="165" t="s">
        <v>116</v>
      </c>
      <c r="C126" s="166">
        <v>1259</v>
      </c>
      <c r="D126" s="166">
        <v>1197</v>
      </c>
      <c r="E126" s="166">
        <v>1791</v>
      </c>
      <c r="F126" s="166">
        <v>3059</v>
      </c>
      <c r="G126" s="166">
        <v>3073</v>
      </c>
      <c r="H126" s="166">
        <v>2875</v>
      </c>
      <c r="I126" s="167">
        <f t="shared" si="92"/>
        <v>-6.4432150992515425E-2</v>
      </c>
      <c r="J126" s="167">
        <f t="shared" si="89"/>
        <v>5.7266923620863091E-3</v>
      </c>
      <c r="K126" s="166">
        <v>1804</v>
      </c>
      <c r="L126" s="166">
        <v>1785</v>
      </c>
      <c r="M126" s="166">
        <v>3870</v>
      </c>
      <c r="N126" s="166">
        <v>5611</v>
      </c>
      <c r="O126" s="166">
        <v>5222</v>
      </c>
      <c r="P126" s="166">
        <v>6119</v>
      </c>
      <c r="Q126" s="167">
        <f t="shared" si="93"/>
        <v>0.17177326694752959</v>
      </c>
      <c r="R126" s="167">
        <f t="shared" si="91"/>
        <v>2.6670327898148027E-3</v>
      </c>
      <c r="S126" s="166">
        <v>3063</v>
      </c>
      <c r="T126" s="166">
        <v>5661</v>
      </c>
      <c r="U126" s="166">
        <v>8670</v>
      </c>
      <c r="V126" s="166">
        <v>8295</v>
      </c>
      <c r="W126" s="166">
        <v>8994</v>
      </c>
      <c r="X126" s="167">
        <f t="shared" si="94"/>
        <v>8.4267631103074114E-2</v>
      </c>
      <c r="Y126" s="167">
        <f t="shared" si="95"/>
        <v>3.2163413312735019E-3</v>
      </c>
    </row>
    <row r="127" spans="1:25" x14ac:dyDescent="0.25">
      <c r="A127" s="58"/>
      <c r="B127" s="165" t="s">
        <v>119</v>
      </c>
      <c r="C127" s="166">
        <v>959</v>
      </c>
      <c r="D127" s="166">
        <v>1246</v>
      </c>
      <c r="E127" s="166">
        <v>1586</v>
      </c>
      <c r="F127" s="166">
        <v>1930</v>
      </c>
      <c r="G127" s="166">
        <v>1774</v>
      </c>
      <c r="H127" s="166">
        <v>1871</v>
      </c>
      <c r="I127" s="167">
        <f t="shared" si="92"/>
        <v>5.467869222096966E-2</v>
      </c>
      <c r="J127" s="167">
        <f t="shared" si="89"/>
        <v>3.7268317945959944E-3</v>
      </c>
      <c r="K127" s="166">
        <v>1162</v>
      </c>
      <c r="L127" s="166">
        <v>3084</v>
      </c>
      <c r="M127" s="166">
        <v>3734</v>
      </c>
      <c r="N127" s="166">
        <v>3843</v>
      </c>
      <c r="O127" s="166">
        <v>3870</v>
      </c>
      <c r="P127" s="166">
        <v>4200</v>
      </c>
      <c r="Q127" s="167">
        <f t="shared" si="93"/>
        <v>8.5271317829457294E-2</v>
      </c>
      <c r="R127" s="167">
        <f t="shared" si="91"/>
        <v>1.8306157406802045E-3</v>
      </c>
      <c r="S127" s="166">
        <v>2121</v>
      </c>
      <c r="T127" s="166">
        <v>5320</v>
      </c>
      <c r="U127" s="166">
        <v>5773</v>
      </c>
      <c r="V127" s="166">
        <v>5644</v>
      </c>
      <c r="W127" s="166">
        <v>6071</v>
      </c>
      <c r="X127" s="167">
        <f t="shared" si="94"/>
        <v>7.5655563430191419E-2</v>
      </c>
      <c r="Y127" s="167">
        <f t="shared" si="95"/>
        <v>2.1710482790928873E-3</v>
      </c>
    </row>
    <row r="128" spans="1:25" x14ac:dyDescent="0.25">
      <c r="A128" s="58"/>
      <c r="B128" s="165" t="s">
        <v>126</v>
      </c>
      <c r="C128" s="166">
        <v>289</v>
      </c>
      <c r="D128" s="166">
        <v>161</v>
      </c>
      <c r="E128" s="166">
        <v>547</v>
      </c>
      <c r="F128" s="166">
        <v>476</v>
      </c>
      <c r="G128" s="166">
        <v>402</v>
      </c>
      <c r="H128" s="166">
        <v>536</v>
      </c>
      <c r="I128" s="167">
        <f t="shared" si="92"/>
        <v>0.33333333333333326</v>
      </c>
      <c r="J128" s="167">
        <f t="shared" si="89"/>
        <v>1.0676546455924388E-3</v>
      </c>
      <c r="K128" s="166">
        <v>286</v>
      </c>
      <c r="L128" s="166">
        <v>383</v>
      </c>
      <c r="M128" s="166">
        <v>1097</v>
      </c>
      <c r="N128" s="166">
        <v>1274</v>
      </c>
      <c r="O128" s="166">
        <v>1186</v>
      </c>
      <c r="P128" s="166">
        <v>1171</v>
      </c>
      <c r="Q128" s="167">
        <f t="shared" si="93"/>
        <v>-1.2647554806070826E-2</v>
      </c>
      <c r="R128" s="167">
        <f t="shared" si="91"/>
        <v>5.103931029372665E-4</v>
      </c>
      <c r="S128" s="166">
        <v>575</v>
      </c>
      <c r="T128" s="166">
        <v>1644</v>
      </c>
      <c r="U128" s="166">
        <v>1750</v>
      </c>
      <c r="V128" s="166">
        <v>1588</v>
      </c>
      <c r="W128" s="166">
        <v>1707</v>
      </c>
      <c r="X128" s="167">
        <f t="shared" si="94"/>
        <v>7.4937027707808523E-2</v>
      </c>
      <c r="Y128" s="167">
        <f t="shared" si="95"/>
        <v>6.1043969896418357E-4</v>
      </c>
    </row>
    <row r="129" spans="1:25" x14ac:dyDescent="0.25">
      <c r="A129" s="58"/>
      <c r="B129" s="165" t="s">
        <v>122</v>
      </c>
      <c r="C129" s="166">
        <v>202</v>
      </c>
      <c r="D129" s="166">
        <v>118</v>
      </c>
      <c r="E129" s="166">
        <v>402</v>
      </c>
      <c r="F129" s="166">
        <v>358</v>
      </c>
      <c r="G129" s="166">
        <v>366</v>
      </c>
      <c r="H129" s="166">
        <v>344</v>
      </c>
      <c r="I129" s="167">
        <f t="shared" si="92"/>
        <v>-6.0109289617486295E-2</v>
      </c>
      <c r="J129" s="167">
        <f t="shared" si="89"/>
        <v>6.8521119045484875E-4</v>
      </c>
      <c r="K129" s="166">
        <v>302</v>
      </c>
      <c r="L129" s="166">
        <v>373</v>
      </c>
      <c r="M129" s="166">
        <v>764</v>
      </c>
      <c r="N129" s="166">
        <v>836</v>
      </c>
      <c r="O129" s="166">
        <v>882</v>
      </c>
      <c r="P129" s="166">
        <v>1228</v>
      </c>
      <c r="Q129" s="167">
        <f t="shared" si="93"/>
        <v>0.39229024943310664</v>
      </c>
      <c r="R129" s="167">
        <f t="shared" si="91"/>
        <v>5.352371737036407E-4</v>
      </c>
      <c r="S129" s="166">
        <v>504</v>
      </c>
      <c r="T129" s="166">
        <v>1166</v>
      </c>
      <c r="U129" s="166">
        <v>1194</v>
      </c>
      <c r="V129" s="166">
        <v>1248</v>
      </c>
      <c r="W129" s="166">
        <v>1572</v>
      </c>
      <c r="X129" s="167">
        <f t="shared" si="94"/>
        <v>0.25961538461538458</v>
      </c>
      <c r="Y129" s="167">
        <f t="shared" si="95"/>
        <v>5.6216239412518838E-4</v>
      </c>
    </row>
    <row r="130" spans="1:25" x14ac:dyDescent="0.25">
      <c r="A130" s="58"/>
      <c r="B130" s="165" t="s">
        <v>131</v>
      </c>
      <c r="C130" s="166">
        <v>174</v>
      </c>
      <c r="D130" s="166">
        <v>24</v>
      </c>
      <c r="E130" s="166">
        <v>163</v>
      </c>
      <c r="F130" s="166">
        <v>160</v>
      </c>
      <c r="G130" s="166">
        <v>169</v>
      </c>
      <c r="H130" s="166">
        <v>195</v>
      </c>
      <c r="I130" s="167">
        <f t="shared" si="92"/>
        <v>0.15384615384615374</v>
      </c>
      <c r="J130" s="167">
        <f t="shared" si="89"/>
        <v>3.8841913412411485E-4</v>
      </c>
      <c r="K130" s="166">
        <v>463</v>
      </c>
      <c r="L130" s="166">
        <v>57</v>
      </c>
      <c r="M130" s="166">
        <v>460</v>
      </c>
      <c r="N130" s="166">
        <v>673</v>
      </c>
      <c r="O130" s="166">
        <v>753</v>
      </c>
      <c r="P130" s="166">
        <v>534</v>
      </c>
      <c r="Q130" s="167">
        <f t="shared" si="93"/>
        <v>-0.29083665338645415</v>
      </c>
      <c r="R130" s="167">
        <f t="shared" si="91"/>
        <v>2.3274971560076886E-4</v>
      </c>
      <c r="S130" s="166">
        <v>637</v>
      </c>
      <c r="T130" s="166">
        <v>623</v>
      </c>
      <c r="U130" s="166">
        <v>833</v>
      </c>
      <c r="V130" s="166">
        <v>922</v>
      </c>
      <c r="W130" s="166">
        <v>729</v>
      </c>
      <c r="X130" s="167">
        <f t="shared" si="94"/>
        <v>-0.20932754880694138</v>
      </c>
      <c r="Y130" s="167">
        <f t="shared" si="95"/>
        <v>2.60697446130574E-4</v>
      </c>
    </row>
    <row r="131" spans="1:25" x14ac:dyDescent="0.25">
      <c r="A131" s="58"/>
      <c r="B131" s="165" t="s">
        <v>134</v>
      </c>
      <c r="C131" s="166">
        <v>153</v>
      </c>
      <c r="D131" s="166">
        <v>74</v>
      </c>
      <c r="E131" s="166">
        <v>144</v>
      </c>
      <c r="F131" s="166">
        <v>266</v>
      </c>
      <c r="G131" s="166">
        <v>187</v>
      </c>
      <c r="H131" s="166">
        <v>200</v>
      </c>
      <c r="I131" s="167">
        <f t="shared" si="92"/>
        <v>6.9518716577540163E-2</v>
      </c>
      <c r="J131" s="167">
        <f t="shared" si="89"/>
        <v>3.9837859910165626E-4</v>
      </c>
      <c r="K131" s="166">
        <v>832</v>
      </c>
      <c r="L131" s="166">
        <v>120</v>
      </c>
      <c r="M131" s="166">
        <v>927</v>
      </c>
      <c r="N131" s="166">
        <v>1261</v>
      </c>
      <c r="O131" s="166">
        <v>1216</v>
      </c>
      <c r="P131" s="166">
        <v>1232</v>
      </c>
      <c r="Q131" s="167">
        <f t="shared" si="93"/>
        <v>1.3157894736842035E-2</v>
      </c>
      <c r="R131" s="167">
        <f t="shared" si="91"/>
        <v>5.3698061726619329E-4</v>
      </c>
      <c r="S131" s="166">
        <v>985</v>
      </c>
      <c r="T131" s="166">
        <v>1071</v>
      </c>
      <c r="U131" s="166">
        <v>1527</v>
      </c>
      <c r="V131" s="166">
        <v>1403</v>
      </c>
      <c r="W131" s="166">
        <v>1432</v>
      </c>
      <c r="X131" s="167">
        <f t="shared" si="94"/>
        <v>2.0669992872416332E-2</v>
      </c>
      <c r="Y131" s="167">
        <f t="shared" si="95"/>
        <v>5.1209704095882302E-4</v>
      </c>
    </row>
    <row r="132" spans="1:25" x14ac:dyDescent="0.25">
      <c r="A132" s="58"/>
      <c r="B132" s="170" t="s">
        <v>148</v>
      </c>
      <c r="C132" s="171">
        <f t="shared" ref="C132" si="96">C124-SUM(C125:C131)</f>
        <v>12147</v>
      </c>
      <c r="D132" s="171">
        <f t="shared" ref="D132:H132" si="97">D124-SUM(D125:D131)</f>
        <v>12288</v>
      </c>
      <c r="E132" s="171">
        <f t="shared" si="97"/>
        <v>16442</v>
      </c>
      <c r="F132" s="171">
        <f t="shared" si="97"/>
        <v>14127</v>
      </c>
      <c r="G132" s="171">
        <f t="shared" si="97"/>
        <v>13646</v>
      </c>
      <c r="H132" s="171">
        <f t="shared" si="97"/>
        <v>14007</v>
      </c>
      <c r="I132" s="172">
        <f t="shared" si="92"/>
        <v>2.6454638721969737E-2</v>
      </c>
      <c r="J132" s="172">
        <f t="shared" si="89"/>
        <v>2.7900445188084495E-2</v>
      </c>
      <c r="K132" s="171">
        <f t="shared" ref="K132:P132" si="98">K124-SUM(K125:K131)</f>
        <v>5551</v>
      </c>
      <c r="L132" s="171">
        <f t="shared" si="98"/>
        <v>7410</v>
      </c>
      <c r="M132" s="171">
        <f t="shared" si="98"/>
        <v>16093</v>
      </c>
      <c r="N132" s="171">
        <f t="shared" si="98"/>
        <v>19318</v>
      </c>
      <c r="O132" s="171">
        <f t="shared" si="98"/>
        <v>20785</v>
      </c>
      <c r="P132" s="171">
        <f t="shared" si="98"/>
        <v>23824</v>
      </c>
      <c r="Q132" s="172">
        <f t="shared" si="93"/>
        <v>0.14621121000721682</v>
      </c>
      <c r="R132" s="172">
        <f t="shared" si="91"/>
        <v>1.0383949858563141E-2</v>
      </c>
      <c r="S132" s="171">
        <f>S124-SUM(S125:S131)</f>
        <v>17698</v>
      </c>
      <c r="T132" s="171">
        <f>T124-SUM(T125:T131)</f>
        <v>32535</v>
      </c>
      <c r="U132" s="171">
        <f>U124-SUM(U125:U131)</f>
        <v>33445</v>
      </c>
      <c r="V132" s="171">
        <f>V124-SUM(V125:V131)</f>
        <v>34431</v>
      </c>
      <c r="W132" s="171">
        <f>W124-SUM(W125:W131)</f>
        <v>37831</v>
      </c>
      <c r="X132" s="172">
        <f t="shared" si="94"/>
        <v>9.8748221079840937E-2</v>
      </c>
      <c r="Y132" s="172">
        <f t="shared" si="95"/>
        <v>1.3528731254548348E-2</v>
      </c>
    </row>
    <row r="133" spans="1:25" x14ac:dyDescent="0.25">
      <c r="A133" s="58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</row>
    <row r="134" spans="1:25" x14ac:dyDescent="0.25">
      <c r="A134" s="58"/>
      <c r="B134" s="158" t="s">
        <v>71</v>
      </c>
      <c r="C134" s="178">
        <f t="shared" ref="C134:H134" si="99">C135+C138</f>
        <v>9862</v>
      </c>
      <c r="D134" s="178">
        <f t="shared" si="99"/>
        <v>8652</v>
      </c>
      <c r="E134" s="178">
        <f t="shared" si="99"/>
        <v>33035</v>
      </c>
      <c r="F134" s="178">
        <f t="shared" si="99"/>
        <v>31977</v>
      </c>
      <c r="G134" s="178">
        <f t="shared" si="99"/>
        <v>35791</v>
      </c>
      <c r="H134" s="178">
        <f t="shared" si="99"/>
        <v>34465</v>
      </c>
      <c r="I134" s="179">
        <f>IFERROR(H134/G134-1,"-")</f>
        <v>-3.7048419993853221E-2</v>
      </c>
      <c r="J134" s="179">
        <f t="shared" ref="J134:J146" si="100">H134/H$8</f>
        <v>6.8650592090192919E-2</v>
      </c>
      <c r="K134" s="178">
        <f t="shared" ref="K134:P134" si="101">K135+K138</f>
        <v>40956</v>
      </c>
      <c r="L134" s="178">
        <f t="shared" si="101"/>
        <v>15474</v>
      </c>
      <c r="M134" s="178">
        <f t="shared" si="101"/>
        <v>107322</v>
      </c>
      <c r="N134" s="178">
        <f t="shared" si="101"/>
        <v>118864</v>
      </c>
      <c r="O134" s="178">
        <f t="shared" si="101"/>
        <v>123267</v>
      </c>
      <c r="P134" s="178">
        <f t="shared" si="101"/>
        <v>118450</v>
      </c>
      <c r="Q134" s="179">
        <f>IFERROR(P134/O134-1,"-")</f>
        <v>-3.9077774262373577E-2</v>
      </c>
      <c r="R134" s="179">
        <f t="shared" ref="R134:R146" si="102">P134/P$8</f>
        <v>5.1627722496088151E-2</v>
      </c>
      <c r="S134" s="178">
        <f>S135+S138</f>
        <v>50818</v>
      </c>
      <c r="T134" s="178">
        <f>T135+T138</f>
        <v>140357</v>
      </c>
      <c r="U134" s="178">
        <f>U135+U138</f>
        <v>150841</v>
      </c>
      <c r="V134" s="178">
        <f>V135+V138</f>
        <v>159058</v>
      </c>
      <c r="W134" s="178">
        <f>W135+W138</f>
        <v>152915</v>
      </c>
      <c r="X134" s="179">
        <f>IFERROR(W134/V134-1,"-")</f>
        <v>-3.8621131914144513E-2</v>
      </c>
      <c r="Y134" s="179">
        <f>W134/W$8</f>
        <v>5.4683881995962587E-2</v>
      </c>
    </row>
    <row r="135" spans="1:25" x14ac:dyDescent="0.25">
      <c r="A135" s="58"/>
      <c r="B135" s="161" t="s">
        <v>100</v>
      </c>
      <c r="C135" s="162">
        <v>2454</v>
      </c>
      <c r="D135" s="162">
        <v>3553</v>
      </c>
      <c r="E135" s="162">
        <v>3911</v>
      </c>
      <c r="F135" s="162">
        <v>5095</v>
      </c>
      <c r="G135" s="162">
        <v>5493</v>
      </c>
      <c r="H135" s="162">
        <v>2273</v>
      </c>
      <c r="I135" s="163">
        <f>IFERROR(H135/G135-1,"-")</f>
        <v>-0.58620061896959763</v>
      </c>
      <c r="J135" s="163">
        <f t="shared" si="100"/>
        <v>4.5275727787903236E-3</v>
      </c>
      <c r="K135" s="162">
        <v>6197</v>
      </c>
      <c r="L135" s="162">
        <v>7032</v>
      </c>
      <c r="M135" s="162">
        <v>11345</v>
      </c>
      <c r="N135" s="162">
        <v>11589</v>
      </c>
      <c r="O135" s="162">
        <v>9045</v>
      </c>
      <c r="P135" s="162">
        <v>12021</v>
      </c>
      <c r="Q135" s="163">
        <f>IFERROR(P135/O135-1,"-")</f>
        <v>0.32902155887230511</v>
      </c>
      <c r="R135" s="163">
        <f t="shared" si="102"/>
        <v>5.2394837663611278E-3</v>
      </c>
      <c r="S135" s="162">
        <v>8651</v>
      </c>
      <c r="T135" s="162">
        <v>15256</v>
      </c>
      <c r="U135" s="162">
        <v>16684</v>
      </c>
      <c r="V135" s="162">
        <v>14538</v>
      </c>
      <c r="W135" s="162">
        <v>14294</v>
      </c>
      <c r="X135" s="163">
        <f>IFERROR(W135/V135-1,"-")</f>
        <v>-1.6783601595817821E-2</v>
      </c>
      <c r="Y135" s="163">
        <f>W135/W$8</f>
        <v>5.1116725582859056E-3</v>
      </c>
    </row>
    <row r="136" spans="1:25" x14ac:dyDescent="0.25">
      <c r="A136" s="58"/>
      <c r="B136" s="165" t="s">
        <v>106</v>
      </c>
      <c r="C136" s="166">
        <v>2454</v>
      </c>
      <c r="D136" s="166">
        <v>3553</v>
      </c>
      <c r="E136" s="166">
        <v>3840</v>
      </c>
      <c r="F136" s="166">
        <v>5095</v>
      </c>
      <c r="G136" s="166">
        <v>5493</v>
      </c>
      <c r="H136" s="166">
        <v>2273</v>
      </c>
      <c r="I136" s="167">
        <f>IFERROR(H136/G136-1,"-")</f>
        <v>-0.58620061896959763</v>
      </c>
      <c r="J136" s="167">
        <f t="shared" si="100"/>
        <v>4.5275727787903236E-3</v>
      </c>
      <c r="K136" s="166">
        <v>3528</v>
      </c>
      <c r="L136" s="166">
        <v>3473</v>
      </c>
      <c r="M136" s="166">
        <v>6767</v>
      </c>
      <c r="N136" s="166">
        <v>5591</v>
      </c>
      <c r="O136" s="166">
        <v>3736</v>
      </c>
      <c r="P136" s="166">
        <v>6063</v>
      </c>
      <c r="Q136" s="167">
        <f>IFERROR(P136/O136-1,"-")</f>
        <v>0.62285867237687365</v>
      </c>
      <c r="R136" s="167">
        <f t="shared" si="102"/>
        <v>2.6426245799390665E-3</v>
      </c>
      <c r="S136" s="166">
        <v>5982</v>
      </c>
      <c r="T136" s="166">
        <v>10607</v>
      </c>
      <c r="U136" s="166">
        <v>10686</v>
      </c>
      <c r="V136" s="166">
        <v>9229</v>
      </c>
      <c r="W136" s="166">
        <v>8336</v>
      </c>
      <c r="X136" s="167">
        <f>IFERROR(W136/V136-1,"-")</f>
        <v>-9.6760212374038312E-2</v>
      </c>
      <c r="Y136" s="167">
        <f>W136/W$8</f>
        <v>2.9810341713915845E-3</v>
      </c>
    </row>
    <row r="137" spans="1:25" x14ac:dyDescent="0.25">
      <c r="A137" s="58"/>
      <c r="B137" s="165" t="s">
        <v>103</v>
      </c>
      <c r="C137" s="166">
        <v>0</v>
      </c>
      <c r="D137" s="166">
        <v>0</v>
      </c>
      <c r="E137" s="166">
        <v>71</v>
      </c>
      <c r="F137" s="166">
        <v>0</v>
      </c>
      <c r="G137" s="166">
        <v>0</v>
      </c>
      <c r="H137" s="166">
        <v>0</v>
      </c>
      <c r="I137" s="167" t="str">
        <f>IFERROR(H137/G137-1,"-")</f>
        <v>-</v>
      </c>
      <c r="J137" s="167">
        <f t="shared" si="100"/>
        <v>0</v>
      </c>
      <c r="K137" s="166">
        <v>2669</v>
      </c>
      <c r="L137" s="166">
        <v>3559</v>
      </c>
      <c r="M137" s="166">
        <v>4578</v>
      </c>
      <c r="N137" s="166">
        <v>5998</v>
      </c>
      <c r="O137" s="166">
        <v>5309</v>
      </c>
      <c r="P137" s="166">
        <v>5958</v>
      </c>
      <c r="Q137" s="167">
        <f>IFERROR(P137/O137-1,"-")</f>
        <v>0.12224524392540959</v>
      </c>
      <c r="R137" s="167">
        <f t="shared" si="102"/>
        <v>2.5968591864220614E-3</v>
      </c>
      <c r="S137" s="166">
        <v>2669</v>
      </c>
      <c r="T137" s="166">
        <v>4649</v>
      </c>
      <c r="U137" s="166">
        <v>5998</v>
      </c>
      <c r="V137" s="166">
        <v>5309</v>
      </c>
      <c r="W137" s="166">
        <v>5958</v>
      </c>
      <c r="X137" s="167">
        <f>IFERROR(W137/V137-1,"-")</f>
        <v>0.12224524392540959</v>
      </c>
      <c r="Y137" s="167">
        <f>W137/W$8</f>
        <v>2.1306383868943211E-3</v>
      </c>
    </row>
    <row r="138" spans="1:25" x14ac:dyDescent="0.25">
      <c r="A138" s="58"/>
      <c r="B138" s="161" t="s">
        <v>110</v>
      </c>
      <c r="C138" s="162">
        <v>7408</v>
      </c>
      <c r="D138" s="162">
        <v>5099</v>
      </c>
      <c r="E138" s="162">
        <v>29124</v>
      </c>
      <c r="F138" s="162">
        <v>26882</v>
      </c>
      <c r="G138" s="162">
        <v>30298</v>
      </c>
      <c r="H138" s="162">
        <v>32192</v>
      </c>
      <c r="I138" s="163">
        <f>IFERROR(H138/G138-1,"-")</f>
        <v>6.2512377054591006E-2</v>
      </c>
      <c r="J138" s="163">
        <f t="shared" si="100"/>
        <v>6.4123019311402588E-2</v>
      </c>
      <c r="K138" s="162">
        <v>34759</v>
      </c>
      <c r="L138" s="162">
        <v>8442</v>
      </c>
      <c r="M138" s="162">
        <v>95977</v>
      </c>
      <c r="N138" s="162">
        <v>107275</v>
      </c>
      <c r="O138" s="162">
        <v>114222</v>
      </c>
      <c r="P138" s="162">
        <v>106429</v>
      </c>
      <c r="Q138" s="163">
        <f>IFERROR(P138/O138-1,"-")</f>
        <v>-6.8226786433436604E-2</v>
      </c>
      <c r="R138" s="163">
        <f t="shared" si="102"/>
        <v>4.638823872972702E-2</v>
      </c>
      <c r="S138" s="162">
        <v>42167</v>
      </c>
      <c r="T138" s="162">
        <v>125101</v>
      </c>
      <c r="U138" s="162">
        <v>134157</v>
      </c>
      <c r="V138" s="162">
        <v>144520</v>
      </c>
      <c r="W138" s="162">
        <v>138621</v>
      </c>
      <c r="X138" s="163">
        <f>IFERROR(W138/V138-1,"-")</f>
        <v>-4.08178798782175E-2</v>
      </c>
      <c r="Y138" s="163">
        <f>W138/W$8</f>
        <v>4.9572209437676679E-2</v>
      </c>
    </row>
    <row r="139" spans="1:25" s="58" customFormat="1" x14ac:dyDescent="0.25">
      <c r="B139" s="165" t="s">
        <v>113</v>
      </c>
      <c r="C139" s="166">
        <v>3361</v>
      </c>
      <c r="D139" s="166">
        <v>2156</v>
      </c>
      <c r="E139" s="166">
        <v>14464</v>
      </c>
      <c r="F139" s="166">
        <v>13806</v>
      </c>
      <c r="G139" s="166">
        <v>17363</v>
      </c>
      <c r="H139" s="166">
        <v>18418</v>
      </c>
      <c r="I139" s="167">
        <f t="shared" ref="I139:I146" si="103">IFERROR(H139/G139-1,"-")</f>
        <v>6.076138916085938E-2</v>
      </c>
      <c r="J139" s="167">
        <f t="shared" si="100"/>
        <v>3.6686685191271523E-2</v>
      </c>
      <c r="K139" s="166">
        <v>12472</v>
      </c>
      <c r="L139" s="166">
        <v>841</v>
      </c>
      <c r="M139" s="166">
        <v>39714</v>
      </c>
      <c r="N139" s="166">
        <v>43960</v>
      </c>
      <c r="O139" s="166">
        <v>47643</v>
      </c>
      <c r="P139" s="166">
        <v>46255</v>
      </c>
      <c r="Q139" s="167">
        <f t="shared" ref="Q139:Q146" si="104">IFERROR(P139/O139-1,"-")</f>
        <v>-2.9133345926998677E-2</v>
      </c>
      <c r="R139" s="167">
        <f t="shared" si="102"/>
        <v>2.0160745496467347E-2</v>
      </c>
      <c r="S139" s="166">
        <v>15833</v>
      </c>
      <c r="T139" s="166">
        <v>54178</v>
      </c>
      <c r="U139" s="166">
        <v>57766</v>
      </c>
      <c r="V139" s="166">
        <v>65006</v>
      </c>
      <c r="W139" s="166">
        <v>64673</v>
      </c>
      <c r="X139" s="167">
        <f t="shared" ref="X139:X146" si="105">IFERROR(W139/V139-1,"-")</f>
        <v>-5.1226040673169049E-3</v>
      </c>
      <c r="Y139" s="167">
        <f t="shared" ref="Y139:Y146" si="106">W139/W$8</f>
        <v>2.3127689895202488E-2</v>
      </c>
    </row>
    <row r="140" spans="1:25" s="58" customFormat="1" x14ac:dyDescent="0.25">
      <c r="B140" s="165" t="s">
        <v>116</v>
      </c>
      <c r="C140" s="166">
        <v>1257</v>
      </c>
      <c r="D140" s="166">
        <v>508</v>
      </c>
      <c r="E140" s="166">
        <v>861</v>
      </c>
      <c r="F140" s="166">
        <v>1273</v>
      </c>
      <c r="G140" s="166">
        <v>1115</v>
      </c>
      <c r="H140" s="166">
        <v>1262</v>
      </c>
      <c r="I140" s="167">
        <f t="shared" si="103"/>
        <v>0.13183856502242142</v>
      </c>
      <c r="J140" s="167">
        <f t="shared" si="100"/>
        <v>2.5137689603314511E-3</v>
      </c>
      <c r="K140" s="166">
        <v>2280</v>
      </c>
      <c r="L140" s="166">
        <v>911</v>
      </c>
      <c r="M140" s="166">
        <v>6938</v>
      </c>
      <c r="N140" s="166">
        <v>10323</v>
      </c>
      <c r="O140" s="166">
        <v>11255</v>
      </c>
      <c r="P140" s="166">
        <v>10499</v>
      </c>
      <c r="Q140" s="167">
        <f t="shared" si="104"/>
        <v>-6.7170146601510439E-2</v>
      </c>
      <c r="R140" s="167">
        <f t="shared" si="102"/>
        <v>4.5761034908098734E-3</v>
      </c>
      <c r="S140" s="166">
        <v>3537</v>
      </c>
      <c r="T140" s="166">
        <v>7799</v>
      </c>
      <c r="U140" s="166">
        <v>11596</v>
      </c>
      <c r="V140" s="166">
        <v>12370</v>
      </c>
      <c r="W140" s="166">
        <v>11761</v>
      </c>
      <c r="X140" s="167">
        <f t="shared" si="105"/>
        <v>-4.9232012934518954E-2</v>
      </c>
      <c r="Y140" s="167">
        <f t="shared" si="106"/>
        <v>4.2058472756401656E-3</v>
      </c>
    </row>
    <row r="141" spans="1:25" x14ac:dyDescent="0.25">
      <c r="A141" s="58"/>
      <c r="B141" s="165" t="s">
        <v>119</v>
      </c>
      <c r="C141" s="166">
        <v>147</v>
      </c>
      <c r="D141" s="166">
        <v>300</v>
      </c>
      <c r="E141" s="166">
        <v>4432</v>
      </c>
      <c r="F141" s="166">
        <v>3314</v>
      </c>
      <c r="G141" s="166">
        <v>3497</v>
      </c>
      <c r="H141" s="166">
        <v>3420</v>
      </c>
      <c r="I141" s="167">
        <f t="shared" si="103"/>
        <v>-2.201887331998853E-2</v>
      </c>
      <c r="J141" s="167">
        <f t="shared" si="100"/>
        <v>6.8122740446383218E-3</v>
      </c>
      <c r="K141" s="166">
        <v>3786</v>
      </c>
      <c r="L141" s="166">
        <v>2153</v>
      </c>
      <c r="M141" s="166">
        <v>11843</v>
      </c>
      <c r="N141" s="166">
        <v>10906</v>
      </c>
      <c r="O141" s="166">
        <v>11213</v>
      </c>
      <c r="P141" s="166">
        <v>9386</v>
      </c>
      <c r="Q141" s="167">
        <f t="shared" si="104"/>
        <v>-0.16293587799875142</v>
      </c>
      <c r="R141" s="167">
        <f t="shared" si="102"/>
        <v>4.090990319529619E-3</v>
      </c>
      <c r="S141" s="166">
        <v>3933</v>
      </c>
      <c r="T141" s="166">
        <v>16275</v>
      </c>
      <c r="U141" s="166">
        <v>14220</v>
      </c>
      <c r="V141" s="166">
        <v>14710</v>
      </c>
      <c r="W141" s="166">
        <v>12806</v>
      </c>
      <c r="X141" s="167">
        <f t="shared" si="105"/>
        <v>-0.12943575798776341</v>
      </c>
      <c r="Y141" s="167">
        <f t="shared" si="106"/>
        <v>4.5795493760605365E-3</v>
      </c>
    </row>
    <row r="142" spans="1:25" x14ac:dyDescent="0.25">
      <c r="A142" s="58"/>
      <c r="B142" s="165" t="s">
        <v>126</v>
      </c>
      <c r="C142" s="166">
        <v>113</v>
      </c>
      <c r="D142" s="166">
        <v>109</v>
      </c>
      <c r="E142" s="166">
        <v>3207</v>
      </c>
      <c r="F142" s="166">
        <v>2199</v>
      </c>
      <c r="G142" s="166">
        <v>1280</v>
      </c>
      <c r="H142" s="166">
        <v>856</v>
      </c>
      <c r="I142" s="167">
        <f t="shared" si="103"/>
        <v>-0.33125000000000004</v>
      </c>
      <c r="J142" s="167">
        <f t="shared" si="100"/>
        <v>1.7050604041550887E-3</v>
      </c>
      <c r="K142" s="166">
        <v>447</v>
      </c>
      <c r="L142" s="166">
        <v>152</v>
      </c>
      <c r="M142" s="166">
        <v>2708</v>
      </c>
      <c r="N142" s="166">
        <v>2721</v>
      </c>
      <c r="O142" s="166">
        <v>2158</v>
      </c>
      <c r="P142" s="166">
        <v>2147</v>
      </c>
      <c r="Q142" s="167">
        <f t="shared" si="104"/>
        <v>-5.0973123262280096E-3</v>
      </c>
      <c r="R142" s="167">
        <f t="shared" si="102"/>
        <v>9.3579333220009499E-4</v>
      </c>
      <c r="S142" s="166">
        <v>560</v>
      </c>
      <c r="T142" s="166">
        <v>5915</v>
      </c>
      <c r="U142" s="166">
        <v>4920</v>
      </c>
      <c r="V142" s="166">
        <v>3438</v>
      </c>
      <c r="W142" s="166">
        <v>3003</v>
      </c>
      <c r="X142" s="167">
        <f t="shared" si="105"/>
        <v>-0.12652705061082026</v>
      </c>
      <c r="Y142" s="167">
        <f t="shared" si="106"/>
        <v>1.0739018254185375E-3</v>
      </c>
    </row>
    <row r="143" spans="1:25" x14ac:dyDescent="0.25">
      <c r="A143" s="58"/>
      <c r="B143" s="165" t="s">
        <v>122</v>
      </c>
      <c r="C143" s="166">
        <v>428</v>
      </c>
      <c r="D143" s="166">
        <v>538</v>
      </c>
      <c r="E143" s="166">
        <v>222</v>
      </c>
      <c r="F143" s="166">
        <v>668</v>
      </c>
      <c r="G143" s="166">
        <v>791</v>
      </c>
      <c r="H143" s="166">
        <v>0</v>
      </c>
      <c r="I143" s="167">
        <f t="shared" si="103"/>
        <v>-1</v>
      </c>
      <c r="J143" s="167">
        <f t="shared" si="100"/>
        <v>0</v>
      </c>
      <c r="K143" s="166">
        <v>773</v>
      </c>
      <c r="L143" s="166">
        <v>221</v>
      </c>
      <c r="M143" s="166">
        <v>2159</v>
      </c>
      <c r="N143" s="166">
        <v>2374</v>
      </c>
      <c r="O143" s="166">
        <v>2764</v>
      </c>
      <c r="P143" s="166">
        <v>2442</v>
      </c>
      <c r="Q143" s="167">
        <f t="shared" si="104"/>
        <v>-0.11649782923299568</v>
      </c>
      <c r="R143" s="167">
        <f t="shared" si="102"/>
        <v>1.0643722949383475E-3</v>
      </c>
      <c r="S143" s="166">
        <v>1201</v>
      </c>
      <c r="T143" s="166">
        <v>2381</v>
      </c>
      <c r="U143" s="166">
        <v>3042</v>
      </c>
      <c r="V143" s="166">
        <v>3555</v>
      </c>
      <c r="W143" s="166">
        <v>2442</v>
      </c>
      <c r="X143" s="167">
        <f t="shared" si="105"/>
        <v>-0.31308016877637135</v>
      </c>
      <c r="Y143" s="167">
        <f t="shared" si="106"/>
        <v>8.7328280308760181E-4</v>
      </c>
    </row>
    <row r="144" spans="1:25" x14ac:dyDescent="0.25">
      <c r="A144" s="58"/>
      <c r="B144" s="165" t="s">
        <v>131</v>
      </c>
      <c r="C144" s="166">
        <v>142</v>
      </c>
      <c r="D144" s="166">
        <v>0</v>
      </c>
      <c r="E144" s="166">
        <v>79</v>
      </c>
      <c r="F144" s="166">
        <v>139</v>
      </c>
      <c r="G144" s="166">
        <v>6</v>
      </c>
      <c r="H144" s="166">
        <v>0</v>
      </c>
      <c r="I144" s="167">
        <f t="shared" si="103"/>
        <v>-1</v>
      </c>
      <c r="J144" s="167">
        <f t="shared" si="100"/>
        <v>0</v>
      </c>
      <c r="K144" s="166">
        <v>1439</v>
      </c>
      <c r="L144" s="166">
        <v>15</v>
      </c>
      <c r="M144" s="166">
        <v>1564</v>
      </c>
      <c r="N144" s="166">
        <v>1815</v>
      </c>
      <c r="O144" s="166">
        <v>1826</v>
      </c>
      <c r="P144" s="166">
        <v>2028</v>
      </c>
      <c r="Q144" s="167">
        <f t="shared" si="104"/>
        <v>0.11062431544359264</v>
      </c>
      <c r="R144" s="167">
        <f t="shared" si="102"/>
        <v>8.8392588621415591E-4</v>
      </c>
      <c r="S144" s="166">
        <v>1581</v>
      </c>
      <c r="T144" s="166">
        <v>1643</v>
      </c>
      <c r="U144" s="166">
        <v>1954</v>
      </c>
      <c r="V144" s="166">
        <v>1832</v>
      </c>
      <c r="W144" s="166">
        <v>2028</v>
      </c>
      <c r="X144" s="167">
        <f t="shared" si="105"/>
        <v>0.10698689956331875</v>
      </c>
      <c r="Y144" s="167">
        <f t="shared" si="106"/>
        <v>7.252324015813499E-4</v>
      </c>
    </row>
    <row r="145" spans="1:25" x14ac:dyDescent="0.25">
      <c r="A145" s="58"/>
      <c r="B145" s="165" t="s">
        <v>134</v>
      </c>
      <c r="C145" s="166">
        <v>815</v>
      </c>
      <c r="D145" s="166">
        <v>2</v>
      </c>
      <c r="E145" s="166">
        <v>49</v>
      </c>
      <c r="F145" s="166">
        <v>62</v>
      </c>
      <c r="G145" s="166">
        <v>54</v>
      </c>
      <c r="H145" s="166">
        <v>0</v>
      </c>
      <c r="I145" s="167">
        <f t="shared" si="103"/>
        <v>-1</v>
      </c>
      <c r="J145" s="167">
        <f t="shared" si="100"/>
        <v>0</v>
      </c>
      <c r="K145" s="166">
        <v>2465</v>
      </c>
      <c r="L145" s="166">
        <v>4</v>
      </c>
      <c r="M145" s="166">
        <v>693</v>
      </c>
      <c r="N145" s="166">
        <v>1256</v>
      </c>
      <c r="O145" s="166">
        <v>1108</v>
      </c>
      <c r="P145" s="166">
        <v>825</v>
      </c>
      <c r="Q145" s="167">
        <f t="shared" si="104"/>
        <v>-0.25541516245487361</v>
      </c>
      <c r="R145" s="167">
        <f t="shared" si="102"/>
        <v>3.5958523477646877E-4</v>
      </c>
      <c r="S145" s="166">
        <v>3280</v>
      </c>
      <c r="T145" s="166">
        <v>742</v>
      </c>
      <c r="U145" s="166">
        <v>1318</v>
      </c>
      <c r="V145" s="166">
        <v>1162</v>
      </c>
      <c r="W145" s="166">
        <v>825</v>
      </c>
      <c r="X145" s="167">
        <f t="shared" si="105"/>
        <v>-0.29001721170395867</v>
      </c>
      <c r="Y145" s="167">
        <f t="shared" si="106"/>
        <v>2.9502797401608172E-4</v>
      </c>
    </row>
    <row r="146" spans="1:25" x14ac:dyDescent="0.25">
      <c r="A146" s="58"/>
      <c r="B146" s="170" t="s">
        <v>148</v>
      </c>
      <c r="C146" s="171">
        <f t="shared" ref="C146" si="107">C138-SUM(C139:C145)</f>
        <v>1145</v>
      </c>
      <c r="D146" s="171">
        <f t="shared" ref="D146:H146" si="108">D138-SUM(D139:D145)</f>
        <v>1486</v>
      </c>
      <c r="E146" s="171">
        <f t="shared" si="108"/>
        <v>5810</v>
      </c>
      <c r="F146" s="171">
        <f t="shared" si="108"/>
        <v>5421</v>
      </c>
      <c r="G146" s="171">
        <f t="shared" si="108"/>
        <v>6192</v>
      </c>
      <c r="H146" s="171">
        <f t="shared" si="108"/>
        <v>8236</v>
      </c>
      <c r="I146" s="172">
        <f t="shared" si="103"/>
        <v>0.33010335917312661</v>
      </c>
      <c r="J146" s="172">
        <f t="shared" si="100"/>
        <v>1.6405230711006205E-2</v>
      </c>
      <c r="K146" s="171">
        <f t="shared" ref="K146:P146" si="109">K138-SUM(K139:K145)</f>
        <v>11097</v>
      </c>
      <c r="L146" s="171">
        <f t="shared" si="109"/>
        <v>4145</v>
      </c>
      <c r="M146" s="171">
        <f t="shared" si="109"/>
        <v>30358</v>
      </c>
      <c r="N146" s="171">
        <f t="shared" si="109"/>
        <v>33920</v>
      </c>
      <c r="O146" s="171">
        <f t="shared" si="109"/>
        <v>36255</v>
      </c>
      <c r="P146" s="171">
        <f t="shared" si="109"/>
        <v>32847</v>
      </c>
      <c r="Q146" s="172">
        <f t="shared" si="104"/>
        <v>-9.4000827472072834E-2</v>
      </c>
      <c r="R146" s="172">
        <f t="shared" si="102"/>
        <v>1.4316722674791114E-2</v>
      </c>
      <c r="S146" s="171">
        <f>S138-SUM(S139:S145)</f>
        <v>12242</v>
      </c>
      <c r="T146" s="171">
        <f>T138-SUM(T139:T145)</f>
        <v>36168</v>
      </c>
      <c r="U146" s="171">
        <f>U138-SUM(U139:U145)</f>
        <v>39341</v>
      </c>
      <c r="V146" s="171">
        <f>V138-SUM(V139:V145)</f>
        <v>42447</v>
      </c>
      <c r="W146" s="171">
        <f>W138-SUM(W139:W145)</f>
        <v>41083</v>
      </c>
      <c r="X146" s="172">
        <f t="shared" si="105"/>
        <v>-3.2134190873324364E-2</v>
      </c>
      <c r="Y146" s="172">
        <f t="shared" si="106"/>
        <v>1.4691677886669922E-2</v>
      </c>
    </row>
    <row r="147" spans="1:25" x14ac:dyDescent="0.25">
      <c r="A147" s="58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</row>
    <row r="148" spans="1:25" x14ac:dyDescent="0.25">
      <c r="A148" s="58"/>
      <c r="B148" s="158" t="s">
        <v>71</v>
      </c>
      <c r="C148" s="178">
        <f t="shared" ref="C148:H148" si="110">C149+C152</f>
        <v>7012</v>
      </c>
      <c r="D148" s="178">
        <f t="shared" si="110"/>
        <v>6583</v>
      </c>
      <c r="E148" s="178">
        <f t="shared" si="110"/>
        <v>19262</v>
      </c>
      <c r="F148" s="178">
        <f t="shared" si="110"/>
        <v>18910</v>
      </c>
      <c r="G148" s="178">
        <f t="shared" si="110"/>
        <v>23005</v>
      </c>
      <c r="H148" s="178">
        <f t="shared" si="110"/>
        <v>22203</v>
      </c>
      <c r="I148" s="179">
        <f>IFERROR(H148/G148-1,"-")</f>
        <v>-3.4861986524668542E-2</v>
      </c>
      <c r="J148" s="179">
        <f t="shared" ref="J148:J160" si="111">H148/H$8</f>
        <v>4.4226000179270371E-2</v>
      </c>
      <c r="K148" s="178">
        <f t="shared" ref="K148:P148" si="112">K149+K152</f>
        <v>19650</v>
      </c>
      <c r="L148" s="178">
        <f t="shared" si="112"/>
        <v>28236</v>
      </c>
      <c r="M148" s="178">
        <f t="shared" si="112"/>
        <v>50933</v>
      </c>
      <c r="N148" s="178">
        <f t="shared" si="112"/>
        <v>54644</v>
      </c>
      <c r="O148" s="178">
        <f t="shared" si="112"/>
        <v>53069</v>
      </c>
      <c r="P148" s="178">
        <f t="shared" si="112"/>
        <v>52636</v>
      </c>
      <c r="Q148" s="179">
        <f>IFERROR(P148/O148-1,"-")</f>
        <v>-8.1591889803840356E-3</v>
      </c>
      <c r="R148" s="179">
        <f t="shared" ref="R148:R160" si="113">P148/P$8</f>
        <v>2.2941973839629343E-2</v>
      </c>
      <c r="S148" s="178">
        <f>S149+S152</f>
        <v>26662</v>
      </c>
      <c r="T148" s="178">
        <f>T149+T152</f>
        <v>70195</v>
      </c>
      <c r="U148" s="178">
        <f>U149+U152</f>
        <v>73554</v>
      </c>
      <c r="V148" s="178">
        <f>V149+V152</f>
        <v>76074</v>
      </c>
      <c r="W148" s="178">
        <f>W149+W152</f>
        <v>74839</v>
      </c>
      <c r="X148" s="179">
        <f>IFERROR(W148/V148-1,"-")</f>
        <v>-1.6234193022583221E-2</v>
      </c>
      <c r="Y148" s="179">
        <f>W148/W$8</f>
        <v>2.6763149754411561E-2</v>
      </c>
    </row>
    <row r="149" spans="1:25" x14ac:dyDescent="0.25">
      <c r="A149" s="58"/>
      <c r="B149" s="161" t="s">
        <v>100</v>
      </c>
      <c r="C149" s="162">
        <v>4593</v>
      </c>
      <c r="D149" s="162">
        <v>3752</v>
      </c>
      <c r="E149" s="162">
        <v>12035</v>
      </c>
      <c r="F149" s="162">
        <v>12175</v>
      </c>
      <c r="G149" s="162">
        <v>12744</v>
      </c>
      <c r="H149" s="162">
        <v>11537</v>
      </c>
      <c r="I149" s="163">
        <f>IFERROR(H149/G149-1,"-")</f>
        <v>-9.4711236660389164E-2</v>
      </c>
      <c r="J149" s="163">
        <f t="shared" si="111"/>
        <v>2.2980469489179041E-2</v>
      </c>
      <c r="K149" s="162">
        <v>6052</v>
      </c>
      <c r="L149" s="162">
        <v>19303</v>
      </c>
      <c r="M149" s="162">
        <v>26065</v>
      </c>
      <c r="N149" s="162">
        <v>27012</v>
      </c>
      <c r="O149" s="162">
        <v>22531</v>
      </c>
      <c r="P149" s="162">
        <v>21893</v>
      </c>
      <c r="Q149" s="163">
        <f>IFERROR(P149/O149-1,"-")</f>
        <v>-2.831654165372155E-2</v>
      </c>
      <c r="R149" s="163">
        <f t="shared" si="113"/>
        <v>9.5423024787408845E-3</v>
      </c>
      <c r="S149" s="162">
        <v>10645</v>
      </c>
      <c r="T149" s="162">
        <v>38100</v>
      </c>
      <c r="U149" s="162">
        <v>39187</v>
      </c>
      <c r="V149" s="162">
        <v>35275</v>
      </c>
      <c r="W149" s="162">
        <v>33430</v>
      </c>
      <c r="X149" s="163">
        <f>IFERROR(W149/V149-1,"-")</f>
        <v>-5.2303330970942641E-2</v>
      </c>
      <c r="Y149" s="163">
        <f>W149/W$8</f>
        <v>1.1954891116797105E-2</v>
      </c>
    </row>
    <row r="150" spans="1:25" x14ac:dyDescent="0.25">
      <c r="A150" s="58"/>
      <c r="B150" s="165" t="s">
        <v>106</v>
      </c>
      <c r="C150" s="166">
        <v>1112</v>
      </c>
      <c r="D150" s="166">
        <v>1601</v>
      </c>
      <c r="E150" s="166">
        <v>4558</v>
      </c>
      <c r="F150" s="166">
        <v>3388</v>
      </c>
      <c r="G150" s="166">
        <v>3652</v>
      </c>
      <c r="H150" s="166">
        <v>3637</v>
      </c>
      <c r="I150" s="167">
        <f>IFERROR(H150/G150-1,"-")</f>
        <v>-4.1073384446878025E-3</v>
      </c>
      <c r="J150" s="167">
        <f t="shared" si="111"/>
        <v>7.2445148246636192E-3</v>
      </c>
      <c r="K150" s="166">
        <v>4344</v>
      </c>
      <c r="L150" s="166">
        <v>16886</v>
      </c>
      <c r="M150" s="166">
        <v>22789</v>
      </c>
      <c r="N150" s="166">
        <v>25249</v>
      </c>
      <c r="O150" s="166">
        <v>20673</v>
      </c>
      <c r="P150" s="166">
        <v>17867</v>
      </c>
      <c r="Q150" s="167">
        <f>IFERROR(P150/O150-1,"-")</f>
        <v>-0.13573259807478355</v>
      </c>
      <c r="R150" s="167">
        <f t="shared" si="113"/>
        <v>7.7875265330317172E-3</v>
      </c>
      <c r="S150" s="166">
        <v>5456</v>
      </c>
      <c r="T150" s="166">
        <v>27347</v>
      </c>
      <c r="U150" s="166">
        <v>28637</v>
      </c>
      <c r="V150" s="166">
        <v>24325</v>
      </c>
      <c r="W150" s="166">
        <v>21504</v>
      </c>
      <c r="X150" s="167">
        <f>IFERROR(W150/V150-1,"-")</f>
        <v>-0.11597122302158269</v>
      </c>
      <c r="Y150" s="167">
        <f>W150/W$8</f>
        <v>7.6900382463537227E-3</v>
      </c>
    </row>
    <row r="151" spans="1:25" x14ac:dyDescent="0.25">
      <c r="A151" s="58"/>
      <c r="B151" s="165" t="s">
        <v>103</v>
      </c>
      <c r="C151" s="166">
        <v>3481</v>
      </c>
      <c r="D151" s="166">
        <v>2151</v>
      </c>
      <c r="E151" s="166">
        <v>7477</v>
      </c>
      <c r="F151" s="166">
        <v>8787</v>
      </c>
      <c r="G151" s="166">
        <v>9092</v>
      </c>
      <c r="H151" s="166">
        <v>7900</v>
      </c>
      <c r="I151" s="167">
        <f>IFERROR(H151/G151-1,"-")</f>
        <v>-0.13110426748790149</v>
      </c>
      <c r="J151" s="167">
        <f t="shared" si="111"/>
        <v>1.5735954664515422E-2</v>
      </c>
      <c r="K151" s="166">
        <v>1708</v>
      </c>
      <c r="L151" s="166">
        <v>2417</v>
      </c>
      <c r="M151" s="166">
        <v>3276</v>
      </c>
      <c r="N151" s="166">
        <v>1763</v>
      </c>
      <c r="O151" s="166">
        <v>1858</v>
      </c>
      <c r="P151" s="166">
        <v>4026</v>
      </c>
      <c r="Q151" s="167">
        <f>IFERROR(P151/O151-1,"-")</f>
        <v>1.1668460710441333</v>
      </c>
      <c r="R151" s="167">
        <f t="shared" si="113"/>
        <v>1.7547759457091675E-3</v>
      </c>
      <c r="S151" s="166">
        <v>5189</v>
      </c>
      <c r="T151" s="166">
        <v>10753</v>
      </c>
      <c r="U151" s="166">
        <v>10550</v>
      </c>
      <c r="V151" s="166">
        <v>10950</v>
      </c>
      <c r="W151" s="166">
        <v>11926</v>
      </c>
      <c r="X151" s="167">
        <f>IFERROR(W151/V151-1,"-")</f>
        <v>8.913242009132416E-2</v>
      </c>
      <c r="Y151" s="167">
        <f>W151/W$8</f>
        <v>4.2648528704433827E-3</v>
      </c>
    </row>
    <row r="152" spans="1:25" x14ac:dyDescent="0.25">
      <c r="A152" s="58"/>
      <c r="B152" s="161" t="s">
        <v>110</v>
      </c>
      <c r="C152" s="162">
        <v>2419</v>
      </c>
      <c r="D152" s="162">
        <v>2831</v>
      </c>
      <c r="E152" s="162">
        <v>7227</v>
      </c>
      <c r="F152" s="162">
        <v>6735</v>
      </c>
      <c r="G152" s="162">
        <v>10261</v>
      </c>
      <c r="H152" s="162">
        <v>10666</v>
      </c>
      <c r="I152" s="163">
        <f>IFERROR(H152/G152-1,"-")</f>
        <v>3.9469837247831485E-2</v>
      </c>
      <c r="J152" s="163">
        <f t="shared" si="111"/>
        <v>2.124553069009133E-2</v>
      </c>
      <c r="K152" s="162">
        <v>13598</v>
      </c>
      <c r="L152" s="162">
        <v>8933</v>
      </c>
      <c r="M152" s="162">
        <v>24868</v>
      </c>
      <c r="N152" s="162">
        <v>27632</v>
      </c>
      <c r="O152" s="162">
        <v>30538</v>
      </c>
      <c r="P152" s="162">
        <v>30743</v>
      </c>
      <c r="Q152" s="163">
        <f>IFERROR(P152/O152-1,"-")</f>
        <v>6.7129478027376788E-3</v>
      </c>
      <c r="R152" s="163">
        <f t="shared" si="113"/>
        <v>1.3399671360888458E-2</v>
      </c>
      <c r="S152" s="162">
        <v>16017</v>
      </c>
      <c r="T152" s="162">
        <v>32095</v>
      </c>
      <c r="U152" s="162">
        <v>34367</v>
      </c>
      <c r="V152" s="162">
        <v>40799</v>
      </c>
      <c r="W152" s="162">
        <v>41409</v>
      </c>
      <c r="X152" s="163">
        <f>IFERROR(W152/V152-1,"-")</f>
        <v>1.495134684673638E-2</v>
      </c>
      <c r="Y152" s="163">
        <f>W152/W$8</f>
        <v>1.4808258637614457E-2</v>
      </c>
    </row>
    <row r="153" spans="1:25" s="58" customFormat="1" x14ac:dyDescent="0.25">
      <c r="B153" s="165" t="s">
        <v>113</v>
      </c>
      <c r="C153" s="166">
        <v>297</v>
      </c>
      <c r="D153" s="166">
        <v>135</v>
      </c>
      <c r="E153" s="166">
        <v>623</v>
      </c>
      <c r="F153" s="166">
        <v>559</v>
      </c>
      <c r="G153" s="166">
        <v>863</v>
      </c>
      <c r="H153" s="166">
        <v>950</v>
      </c>
      <c r="I153" s="167">
        <f t="shared" ref="I153:I160" si="114">IFERROR(H153/G153-1,"-")</f>
        <v>0.10081112398609493</v>
      </c>
      <c r="J153" s="167">
        <f t="shared" si="111"/>
        <v>1.8922983457328672E-3</v>
      </c>
      <c r="K153" s="166">
        <v>4649</v>
      </c>
      <c r="L153" s="166">
        <v>628</v>
      </c>
      <c r="M153" s="166">
        <v>11552</v>
      </c>
      <c r="N153" s="166">
        <v>11407</v>
      </c>
      <c r="O153" s="166">
        <v>12499</v>
      </c>
      <c r="P153" s="166">
        <v>10727</v>
      </c>
      <c r="Q153" s="167">
        <f t="shared" ref="Q153:Q160" si="115">IFERROR(P153/O153-1,"-")</f>
        <v>-0.14177134170733663</v>
      </c>
      <c r="R153" s="167">
        <f t="shared" si="113"/>
        <v>4.6754797738753698E-3</v>
      </c>
      <c r="S153" s="166">
        <v>4946</v>
      </c>
      <c r="T153" s="166">
        <v>12175</v>
      </c>
      <c r="U153" s="166">
        <v>11966</v>
      </c>
      <c r="V153" s="166">
        <v>13362</v>
      </c>
      <c r="W153" s="166">
        <v>11677</v>
      </c>
      <c r="X153" s="167">
        <f t="shared" ref="X153:X160" si="116">IFERROR(W153/V153-1,"-")</f>
        <v>-0.12610387666516987</v>
      </c>
      <c r="Y153" s="167">
        <f t="shared" ref="Y153:Y160" si="117">W153/W$8</f>
        <v>4.1758080637403468E-3</v>
      </c>
    </row>
    <row r="154" spans="1:25" s="58" customFormat="1" x14ac:dyDescent="0.25">
      <c r="B154" s="165" t="s">
        <v>116</v>
      </c>
      <c r="C154" s="166">
        <v>434</v>
      </c>
      <c r="D154" s="166">
        <v>416</v>
      </c>
      <c r="E154" s="166">
        <v>1308</v>
      </c>
      <c r="F154" s="166">
        <v>1380</v>
      </c>
      <c r="G154" s="166">
        <v>1809</v>
      </c>
      <c r="H154" s="166">
        <v>1781</v>
      </c>
      <c r="I154" s="167">
        <f t="shared" si="114"/>
        <v>-1.5478164731896116E-2</v>
      </c>
      <c r="J154" s="167">
        <f t="shared" si="111"/>
        <v>3.5475614250002488E-3</v>
      </c>
      <c r="K154" s="166">
        <v>3566</v>
      </c>
      <c r="L154" s="166">
        <v>1739</v>
      </c>
      <c r="M154" s="166">
        <v>4702</v>
      </c>
      <c r="N154" s="166">
        <v>4696</v>
      </c>
      <c r="O154" s="166">
        <v>4283</v>
      </c>
      <c r="P154" s="166">
        <v>4277</v>
      </c>
      <c r="Q154" s="167">
        <f t="shared" si="115"/>
        <v>-1.4008872285781182E-3</v>
      </c>
      <c r="R154" s="167">
        <f t="shared" si="113"/>
        <v>1.8641770292593415E-3</v>
      </c>
      <c r="S154" s="166">
        <v>4000</v>
      </c>
      <c r="T154" s="166">
        <v>6010</v>
      </c>
      <c r="U154" s="166">
        <v>6076</v>
      </c>
      <c r="V154" s="166">
        <v>6092</v>
      </c>
      <c r="W154" s="166">
        <v>6058</v>
      </c>
      <c r="X154" s="167">
        <f t="shared" si="116"/>
        <v>-5.5810899540380543E-3</v>
      </c>
      <c r="Y154" s="167">
        <f t="shared" si="117"/>
        <v>2.1663993534417249E-3</v>
      </c>
    </row>
    <row r="155" spans="1:25" x14ac:dyDescent="0.25">
      <c r="A155" s="58"/>
      <c r="B155" s="165" t="s">
        <v>119</v>
      </c>
      <c r="C155" s="166">
        <v>345</v>
      </c>
      <c r="D155" s="166">
        <v>686</v>
      </c>
      <c r="E155" s="166">
        <v>1380</v>
      </c>
      <c r="F155" s="166">
        <v>1244</v>
      </c>
      <c r="G155" s="166">
        <v>1791</v>
      </c>
      <c r="H155" s="166">
        <v>1881</v>
      </c>
      <c r="I155" s="167">
        <f t="shared" si="114"/>
        <v>5.0251256281407031E-2</v>
      </c>
      <c r="J155" s="167">
        <f t="shared" si="111"/>
        <v>3.7467507245510772E-3</v>
      </c>
      <c r="K155" s="166">
        <v>1555</v>
      </c>
      <c r="L155" s="166">
        <v>2352</v>
      </c>
      <c r="M155" s="166">
        <v>2594</v>
      </c>
      <c r="N155" s="166">
        <v>4287</v>
      </c>
      <c r="O155" s="166">
        <v>5235</v>
      </c>
      <c r="P155" s="166">
        <v>8588</v>
      </c>
      <c r="Q155" s="167">
        <f t="shared" si="115"/>
        <v>0.64049665711556836</v>
      </c>
      <c r="R155" s="167">
        <f t="shared" si="113"/>
        <v>3.74317332880038E-3</v>
      </c>
      <c r="S155" s="166">
        <v>1900</v>
      </c>
      <c r="T155" s="166">
        <v>3974</v>
      </c>
      <c r="U155" s="166">
        <v>5531</v>
      </c>
      <c r="V155" s="166">
        <v>7026</v>
      </c>
      <c r="W155" s="166">
        <v>10469</v>
      </c>
      <c r="X155" s="167">
        <f t="shared" si="116"/>
        <v>0.49003700540848283</v>
      </c>
      <c r="Y155" s="167">
        <f t="shared" si="117"/>
        <v>3.7438155878477082E-3</v>
      </c>
    </row>
    <row r="156" spans="1:25" x14ac:dyDescent="0.25">
      <c r="A156" s="58"/>
      <c r="B156" s="165" t="s">
        <v>126</v>
      </c>
      <c r="C156" s="166">
        <v>215</v>
      </c>
      <c r="D156" s="166">
        <v>114</v>
      </c>
      <c r="E156" s="166">
        <v>457</v>
      </c>
      <c r="F156" s="166">
        <v>379</v>
      </c>
      <c r="G156" s="166">
        <v>549</v>
      </c>
      <c r="H156" s="166">
        <v>619</v>
      </c>
      <c r="I156" s="167">
        <f t="shared" si="114"/>
        <v>0.127504553734062</v>
      </c>
      <c r="J156" s="167">
        <f t="shared" si="111"/>
        <v>1.2329817642196261E-3</v>
      </c>
      <c r="K156" s="166">
        <v>313</v>
      </c>
      <c r="L156" s="166">
        <v>261</v>
      </c>
      <c r="M156" s="166">
        <v>526</v>
      </c>
      <c r="N156" s="166">
        <v>511</v>
      </c>
      <c r="O156" s="166">
        <v>666</v>
      </c>
      <c r="P156" s="166">
        <v>612</v>
      </c>
      <c r="Q156" s="167">
        <f t="shared" si="115"/>
        <v>-8.108108108108103E-2</v>
      </c>
      <c r="R156" s="167">
        <f t="shared" si="113"/>
        <v>2.6674686507054406E-4</v>
      </c>
      <c r="S156" s="166">
        <v>528</v>
      </c>
      <c r="T156" s="166">
        <v>983</v>
      </c>
      <c r="U156" s="166">
        <v>890</v>
      </c>
      <c r="V156" s="166">
        <v>1215</v>
      </c>
      <c r="W156" s="166">
        <v>1231</v>
      </c>
      <c r="X156" s="167">
        <f t="shared" si="116"/>
        <v>1.3168724279835287E-2</v>
      </c>
      <c r="Y156" s="167">
        <f t="shared" si="117"/>
        <v>4.402174981985413E-4</v>
      </c>
    </row>
    <row r="157" spans="1:25" x14ac:dyDescent="0.25">
      <c r="A157" s="58"/>
      <c r="B157" s="165" t="s">
        <v>122</v>
      </c>
      <c r="C157" s="166">
        <v>125</v>
      </c>
      <c r="D157" s="166">
        <v>152</v>
      </c>
      <c r="E157" s="166">
        <v>320</v>
      </c>
      <c r="F157" s="166">
        <v>310</v>
      </c>
      <c r="G157" s="166">
        <v>450</v>
      </c>
      <c r="H157" s="166">
        <v>500</v>
      </c>
      <c r="I157" s="167">
        <f t="shared" si="114"/>
        <v>0.11111111111111116</v>
      </c>
      <c r="J157" s="167">
        <f t="shared" si="111"/>
        <v>9.9594649775414058E-4</v>
      </c>
      <c r="K157" s="166">
        <v>686</v>
      </c>
      <c r="L157" s="166">
        <v>800</v>
      </c>
      <c r="M157" s="166">
        <v>1749</v>
      </c>
      <c r="N157" s="166">
        <v>1493</v>
      </c>
      <c r="O157" s="166">
        <v>1780</v>
      </c>
      <c r="P157" s="166">
        <v>1203</v>
      </c>
      <c r="Q157" s="167">
        <f t="shared" si="115"/>
        <v>-0.32415730337078652</v>
      </c>
      <c r="R157" s="167">
        <f t="shared" si="113"/>
        <v>5.243406514376872E-4</v>
      </c>
      <c r="S157" s="166">
        <v>811</v>
      </c>
      <c r="T157" s="166">
        <v>2069</v>
      </c>
      <c r="U157" s="166">
        <v>1803</v>
      </c>
      <c r="V157" s="166">
        <v>2230</v>
      </c>
      <c r="W157" s="166">
        <v>1703</v>
      </c>
      <c r="X157" s="167">
        <f t="shared" si="116"/>
        <v>-0.23632286995515694</v>
      </c>
      <c r="Y157" s="167">
        <f t="shared" si="117"/>
        <v>6.0900926030228741E-4</v>
      </c>
    </row>
    <row r="158" spans="1:25" x14ac:dyDescent="0.25">
      <c r="A158" s="58"/>
      <c r="B158" s="165" t="s">
        <v>131</v>
      </c>
      <c r="C158" s="166">
        <v>44</v>
      </c>
      <c r="D158" s="166">
        <v>21</v>
      </c>
      <c r="E158" s="166">
        <v>78</v>
      </c>
      <c r="F158" s="166">
        <v>72</v>
      </c>
      <c r="G158" s="166">
        <v>71</v>
      </c>
      <c r="H158" s="166">
        <v>52</v>
      </c>
      <c r="I158" s="167">
        <f t="shared" si="114"/>
        <v>-0.26760563380281688</v>
      </c>
      <c r="J158" s="167">
        <f t="shared" si="111"/>
        <v>1.0357843576643063E-4</v>
      </c>
      <c r="K158" s="166">
        <v>170</v>
      </c>
      <c r="L158" s="166">
        <v>16</v>
      </c>
      <c r="M158" s="166">
        <v>189</v>
      </c>
      <c r="N158" s="166">
        <v>183</v>
      </c>
      <c r="O158" s="166">
        <v>201</v>
      </c>
      <c r="P158" s="166">
        <v>152</v>
      </c>
      <c r="Q158" s="167">
        <f t="shared" si="115"/>
        <v>-0.24378109452736318</v>
      </c>
      <c r="R158" s="167">
        <f t="shared" si="113"/>
        <v>6.6250855376997881E-5</v>
      </c>
      <c r="S158" s="166">
        <v>214</v>
      </c>
      <c r="T158" s="166">
        <v>267</v>
      </c>
      <c r="U158" s="166">
        <v>255</v>
      </c>
      <c r="V158" s="166">
        <v>272</v>
      </c>
      <c r="W158" s="166">
        <v>204</v>
      </c>
      <c r="X158" s="167">
        <f t="shared" si="116"/>
        <v>-0.25</v>
      </c>
      <c r="Y158" s="167">
        <f t="shared" si="117"/>
        <v>7.2952371756703846E-5</v>
      </c>
    </row>
    <row r="159" spans="1:25" x14ac:dyDescent="0.25">
      <c r="A159" s="58"/>
      <c r="B159" s="165" t="s">
        <v>134</v>
      </c>
      <c r="C159" s="166">
        <v>56</v>
      </c>
      <c r="D159" s="166">
        <v>28</v>
      </c>
      <c r="E159" s="166">
        <v>60</v>
      </c>
      <c r="F159" s="166">
        <v>49</v>
      </c>
      <c r="G159" s="166">
        <v>50</v>
      </c>
      <c r="H159" s="166">
        <v>68</v>
      </c>
      <c r="I159" s="167">
        <f t="shared" si="114"/>
        <v>0.3600000000000001</v>
      </c>
      <c r="J159" s="167">
        <f t="shared" si="111"/>
        <v>1.3544872369456313E-4</v>
      </c>
      <c r="K159" s="166">
        <v>221</v>
      </c>
      <c r="L159" s="166">
        <v>41</v>
      </c>
      <c r="M159" s="166">
        <v>338</v>
      </c>
      <c r="N159" s="166">
        <v>468</v>
      </c>
      <c r="O159" s="166">
        <v>339</v>
      </c>
      <c r="P159" s="166">
        <v>213</v>
      </c>
      <c r="Q159" s="167">
        <f t="shared" si="115"/>
        <v>-0.37168141592920356</v>
      </c>
      <c r="R159" s="167">
        <f t="shared" si="113"/>
        <v>9.2838369705924655E-5</v>
      </c>
      <c r="S159" s="166">
        <v>277</v>
      </c>
      <c r="T159" s="166">
        <v>398</v>
      </c>
      <c r="U159" s="166">
        <v>517</v>
      </c>
      <c r="V159" s="166">
        <v>389</v>
      </c>
      <c r="W159" s="166">
        <v>281</v>
      </c>
      <c r="X159" s="167">
        <f t="shared" si="116"/>
        <v>-0.27763496143958866</v>
      </c>
      <c r="Y159" s="167">
        <f t="shared" si="117"/>
        <v>1.0048831599820479E-4</v>
      </c>
    </row>
    <row r="160" spans="1:25" x14ac:dyDescent="0.25">
      <c r="A160" s="58"/>
      <c r="B160" s="170" t="s">
        <v>148</v>
      </c>
      <c r="C160" s="171">
        <f t="shared" ref="C160" si="118">C152-SUM(C153:C159)</f>
        <v>903</v>
      </c>
      <c r="D160" s="171">
        <f t="shared" ref="D160:H160" si="119">D152-SUM(D153:D159)</f>
        <v>1279</v>
      </c>
      <c r="E160" s="171">
        <f t="shared" si="119"/>
        <v>3001</v>
      </c>
      <c r="F160" s="171">
        <f t="shared" si="119"/>
        <v>2742</v>
      </c>
      <c r="G160" s="171">
        <f t="shared" si="119"/>
        <v>4678</v>
      </c>
      <c r="H160" s="171">
        <f t="shared" si="119"/>
        <v>4815</v>
      </c>
      <c r="I160" s="172">
        <f t="shared" si="114"/>
        <v>2.928601966652411E-2</v>
      </c>
      <c r="J160" s="172">
        <f t="shared" si="111"/>
        <v>9.5909647733723753E-3</v>
      </c>
      <c r="K160" s="171">
        <f t="shared" ref="K160:P160" si="120">K152-SUM(K153:K159)</f>
        <v>2438</v>
      </c>
      <c r="L160" s="171">
        <f t="shared" si="120"/>
        <v>3096</v>
      </c>
      <c r="M160" s="171">
        <f t="shared" si="120"/>
        <v>3218</v>
      </c>
      <c r="N160" s="171">
        <f t="shared" si="120"/>
        <v>4587</v>
      </c>
      <c r="O160" s="171">
        <f t="shared" si="120"/>
        <v>5535</v>
      </c>
      <c r="P160" s="171">
        <f t="shared" si="120"/>
        <v>4971</v>
      </c>
      <c r="Q160" s="172">
        <f t="shared" si="115"/>
        <v>-0.10189701897018966</v>
      </c>
      <c r="R160" s="172">
        <f t="shared" si="113"/>
        <v>2.1666644873622135E-3</v>
      </c>
      <c r="S160" s="171">
        <f>S152-SUM(S153:S159)</f>
        <v>3341</v>
      </c>
      <c r="T160" s="171">
        <f>T152-SUM(T153:T159)</f>
        <v>6219</v>
      </c>
      <c r="U160" s="171">
        <f>U152-SUM(U153:U159)</f>
        <v>7329</v>
      </c>
      <c r="V160" s="171">
        <f>V152-SUM(V153:V159)</f>
        <v>10213</v>
      </c>
      <c r="W160" s="171">
        <f>W152-SUM(W153:W159)</f>
        <v>9786</v>
      </c>
      <c r="X160" s="172">
        <f t="shared" si="116"/>
        <v>-4.1809458533241917E-2</v>
      </c>
      <c r="Y160" s="172">
        <f t="shared" si="117"/>
        <v>3.4995681863289399E-3</v>
      </c>
    </row>
    <row r="161" spans="1:25" ht="6" customHeight="1" x14ac:dyDescent="0.25">
      <c r="A161" s="58"/>
      <c r="C161" s="81"/>
      <c r="D161" s="81"/>
      <c r="E161" s="81"/>
      <c r="F161" s="81"/>
      <c r="G161" s="81"/>
      <c r="H161" s="81"/>
      <c r="I161" s="81"/>
      <c r="K161" s="81"/>
      <c r="L161" s="81"/>
      <c r="M161" s="81"/>
      <c r="N161" s="81"/>
      <c r="O161" s="81"/>
      <c r="P161" s="81"/>
      <c r="Q161" s="81"/>
      <c r="S161" s="81"/>
      <c r="T161" s="81"/>
      <c r="U161" s="81"/>
      <c r="V161" s="81"/>
      <c r="W161" s="81"/>
      <c r="X161" s="81"/>
    </row>
    <row r="162" spans="1:25" ht="6" customHeight="1" x14ac:dyDescent="0.25">
      <c r="A162" s="58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</row>
    <row r="163" spans="1:25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3501-8908-401C-84F8-CFD8C7B231E2}">
  <sheetPr>
    <tabColor theme="7" tint="0.79998168889431442"/>
    <pageSetUpPr fitToPage="1"/>
  </sheetPr>
  <dimension ref="A1:Z164"/>
  <sheetViews>
    <sheetView showGridLines="0" topLeftCell="A6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64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</row>
    <row r="5" spans="1:26" ht="6" customHeight="1" x14ac:dyDescent="0.25"/>
    <row r="6" spans="1:26" ht="15.75" x14ac:dyDescent="0.25">
      <c r="B6" s="186"/>
      <c r="C6" s="313" t="s">
        <v>65</v>
      </c>
      <c r="D6" s="314"/>
      <c r="E6" s="314"/>
      <c r="F6" s="314"/>
      <c r="G6" s="314"/>
      <c r="H6" s="314"/>
      <c r="I6" s="314"/>
      <c r="J6" s="314"/>
      <c r="K6" s="313" t="s">
        <v>64</v>
      </c>
      <c r="L6" s="314"/>
      <c r="M6" s="314"/>
      <c r="N6" s="314"/>
      <c r="O6" s="314"/>
      <c r="P6" s="314"/>
      <c r="Q6" s="314"/>
      <c r="R6" s="314"/>
      <c r="S6" s="313" t="s">
        <v>140</v>
      </c>
      <c r="T6" s="314"/>
      <c r="U6" s="314"/>
      <c r="V6" s="314"/>
      <c r="W6" s="314"/>
      <c r="X6" s="314"/>
      <c r="Y6" s="314"/>
      <c r="Z6" s="314"/>
    </row>
    <row r="7" spans="1:26" s="148" customFormat="1" ht="72" customHeight="1" x14ac:dyDescent="0.25">
      <c r="B7" s="149"/>
      <c r="C7" s="187">
        <f>D7-1</f>
        <v>2020</v>
      </c>
      <c r="D7" s="187">
        <f>E7-1</f>
        <v>2021</v>
      </c>
      <c r="E7" s="187">
        <f>F7-1</f>
        <v>2022</v>
      </c>
      <c r="F7" s="187">
        <f>G7-1</f>
        <v>2023</v>
      </c>
      <c r="G7" s="187">
        <v>2024</v>
      </c>
      <c r="H7" s="175" t="str">
        <f>CONCATENATE("var. ",RIGHT(G7,2),"/",RIGHT(F7,2))</f>
        <v>var. 24/23</v>
      </c>
      <c r="I7" s="175" t="str">
        <f>CONCATENATE("var. ",RIGHT(G7,2),"/",RIGHT(C7,2))</f>
        <v>var. 24/20</v>
      </c>
      <c r="J7" s="175" t="str">
        <f>CONCATENATE("Cuota s/ total lugares de residencia ",RIGHT(G7,4))</f>
        <v>Cuota s/ total lugares de residencia 2024</v>
      </c>
      <c r="K7" s="187">
        <f>L7-1</f>
        <v>2020</v>
      </c>
      <c r="L7" s="187">
        <f>M7-1</f>
        <v>2021</v>
      </c>
      <c r="M7" s="187">
        <f>N7-1</f>
        <v>2022</v>
      </c>
      <c r="N7" s="187">
        <f>O7-1</f>
        <v>2023</v>
      </c>
      <c r="O7" s="187">
        <v>2024</v>
      </c>
      <c r="P7" s="175" t="str">
        <f>CONCATENATE("var. ",RIGHT(O7,2),"/",RIGHT(N7,2))</f>
        <v>var. 24/23</v>
      </c>
      <c r="Q7" s="175" t="str">
        <f>CONCATENATE("var. ",RIGHT(O7,2),"/",RIGHT(K7,2))</f>
        <v>var. 24/20</v>
      </c>
      <c r="R7" s="175" t="str">
        <f>CONCATENATE("Cuota s/ total lugares de residencia ",RIGHT(O7,4))</f>
        <v>Cuota s/ total lugares de residencia 2024</v>
      </c>
      <c r="S7" s="187">
        <f>T7-1</f>
        <v>2020</v>
      </c>
      <c r="T7" s="187">
        <f>U7-1</f>
        <v>2021</v>
      </c>
      <c r="U7" s="187">
        <f>V7-1</f>
        <v>2022</v>
      </c>
      <c r="V7" s="187">
        <f>W7-1</f>
        <v>2023</v>
      </c>
      <c r="W7" s="187">
        <v>2024</v>
      </c>
      <c r="X7" s="175" t="str">
        <f>CONCATENATE("var. ",RIGHT(W7,2),"/",RIGHT(V7,2))</f>
        <v>var. 24/23</v>
      </c>
      <c r="Y7" s="175" t="str">
        <f>CONCATENATE("var. ",RIGHT(W7,2),"/",RIGHT(S7,2))</f>
        <v>var. 24/20</v>
      </c>
      <c r="Z7" s="175" t="str">
        <f>CONCATENATE("Cuota s/ total lugares de residencia ",RIGHT(U7,4))</f>
        <v>Cuota s/ total lugares de residencia 2022</v>
      </c>
    </row>
    <row r="8" spans="1:26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</row>
    <row r="9" spans="1:26" x14ac:dyDescent="0.25">
      <c r="A9" s="1" t="s">
        <v>0</v>
      </c>
      <c r="B9" s="158" t="s">
        <v>71</v>
      </c>
      <c r="C9" s="178">
        <f>C10+C13</f>
        <v>244233</v>
      </c>
      <c r="D9" s="178">
        <f>D10+D13</f>
        <v>332855</v>
      </c>
      <c r="E9" s="178">
        <f>E10+E13</f>
        <v>672483</v>
      </c>
      <c r="F9" s="178">
        <f>F10+F13</f>
        <v>738404</v>
      </c>
      <c r="G9" s="178">
        <f>G10+G13</f>
        <v>758810</v>
      </c>
      <c r="H9" s="179">
        <f>IFERROR(G9/F9-1,"-")</f>
        <v>2.763527824876344E-2</v>
      </c>
      <c r="I9" s="179">
        <f>IFERROR(G9/C9-1,"-")</f>
        <v>2.1069102045997061</v>
      </c>
      <c r="J9" s="179">
        <f>G9/G$9</f>
        <v>1</v>
      </c>
      <c r="K9" s="178">
        <f>K10+K13</f>
        <v>956053</v>
      </c>
      <c r="L9" s="178">
        <f>L10+L13</f>
        <v>1525176</v>
      </c>
      <c r="M9" s="178">
        <f>M10+M13</f>
        <v>3104390</v>
      </c>
      <c r="N9" s="178">
        <f>N10+N13</f>
        <v>3350154</v>
      </c>
      <c r="O9" s="178">
        <f>O10+O13</f>
        <v>3520830</v>
      </c>
      <c r="P9" s="179">
        <f>IFERROR(O9/N9-1,"-")</f>
        <v>5.0945717719245165E-2</v>
      </c>
      <c r="Q9" s="179">
        <f>IFERROR(O9/K9-1,"-")</f>
        <v>2.6826724041449586</v>
      </c>
      <c r="R9" s="179">
        <f>O9/O$9</f>
        <v>1</v>
      </c>
      <c r="S9" s="178">
        <f>S10+S13</f>
        <v>1200286</v>
      </c>
      <c r="T9" s="178">
        <f>T10+T13</f>
        <v>1858031</v>
      </c>
      <c r="U9" s="178">
        <f>U10+U13</f>
        <v>3776873</v>
      </c>
      <c r="V9" s="178">
        <f>V10+V13</f>
        <v>4088558</v>
      </c>
      <c r="W9" s="178">
        <f>W10+W13</f>
        <v>4279640</v>
      </c>
      <c r="X9" s="179">
        <f>IFERROR(W9/V9-1,"-")</f>
        <v>4.6735792912806939E-2</v>
      </c>
      <c r="Y9" s="179">
        <f>IFERROR(W9/S9-1,"-")</f>
        <v>2.5655168851423742</v>
      </c>
      <c r="Z9" s="179">
        <f t="shared" ref="Z9:Z21" si="0">U9/U$9</f>
        <v>1</v>
      </c>
    </row>
    <row r="10" spans="1:26" x14ac:dyDescent="0.25">
      <c r="A10" s="1" t="s">
        <v>99</v>
      </c>
      <c r="B10" s="161" t="s">
        <v>100</v>
      </c>
      <c r="C10" s="162">
        <v>79595</v>
      </c>
      <c r="D10" s="162">
        <v>119848</v>
      </c>
      <c r="E10" s="162">
        <v>173672</v>
      </c>
      <c r="F10" s="162">
        <v>206738</v>
      </c>
      <c r="G10" s="162">
        <v>212287</v>
      </c>
      <c r="H10" s="163">
        <f>IFERROR(G10/F10-1,"-")</f>
        <v>2.684073561706124E-2</v>
      </c>
      <c r="I10" s="180">
        <f t="shared" ref="I10:I73" si="1">IFERROR(G10/C10-1,"-")</f>
        <v>1.6670896413091274</v>
      </c>
      <c r="J10" s="163">
        <f>G10/G$9</f>
        <v>0.27976305003887664</v>
      </c>
      <c r="K10" s="162">
        <v>297299</v>
      </c>
      <c r="L10" s="162">
        <v>549418</v>
      </c>
      <c r="M10" s="162">
        <v>688398</v>
      </c>
      <c r="N10" s="162">
        <v>674557</v>
      </c>
      <c r="O10" s="162">
        <v>676316</v>
      </c>
      <c r="P10" s="163">
        <f>IFERROR(O10/N10-1,"-")</f>
        <v>2.6076373086336702E-3</v>
      </c>
      <c r="Q10" s="180">
        <f t="shared" ref="Q10:Q21" si="2">IFERROR(O10/K10-1,"-")</f>
        <v>1.2748680621192805</v>
      </c>
      <c r="R10" s="163">
        <f>O10/O$9</f>
        <v>0.19208993333958185</v>
      </c>
      <c r="S10" s="162">
        <v>376894</v>
      </c>
      <c r="T10" s="162">
        <v>669266</v>
      </c>
      <c r="U10" s="162">
        <v>862070</v>
      </c>
      <c r="V10" s="162">
        <v>881295</v>
      </c>
      <c r="W10" s="162">
        <v>888603</v>
      </c>
      <c r="X10" s="163">
        <f>IFERROR(W10/V10-1,"-")</f>
        <v>8.2923425186798294E-3</v>
      </c>
      <c r="Y10" s="180">
        <f t="shared" ref="Y10:Y21" si="3">IFERROR(W10/S10-1,"-")</f>
        <v>1.3577000429829078</v>
      </c>
      <c r="Z10" s="163">
        <f t="shared" si="0"/>
        <v>0.2282496657949579</v>
      </c>
    </row>
    <row r="11" spans="1:26" x14ac:dyDescent="0.25">
      <c r="A11" s="164" t="s">
        <v>106</v>
      </c>
      <c r="B11" s="165" t="s">
        <v>106</v>
      </c>
      <c r="C11" s="166">
        <v>38726</v>
      </c>
      <c r="D11" s="166">
        <v>76913</v>
      </c>
      <c r="E11" s="166">
        <v>97401</v>
      </c>
      <c r="F11" s="166">
        <v>116854</v>
      </c>
      <c r="G11" s="166">
        <v>118239</v>
      </c>
      <c r="H11" s="167">
        <f>IFERROR(G11/F11-1,"-")</f>
        <v>1.1852397008232485E-2</v>
      </c>
      <c r="I11" s="181">
        <f t="shared" si="1"/>
        <v>2.0532200588751741</v>
      </c>
      <c r="J11" s="167">
        <f>G11/G$9</f>
        <v>0.15582161542415096</v>
      </c>
      <c r="K11" s="166">
        <v>112436</v>
      </c>
      <c r="L11" s="166">
        <v>248239</v>
      </c>
      <c r="M11" s="166">
        <v>235468</v>
      </c>
      <c r="N11" s="166">
        <v>223216</v>
      </c>
      <c r="O11" s="166">
        <v>221092</v>
      </c>
      <c r="P11" s="167">
        <f>IFERROR(O11/N11-1,"-")</f>
        <v>-9.5154469213676318E-3</v>
      </c>
      <c r="Q11" s="181">
        <f t="shared" si="2"/>
        <v>0.96638087445302223</v>
      </c>
      <c r="R11" s="167">
        <f>O11/O$9</f>
        <v>6.279542039803114E-2</v>
      </c>
      <c r="S11" s="166">
        <v>151162</v>
      </c>
      <c r="T11" s="166">
        <v>325152</v>
      </c>
      <c r="U11" s="166">
        <v>332869</v>
      </c>
      <c r="V11" s="166">
        <v>340070</v>
      </c>
      <c r="W11" s="166">
        <v>339331</v>
      </c>
      <c r="X11" s="167">
        <f>IFERROR(W11/V11-1,"-")</f>
        <v>-2.1730820125268613E-3</v>
      </c>
      <c r="Y11" s="181">
        <f t="shared" si="3"/>
        <v>1.2448168190418225</v>
      </c>
      <c r="Z11" s="167">
        <f t="shared" si="0"/>
        <v>8.8133490323873742E-2</v>
      </c>
    </row>
    <row r="12" spans="1:26" x14ac:dyDescent="0.25">
      <c r="A12" s="164" t="s">
        <v>103</v>
      </c>
      <c r="B12" s="165" t="s">
        <v>103</v>
      </c>
      <c r="C12" s="166">
        <v>40869</v>
      </c>
      <c r="D12" s="166">
        <v>42935</v>
      </c>
      <c r="E12" s="166">
        <v>76271</v>
      </c>
      <c r="F12" s="166">
        <v>89884</v>
      </c>
      <c r="G12" s="166">
        <v>94048</v>
      </c>
      <c r="H12" s="167">
        <f>IFERROR(G12/F12-1,"-")</f>
        <v>4.6326376218236875E-2</v>
      </c>
      <c r="I12" s="181">
        <f t="shared" si="1"/>
        <v>1.3012062932785242</v>
      </c>
      <c r="J12" s="167">
        <f>G12/G$9</f>
        <v>0.12394143461472569</v>
      </c>
      <c r="K12" s="166">
        <v>184863</v>
      </c>
      <c r="L12" s="166">
        <v>301179</v>
      </c>
      <c r="M12" s="166">
        <v>452930</v>
      </c>
      <c r="N12" s="166">
        <v>451341</v>
      </c>
      <c r="O12" s="166">
        <v>455224</v>
      </c>
      <c r="P12" s="167">
        <f>IFERROR(O12/N12-1,"-")</f>
        <v>8.6032512003120232E-3</v>
      </c>
      <c r="Q12" s="181">
        <f t="shared" si="2"/>
        <v>1.4624938467946533</v>
      </c>
      <c r="R12" s="167">
        <f>O12/O$9</f>
        <v>0.12929451294155073</v>
      </c>
      <c r="S12" s="166">
        <v>225732</v>
      </c>
      <c r="T12" s="166">
        <v>344114</v>
      </c>
      <c r="U12" s="166">
        <v>529201</v>
      </c>
      <c r="V12" s="166">
        <v>541225</v>
      </c>
      <c r="W12" s="166">
        <v>549272</v>
      </c>
      <c r="X12" s="167">
        <f>IFERROR(W12/V12-1,"-")</f>
        <v>1.4868123238948705E-2</v>
      </c>
      <c r="Y12" s="181">
        <f t="shared" si="3"/>
        <v>1.4332925770382579</v>
      </c>
      <c r="Z12" s="167">
        <f t="shared" si="0"/>
        <v>0.14011617547108415</v>
      </c>
    </row>
    <row r="13" spans="1:26" x14ac:dyDescent="0.25">
      <c r="A13" s="1" t="s">
        <v>149</v>
      </c>
      <c r="B13" s="161" t="s">
        <v>110</v>
      </c>
      <c r="C13" s="162">
        <v>164638</v>
      </c>
      <c r="D13" s="162">
        <v>213007</v>
      </c>
      <c r="E13" s="162">
        <v>498811</v>
      </c>
      <c r="F13" s="162">
        <v>531666</v>
      </c>
      <c r="G13" s="162">
        <v>546523</v>
      </c>
      <c r="H13" s="163">
        <f>IFERROR(G13/F13-1,"-")</f>
        <v>2.7944235666753192E-2</v>
      </c>
      <c r="I13" s="180">
        <f t="shared" si="1"/>
        <v>2.3195434832784656</v>
      </c>
      <c r="J13" s="163">
        <f>G13/G$9</f>
        <v>0.72023694996112331</v>
      </c>
      <c r="K13" s="162">
        <v>658754</v>
      </c>
      <c r="L13" s="162">
        <v>975758</v>
      </c>
      <c r="M13" s="162">
        <v>2415992</v>
      </c>
      <c r="N13" s="162">
        <v>2675597</v>
      </c>
      <c r="O13" s="162">
        <v>2844514</v>
      </c>
      <c r="P13" s="163">
        <f>IFERROR(O13/N13-1,"-")</f>
        <v>6.3132452308774401E-2</v>
      </c>
      <c r="Q13" s="180">
        <f t="shared" si="2"/>
        <v>3.3180215983508257</v>
      </c>
      <c r="R13" s="163">
        <f>O13/O$9</f>
        <v>0.80791006666041809</v>
      </c>
      <c r="S13" s="162">
        <v>823392</v>
      </c>
      <c r="T13" s="162">
        <v>1188765</v>
      </c>
      <c r="U13" s="162">
        <v>2914803</v>
      </c>
      <c r="V13" s="162">
        <v>3207263</v>
      </c>
      <c r="W13" s="162">
        <v>3391037</v>
      </c>
      <c r="X13" s="163">
        <f>IFERROR(W13/V13-1,"-")</f>
        <v>5.7299323441825534E-2</v>
      </c>
      <c r="Y13" s="180">
        <f t="shared" si="3"/>
        <v>3.1183749659943256</v>
      </c>
      <c r="Z13" s="163">
        <f t="shared" si="0"/>
        <v>0.77175033420504213</v>
      </c>
    </row>
    <row r="14" spans="1:26" x14ac:dyDescent="0.25">
      <c r="A14" s="164" t="s">
        <v>113</v>
      </c>
      <c r="B14" s="165" t="s">
        <v>113</v>
      </c>
      <c r="C14" s="166">
        <v>55984</v>
      </c>
      <c r="D14" s="166">
        <v>51463</v>
      </c>
      <c r="E14" s="166">
        <v>185404</v>
      </c>
      <c r="F14" s="166">
        <v>205688</v>
      </c>
      <c r="G14" s="166">
        <v>204540</v>
      </c>
      <c r="H14" s="167">
        <f t="shared" ref="H14:H21" si="4">IFERROR(G14/F14-1,"-")</f>
        <v>-5.5812687176695075E-3</v>
      </c>
      <c r="I14" s="181">
        <f t="shared" si="1"/>
        <v>2.6535438696770508</v>
      </c>
      <c r="J14" s="167">
        <f t="shared" ref="J14:J21" si="5">G14/G$9</f>
        <v>0.26955364320449127</v>
      </c>
      <c r="K14" s="166">
        <v>260474</v>
      </c>
      <c r="L14" s="166">
        <v>284717</v>
      </c>
      <c r="M14" s="166">
        <v>1132692</v>
      </c>
      <c r="N14" s="166">
        <v>1254072</v>
      </c>
      <c r="O14" s="166">
        <v>1327265</v>
      </c>
      <c r="P14" s="167">
        <f t="shared" ref="P14:P21" si="6">IFERROR(O14/N14-1,"-")</f>
        <v>5.8364272545754936E-2</v>
      </c>
      <c r="Q14" s="181">
        <f t="shared" si="2"/>
        <v>4.0955757580411101</v>
      </c>
      <c r="R14" s="167">
        <f t="shared" ref="R14:R21" si="7">O14/O$9</f>
        <v>0.37697503145565109</v>
      </c>
      <c r="S14" s="166">
        <v>316458</v>
      </c>
      <c r="T14" s="166">
        <v>336180</v>
      </c>
      <c r="U14" s="166">
        <v>1318096</v>
      </c>
      <c r="V14" s="166">
        <v>1459760</v>
      </c>
      <c r="W14" s="166">
        <v>1531805</v>
      </c>
      <c r="X14" s="167">
        <f t="shared" ref="X14:X21" si="8">IFERROR(W14/V14-1,"-")</f>
        <v>4.9354003397818813E-2</v>
      </c>
      <c r="Y14" s="181">
        <f t="shared" si="3"/>
        <v>3.8404685613888727</v>
      </c>
      <c r="Z14" s="167">
        <f t="shared" si="0"/>
        <v>0.34899134813376037</v>
      </c>
    </row>
    <row r="15" spans="1:26" x14ac:dyDescent="0.25">
      <c r="A15" s="164" t="s">
        <v>116</v>
      </c>
      <c r="B15" s="165" t="s">
        <v>116</v>
      </c>
      <c r="C15" s="166">
        <v>24167</v>
      </c>
      <c r="D15" s="166">
        <v>38221</v>
      </c>
      <c r="E15" s="166">
        <v>64721</v>
      </c>
      <c r="F15" s="166">
        <v>72627</v>
      </c>
      <c r="G15" s="166">
        <v>73563</v>
      </c>
      <c r="H15" s="167">
        <f t="shared" si="4"/>
        <v>1.2887769011524552E-2</v>
      </c>
      <c r="I15" s="181">
        <f t="shared" si="1"/>
        <v>2.0439442214590144</v>
      </c>
      <c r="J15" s="167">
        <f t="shared" si="5"/>
        <v>9.6945216852703575E-2</v>
      </c>
      <c r="K15" s="166">
        <v>92917</v>
      </c>
      <c r="L15" s="166">
        <v>156330</v>
      </c>
      <c r="M15" s="166">
        <v>274306</v>
      </c>
      <c r="N15" s="166">
        <v>309168</v>
      </c>
      <c r="O15" s="166">
        <v>317350</v>
      </c>
      <c r="P15" s="167">
        <f t="shared" si="6"/>
        <v>2.6464575894012299E-2</v>
      </c>
      <c r="Q15" s="181">
        <f t="shared" si="2"/>
        <v>2.4154137563632059</v>
      </c>
      <c r="R15" s="167">
        <f t="shared" si="7"/>
        <v>9.0134996577511547E-2</v>
      </c>
      <c r="S15" s="166">
        <v>117084</v>
      </c>
      <c r="T15" s="166">
        <v>194551</v>
      </c>
      <c r="U15" s="166">
        <v>339027</v>
      </c>
      <c r="V15" s="166">
        <v>381795</v>
      </c>
      <c r="W15" s="166">
        <v>390913</v>
      </c>
      <c r="X15" s="167">
        <f t="shared" si="8"/>
        <v>2.388192616456486E-2</v>
      </c>
      <c r="Y15" s="181">
        <f t="shared" si="3"/>
        <v>2.3387397082436543</v>
      </c>
      <c r="Z15" s="167">
        <f t="shared" si="0"/>
        <v>8.9763939640014376E-2</v>
      </c>
    </row>
    <row r="16" spans="1:26" x14ac:dyDescent="0.25">
      <c r="A16" s="164" t="s">
        <v>119</v>
      </c>
      <c r="B16" s="165" t="s">
        <v>119</v>
      </c>
      <c r="C16" s="166">
        <v>11046</v>
      </c>
      <c r="D16" s="166">
        <v>21498</v>
      </c>
      <c r="E16" s="166">
        <v>31998</v>
      </c>
      <c r="F16" s="166">
        <v>34482</v>
      </c>
      <c r="G16" s="166">
        <v>33626</v>
      </c>
      <c r="H16" s="167">
        <f t="shared" si="4"/>
        <v>-2.4824546140015058E-2</v>
      </c>
      <c r="I16" s="181">
        <f t="shared" si="1"/>
        <v>2.044178888285352</v>
      </c>
      <c r="J16" s="167">
        <f t="shared" si="5"/>
        <v>4.4314123430107669E-2</v>
      </c>
      <c r="K16" s="166">
        <v>37740</v>
      </c>
      <c r="L16" s="166">
        <v>83736</v>
      </c>
      <c r="M16" s="166">
        <v>134432</v>
      </c>
      <c r="N16" s="166">
        <v>142823</v>
      </c>
      <c r="O16" s="166">
        <v>158899</v>
      </c>
      <c r="P16" s="167">
        <f t="shared" si="6"/>
        <v>0.11255890157747706</v>
      </c>
      <c r="Q16" s="181">
        <f t="shared" si="2"/>
        <v>3.2103603603603608</v>
      </c>
      <c r="R16" s="167">
        <f t="shared" si="7"/>
        <v>4.5131119650764169E-2</v>
      </c>
      <c r="S16" s="166">
        <v>48786</v>
      </c>
      <c r="T16" s="166">
        <v>105234</v>
      </c>
      <c r="U16" s="166">
        <v>166430</v>
      </c>
      <c r="V16" s="166">
        <v>177305</v>
      </c>
      <c r="W16" s="166">
        <v>192525</v>
      </c>
      <c r="X16" s="167">
        <f t="shared" si="8"/>
        <v>8.5840782831843487E-2</v>
      </c>
      <c r="Y16" s="181">
        <f t="shared" si="3"/>
        <v>2.9463165662280164</v>
      </c>
      <c r="Z16" s="167">
        <f t="shared" si="0"/>
        <v>4.4065553700111178E-2</v>
      </c>
    </row>
    <row r="17" spans="1:26" x14ac:dyDescent="0.25">
      <c r="A17" s="164" t="s">
        <v>126</v>
      </c>
      <c r="B17" s="165" t="s">
        <v>126</v>
      </c>
      <c r="C17" s="166">
        <v>4317</v>
      </c>
      <c r="D17" s="166">
        <v>10076</v>
      </c>
      <c r="E17" s="166">
        <v>19335</v>
      </c>
      <c r="F17" s="166">
        <v>14809</v>
      </c>
      <c r="G17" s="166">
        <v>14135</v>
      </c>
      <c r="H17" s="167">
        <f t="shared" si="4"/>
        <v>-4.551286379904107E-2</v>
      </c>
      <c r="I17" s="181">
        <f t="shared" si="1"/>
        <v>2.2742645355570996</v>
      </c>
      <c r="J17" s="167">
        <f t="shared" si="5"/>
        <v>1.8627851504329145E-2</v>
      </c>
      <c r="K17" s="166">
        <v>23237</v>
      </c>
      <c r="L17" s="166">
        <v>56946</v>
      </c>
      <c r="M17" s="166">
        <v>104116</v>
      </c>
      <c r="N17" s="166">
        <v>102844</v>
      </c>
      <c r="O17" s="166">
        <v>113442</v>
      </c>
      <c r="P17" s="167">
        <f t="shared" si="6"/>
        <v>0.10304927851892187</v>
      </c>
      <c r="Q17" s="181">
        <f t="shared" si="2"/>
        <v>3.8819555020011185</v>
      </c>
      <c r="R17" s="167">
        <f t="shared" si="7"/>
        <v>3.2220243522124048E-2</v>
      </c>
      <c r="S17" s="166">
        <v>27554</v>
      </c>
      <c r="T17" s="166">
        <v>67022</v>
      </c>
      <c r="U17" s="166">
        <v>123451</v>
      </c>
      <c r="V17" s="166">
        <v>117653</v>
      </c>
      <c r="W17" s="166">
        <v>127577</v>
      </c>
      <c r="X17" s="167">
        <f t="shared" si="8"/>
        <v>8.4349740338112822E-2</v>
      </c>
      <c r="Y17" s="181">
        <f t="shared" si="3"/>
        <v>3.6300718588952599</v>
      </c>
      <c r="Z17" s="167">
        <f t="shared" si="0"/>
        <v>3.2686034187540861E-2</v>
      </c>
    </row>
    <row r="18" spans="1:26" x14ac:dyDescent="0.25">
      <c r="A18" s="164" t="s">
        <v>122</v>
      </c>
      <c r="B18" s="165" t="s">
        <v>122</v>
      </c>
      <c r="C18" s="166">
        <v>5016</v>
      </c>
      <c r="D18" s="166">
        <v>6294</v>
      </c>
      <c r="E18" s="166">
        <v>10411</v>
      </c>
      <c r="F18" s="166">
        <v>10569</v>
      </c>
      <c r="G18" s="166">
        <v>9946</v>
      </c>
      <c r="H18" s="167">
        <f t="shared" si="4"/>
        <v>-5.8945974075125362E-2</v>
      </c>
      <c r="I18" s="181">
        <f t="shared" si="1"/>
        <v>0.98285486443381176</v>
      </c>
      <c r="J18" s="167">
        <f t="shared" si="5"/>
        <v>1.3107365480159724E-2</v>
      </c>
      <c r="K18" s="166">
        <v>43640</v>
      </c>
      <c r="L18" s="166">
        <v>77431</v>
      </c>
      <c r="M18" s="166">
        <v>120097</v>
      </c>
      <c r="N18" s="166">
        <v>123841</v>
      </c>
      <c r="O18" s="166">
        <v>130344</v>
      </c>
      <c r="P18" s="167">
        <f t="shared" si="6"/>
        <v>5.2510880887589817E-2</v>
      </c>
      <c r="Q18" s="181">
        <f t="shared" si="2"/>
        <v>1.986801099908341</v>
      </c>
      <c r="R18" s="167">
        <f t="shared" si="7"/>
        <v>3.702081611438212E-2</v>
      </c>
      <c r="S18" s="166">
        <v>48656</v>
      </c>
      <c r="T18" s="166">
        <v>83725</v>
      </c>
      <c r="U18" s="166">
        <v>130508</v>
      </c>
      <c r="V18" s="166">
        <v>134410</v>
      </c>
      <c r="W18" s="166">
        <v>140290</v>
      </c>
      <c r="X18" s="167">
        <f t="shared" si="8"/>
        <v>4.3746745033851564E-2</v>
      </c>
      <c r="Y18" s="181">
        <f t="shared" si="3"/>
        <v>1.883303189740217</v>
      </c>
      <c r="Z18" s="167">
        <f t="shared" si="0"/>
        <v>3.4554511099525981E-2</v>
      </c>
    </row>
    <row r="19" spans="1:26" x14ac:dyDescent="0.25">
      <c r="A19" s="164" t="s">
        <v>131</v>
      </c>
      <c r="B19" s="165" t="s">
        <v>131</v>
      </c>
      <c r="C19" s="166">
        <v>3325</v>
      </c>
      <c r="D19" s="166">
        <v>2149</v>
      </c>
      <c r="E19" s="166">
        <v>5595</v>
      </c>
      <c r="F19" s="166">
        <v>6021</v>
      </c>
      <c r="G19" s="166">
        <v>5523</v>
      </c>
      <c r="H19" s="167">
        <f t="shared" si="4"/>
        <v>-8.2710513203786751E-2</v>
      </c>
      <c r="I19" s="181">
        <f t="shared" si="1"/>
        <v>0.66105263157894734</v>
      </c>
      <c r="J19" s="167">
        <f t="shared" si="5"/>
        <v>7.2785018647619302E-3</v>
      </c>
      <c r="K19" s="166">
        <v>14961</v>
      </c>
      <c r="L19" s="166">
        <v>12822</v>
      </c>
      <c r="M19" s="166">
        <v>35340</v>
      </c>
      <c r="N19" s="166">
        <v>38436</v>
      </c>
      <c r="O19" s="166">
        <v>36028</v>
      </c>
      <c r="P19" s="167">
        <f t="shared" si="6"/>
        <v>-6.2649599333957751E-2</v>
      </c>
      <c r="Q19" s="181">
        <f t="shared" si="2"/>
        <v>1.4081277989439207</v>
      </c>
      <c r="R19" s="167">
        <f t="shared" si="7"/>
        <v>1.0232814421599453E-2</v>
      </c>
      <c r="S19" s="166">
        <v>18286</v>
      </c>
      <c r="T19" s="166">
        <v>14971</v>
      </c>
      <c r="U19" s="166">
        <v>40935</v>
      </c>
      <c r="V19" s="166">
        <v>44457</v>
      </c>
      <c r="W19" s="166">
        <v>41551</v>
      </c>
      <c r="X19" s="167">
        <f t="shared" si="8"/>
        <v>-6.5366533954157924E-2</v>
      </c>
      <c r="Y19" s="181">
        <f t="shared" si="3"/>
        <v>1.2722848080498741</v>
      </c>
      <c r="Z19" s="167">
        <f t="shared" si="0"/>
        <v>1.0838331074409967E-2</v>
      </c>
    </row>
    <row r="20" spans="1:26" x14ac:dyDescent="0.25">
      <c r="A20" s="164" t="s">
        <v>134</v>
      </c>
      <c r="B20" s="165" t="s">
        <v>134</v>
      </c>
      <c r="C20" s="166">
        <v>3428</v>
      </c>
      <c r="D20" s="166">
        <v>1763</v>
      </c>
      <c r="E20" s="166">
        <v>3453</v>
      </c>
      <c r="F20" s="166">
        <v>4406</v>
      </c>
      <c r="G20" s="166">
        <v>3638</v>
      </c>
      <c r="H20" s="167">
        <f t="shared" si="4"/>
        <v>-0.17430776214253296</v>
      </c>
      <c r="I20" s="181">
        <f t="shared" si="1"/>
        <v>6.1260210035005924E-2</v>
      </c>
      <c r="J20" s="167">
        <f t="shared" si="5"/>
        <v>4.7943490465333881E-3</v>
      </c>
      <c r="K20" s="166">
        <v>22112</v>
      </c>
      <c r="L20" s="166">
        <v>10721</v>
      </c>
      <c r="M20" s="166">
        <v>31821</v>
      </c>
      <c r="N20" s="166">
        <v>40312</v>
      </c>
      <c r="O20" s="166">
        <v>37135</v>
      </c>
      <c r="P20" s="167">
        <f t="shared" si="6"/>
        <v>-7.8810279817424056E-2</v>
      </c>
      <c r="Q20" s="181">
        <f t="shared" si="2"/>
        <v>0.67940484804630974</v>
      </c>
      <c r="R20" s="167">
        <f t="shared" si="7"/>
        <v>1.0547228920453415E-2</v>
      </c>
      <c r="S20" s="166">
        <v>25540</v>
      </c>
      <c r="T20" s="166">
        <v>12484</v>
      </c>
      <c r="U20" s="166">
        <v>35274</v>
      </c>
      <c r="V20" s="166">
        <v>44718</v>
      </c>
      <c r="W20" s="166">
        <v>40773</v>
      </c>
      <c r="X20" s="167">
        <f t="shared" si="8"/>
        <v>-8.8219508922581458E-2</v>
      </c>
      <c r="Y20" s="181">
        <f t="shared" si="3"/>
        <v>0.59643696162881743</v>
      </c>
      <c r="Z20" s="167">
        <f t="shared" si="0"/>
        <v>9.3394720976850421E-3</v>
      </c>
    </row>
    <row r="21" spans="1:26" x14ac:dyDescent="0.25">
      <c r="A21" s="169" t="s">
        <v>148</v>
      </c>
      <c r="B21" s="170" t="s">
        <v>148</v>
      </c>
      <c r="C21" s="171">
        <f>C13-SUM(C14:C20)</f>
        <v>57355</v>
      </c>
      <c r="D21" s="171">
        <f>D13-SUM(D14:D20)</f>
        <v>81543</v>
      </c>
      <c r="E21" s="171">
        <f>E13-SUM(E14:E20)</f>
        <v>177894</v>
      </c>
      <c r="F21" s="171">
        <f>F13-SUM(F14:F20)</f>
        <v>183064</v>
      </c>
      <c r="G21" s="171">
        <f>G13-SUM(G14:G20)</f>
        <v>201552</v>
      </c>
      <c r="H21" s="172">
        <f t="shared" si="4"/>
        <v>0.10099200279683607</v>
      </c>
      <c r="I21" s="182">
        <f t="shared" si="1"/>
        <v>2.5141138523232498</v>
      </c>
      <c r="J21" s="172">
        <f t="shared" si="5"/>
        <v>0.26561589857803664</v>
      </c>
      <c r="K21" s="171">
        <f>K13-SUM(K14:K20)</f>
        <v>163673</v>
      </c>
      <c r="L21" s="171">
        <f>L13-SUM(L14:L20)</f>
        <v>293055</v>
      </c>
      <c r="M21" s="171">
        <f>M13-SUM(M14:M20)</f>
        <v>583188</v>
      </c>
      <c r="N21" s="171">
        <f>N13-SUM(N14:N20)</f>
        <v>664101</v>
      </c>
      <c r="O21" s="171">
        <f>O13-SUM(O14:O20)</f>
        <v>724051</v>
      </c>
      <c r="P21" s="172">
        <f t="shared" si="6"/>
        <v>9.0272413382904038E-2</v>
      </c>
      <c r="Q21" s="182">
        <f t="shared" si="2"/>
        <v>3.4237656791285058</v>
      </c>
      <c r="R21" s="172">
        <f t="shared" si="7"/>
        <v>0.2056478159979323</v>
      </c>
      <c r="S21" s="171">
        <f>S13-SUM(S14:S20)</f>
        <v>221028</v>
      </c>
      <c r="T21" s="171">
        <f>T13-SUM(T14:T20)</f>
        <v>374598</v>
      </c>
      <c r="U21" s="171">
        <f>U13-SUM(U14:U20)</f>
        <v>761082</v>
      </c>
      <c r="V21" s="171">
        <f>V13-SUM(V14:V20)</f>
        <v>847165</v>
      </c>
      <c r="W21" s="171">
        <f>W13-SUM(W14:W20)</f>
        <v>925603</v>
      </c>
      <c r="X21" s="172">
        <f t="shared" si="8"/>
        <v>9.258881091640947E-2</v>
      </c>
      <c r="Y21" s="182">
        <f t="shared" si="3"/>
        <v>3.1877182981341727</v>
      </c>
      <c r="Z21" s="172">
        <f t="shared" si="0"/>
        <v>0.20151114427199432</v>
      </c>
    </row>
    <row r="22" spans="1:26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</row>
    <row r="23" spans="1:26" x14ac:dyDescent="0.25">
      <c r="A23" s="1" t="s">
        <v>0</v>
      </c>
      <c r="B23" s="158" t="s">
        <v>71</v>
      </c>
      <c r="C23" s="178">
        <f>C24+C27</f>
        <v>42852</v>
      </c>
      <c r="D23" s="178">
        <f>D24+D27</f>
        <v>64946</v>
      </c>
      <c r="E23" s="178">
        <f>E24+E27</f>
        <v>165265</v>
      </c>
      <c r="F23" s="178">
        <f>F24+F27</f>
        <v>165616</v>
      </c>
      <c r="G23" s="178">
        <f>G24+G27</f>
        <v>152897</v>
      </c>
      <c r="H23" s="179">
        <f>IFERROR(G23/F23-1,"-")</f>
        <v>-7.6798135445850679E-2</v>
      </c>
      <c r="I23" s="179">
        <f t="shared" si="1"/>
        <v>2.568024829646224</v>
      </c>
      <c r="J23" s="179">
        <f>G23/G$9</f>
        <v>0.20149576310275299</v>
      </c>
      <c r="K23" s="178">
        <f>K24+K27</f>
        <v>398770</v>
      </c>
      <c r="L23" s="178">
        <f>L24+L27</f>
        <v>687822</v>
      </c>
      <c r="M23" s="178">
        <f>M24+M27</f>
        <v>1325364</v>
      </c>
      <c r="N23" s="178">
        <f>N24+N27</f>
        <v>1377487</v>
      </c>
      <c r="O23" s="178">
        <f>O24+O27</f>
        <v>1420992</v>
      </c>
      <c r="P23" s="179">
        <f>IFERROR(O23/N23-1,"-")</f>
        <v>3.158287519228864E-2</v>
      </c>
      <c r="Q23" s="179">
        <f t="shared" ref="Q23:Q86" si="9">IFERROR(O23/K23-1,"-")</f>
        <v>2.5634375705293779</v>
      </c>
      <c r="R23" s="179">
        <f>O23/O$9</f>
        <v>0.40359574304922419</v>
      </c>
      <c r="S23" s="178">
        <f>S24+S27</f>
        <v>441622</v>
      </c>
      <c r="T23" s="178">
        <f>T24+T27</f>
        <v>752768</v>
      </c>
      <c r="U23" s="178">
        <f>U24+U27</f>
        <v>1490629</v>
      </c>
      <c r="V23" s="178">
        <f>V24+V27</f>
        <v>1543103</v>
      </c>
      <c r="W23" s="178">
        <f>W24+W27</f>
        <v>1573889</v>
      </c>
      <c r="X23" s="179">
        <f>IFERROR(W23/V23-1,"-")</f>
        <v>1.9950709706351377E-2</v>
      </c>
      <c r="Y23" s="179">
        <f t="shared" ref="Y23:Y86" si="10">IFERROR(W23/S23-1,"-")</f>
        <v>2.5638826870038178</v>
      </c>
      <c r="Z23" s="179">
        <f t="shared" ref="Z23:Z35" si="11">U23/U$9</f>
        <v>0.39467278883880924</v>
      </c>
    </row>
    <row r="24" spans="1:26" x14ac:dyDescent="0.25">
      <c r="A24" s="1" t="s">
        <v>99</v>
      </c>
      <c r="B24" s="161" t="s">
        <v>100</v>
      </c>
      <c r="C24" s="162">
        <v>2953</v>
      </c>
      <c r="D24" s="162">
        <v>8952</v>
      </c>
      <c r="E24" s="162">
        <v>12689</v>
      </c>
      <c r="F24" s="162">
        <v>11581</v>
      </c>
      <c r="G24" s="162">
        <v>7728</v>
      </c>
      <c r="H24" s="163">
        <f>IFERROR(G24/F24-1,"-")</f>
        <v>-0.33270011225282792</v>
      </c>
      <c r="I24" s="180">
        <f t="shared" si="1"/>
        <v>1.6169996613613273</v>
      </c>
      <c r="J24" s="163">
        <f>G24/G$9</f>
        <v>1.0184367628260039E-2</v>
      </c>
      <c r="K24" s="162">
        <v>90143</v>
      </c>
      <c r="L24" s="162">
        <v>198275</v>
      </c>
      <c r="M24" s="162">
        <v>161372</v>
      </c>
      <c r="N24" s="162">
        <v>131261</v>
      </c>
      <c r="O24" s="162">
        <v>120636</v>
      </c>
      <c r="P24" s="163">
        <f>IFERROR(O24/N24-1,"-")</f>
        <v>-8.0945596940446896E-2</v>
      </c>
      <c r="Q24" s="180">
        <f t="shared" si="9"/>
        <v>0.33827363189598758</v>
      </c>
      <c r="R24" s="163">
        <f>O24/O$9</f>
        <v>3.42635117287685E-2</v>
      </c>
      <c r="S24" s="162">
        <v>93096</v>
      </c>
      <c r="T24" s="162">
        <v>207227</v>
      </c>
      <c r="U24" s="162">
        <v>174061</v>
      </c>
      <c r="V24" s="162">
        <v>142842</v>
      </c>
      <c r="W24" s="162">
        <v>128364</v>
      </c>
      <c r="X24" s="163">
        <f>IFERROR(W24/V24-1,"-")</f>
        <v>-0.10135674381484439</v>
      </c>
      <c r="Y24" s="180">
        <f t="shared" si="10"/>
        <v>0.37883475122454247</v>
      </c>
      <c r="Z24" s="163">
        <f t="shared" si="11"/>
        <v>4.6086008187196124E-2</v>
      </c>
    </row>
    <row r="25" spans="1:26" x14ac:dyDescent="0.25">
      <c r="A25" s="164" t="s">
        <v>106</v>
      </c>
      <c r="B25" s="165" t="s">
        <v>106</v>
      </c>
      <c r="C25" s="166">
        <v>1786</v>
      </c>
      <c r="D25" s="166">
        <v>4418</v>
      </c>
      <c r="E25" s="166">
        <v>6088</v>
      </c>
      <c r="F25" s="166">
        <v>5359</v>
      </c>
      <c r="G25" s="166">
        <v>2401</v>
      </c>
      <c r="H25" s="167">
        <f>IFERROR(G25/F25-1,"-")</f>
        <v>-0.5519686508676992</v>
      </c>
      <c r="I25" s="181">
        <f t="shared" si="1"/>
        <v>0.34434490481522961</v>
      </c>
      <c r="J25" s="167">
        <f>G25/G$9</f>
        <v>3.1641649424757187E-3</v>
      </c>
      <c r="K25" s="166">
        <v>45044</v>
      </c>
      <c r="L25" s="166">
        <v>92809</v>
      </c>
      <c r="M25" s="166">
        <v>62381</v>
      </c>
      <c r="N25" s="166">
        <v>49573</v>
      </c>
      <c r="O25" s="166">
        <v>41582</v>
      </c>
      <c r="P25" s="167">
        <f>IFERROR(O25/N25-1,"-")</f>
        <v>-0.16119661912734751</v>
      </c>
      <c r="Q25" s="181">
        <f t="shared" si="9"/>
        <v>-7.6858183109848155E-2</v>
      </c>
      <c r="R25" s="167">
        <f>O25/O$9</f>
        <v>1.1810283370682481E-2</v>
      </c>
      <c r="S25" s="166">
        <v>46830</v>
      </c>
      <c r="T25" s="166">
        <v>97227</v>
      </c>
      <c r="U25" s="166">
        <v>68469</v>
      </c>
      <c r="V25" s="166">
        <v>54932</v>
      </c>
      <c r="W25" s="166">
        <v>43983</v>
      </c>
      <c r="X25" s="167">
        <f>IFERROR(W25/V25-1,"-")</f>
        <v>-0.19931915823199597</v>
      </c>
      <c r="Y25" s="181">
        <f t="shared" si="10"/>
        <v>-6.0794362588084572E-2</v>
      </c>
      <c r="Z25" s="167">
        <f t="shared" si="11"/>
        <v>1.812848883189877E-2</v>
      </c>
    </row>
    <row r="26" spans="1:26" x14ac:dyDescent="0.25">
      <c r="A26" s="164" t="s">
        <v>103</v>
      </c>
      <c r="B26" s="165" t="s">
        <v>103</v>
      </c>
      <c r="C26" s="166">
        <v>1167</v>
      </c>
      <c r="D26" s="166">
        <v>4534</v>
      </c>
      <c r="E26" s="166">
        <v>6601</v>
      </c>
      <c r="F26" s="166">
        <v>6222</v>
      </c>
      <c r="G26" s="166">
        <v>5327</v>
      </c>
      <c r="H26" s="167">
        <f>IFERROR(G26/F26-1,"-")</f>
        <v>-0.14384442301510769</v>
      </c>
      <c r="I26" s="181">
        <f t="shared" si="1"/>
        <v>3.5646958011996572</v>
      </c>
      <c r="J26" s="167">
        <f>G26/G$9</f>
        <v>7.0202026857843205E-3</v>
      </c>
      <c r="K26" s="166">
        <v>45099</v>
      </c>
      <c r="L26" s="166">
        <v>105466</v>
      </c>
      <c r="M26" s="166">
        <v>98991</v>
      </c>
      <c r="N26" s="166">
        <v>81688</v>
      </c>
      <c r="O26" s="166">
        <v>79054</v>
      </c>
      <c r="P26" s="167">
        <f>IFERROR(O26/N26-1,"-")</f>
        <v>-3.2244638135344283E-2</v>
      </c>
      <c r="Q26" s="181">
        <f t="shared" si="9"/>
        <v>0.75289917736535172</v>
      </c>
      <c r="R26" s="167">
        <f>O26/O$9</f>
        <v>2.2453228358086018E-2</v>
      </c>
      <c r="S26" s="166">
        <v>46266</v>
      </c>
      <c r="T26" s="166">
        <v>110000</v>
      </c>
      <c r="U26" s="166">
        <v>105592</v>
      </c>
      <c r="V26" s="166">
        <v>87910</v>
      </c>
      <c r="W26" s="166">
        <v>84381</v>
      </c>
      <c r="X26" s="167">
        <f>IFERROR(W26/V26-1,"-")</f>
        <v>-4.014332840404955E-2</v>
      </c>
      <c r="Y26" s="181">
        <f t="shared" si="10"/>
        <v>0.82382310984308127</v>
      </c>
      <c r="Z26" s="167">
        <f t="shared" si="11"/>
        <v>2.7957519355297358E-2</v>
      </c>
    </row>
    <row r="27" spans="1:26" x14ac:dyDescent="0.25">
      <c r="A27" s="1" t="s">
        <v>149</v>
      </c>
      <c r="B27" s="161" t="s">
        <v>110</v>
      </c>
      <c r="C27" s="162">
        <v>39899</v>
      </c>
      <c r="D27" s="162">
        <v>55994</v>
      </c>
      <c r="E27" s="162">
        <v>152576</v>
      </c>
      <c r="F27" s="162">
        <v>154035</v>
      </c>
      <c r="G27" s="162">
        <v>145169</v>
      </c>
      <c r="H27" s="163">
        <f>IFERROR(G27/F27-1,"-")</f>
        <v>-5.755834712889929E-2</v>
      </c>
      <c r="I27" s="180">
        <f t="shared" si="1"/>
        <v>2.6384119902754457</v>
      </c>
      <c r="J27" s="163">
        <f>G27/G$9</f>
        <v>0.19131139547449297</v>
      </c>
      <c r="K27" s="162">
        <v>308627</v>
      </c>
      <c r="L27" s="162">
        <v>489547</v>
      </c>
      <c r="M27" s="162">
        <v>1163992</v>
      </c>
      <c r="N27" s="162">
        <v>1246226</v>
      </c>
      <c r="O27" s="162">
        <v>1300356</v>
      </c>
      <c r="P27" s="163">
        <f>IFERROR(O27/N27-1,"-")</f>
        <v>4.3435139372794307E-2</v>
      </c>
      <c r="Q27" s="180">
        <f t="shared" si="9"/>
        <v>3.2133578721239555</v>
      </c>
      <c r="R27" s="163">
        <f>O27/O$9</f>
        <v>0.36933223132045567</v>
      </c>
      <c r="S27" s="162">
        <v>348526</v>
      </c>
      <c r="T27" s="162">
        <v>545541</v>
      </c>
      <c r="U27" s="162">
        <v>1316568</v>
      </c>
      <c r="V27" s="162">
        <v>1400261</v>
      </c>
      <c r="W27" s="162">
        <v>1445525</v>
      </c>
      <c r="X27" s="163">
        <f>IFERROR(W27/V27-1,"-")</f>
        <v>3.232540219287694E-2</v>
      </c>
      <c r="Y27" s="180">
        <f t="shared" si="10"/>
        <v>3.1475384906721446</v>
      </c>
      <c r="Z27" s="163">
        <f t="shared" si="11"/>
        <v>0.34858678065161314</v>
      </c>
    </row>
    <row r="28" spans="1:26" x14ac:dyDescent="0.25">
      <c r="A28" s="164" t="s">
        <v>113</v>
      </c>
      <c r="B28" s="165" t="s">
        <v>113</v>
      </c>
      <c r="C28" s="166">
        <v>14793</v>
      </c>
      <c r="D28" s="166">
        <v>16270</v>
      </c>
      <c r="E28" s="166">
        <v>66823</v>
      </c>
      <c r="F28" s="166">
        <v>69319</v>
      </c>
      <c r="G28" s="166">
        <v>63618</v>
      </c>
      <c r="H28" s="167">
        <f t="shared" ref="H28:H35" si="12">IFERROR(G28/F28-1,"-")</f>
        <v>-8.2242963689608928E-2</v>
      </c>
      <c r="I28" s="181">
        <f t="shared" si="1"/>
        <v>3.3005475562766176</v>
      </c>
      <c r="J28" s="167">
        <f t="shared" ref="J28:J35" si="13">G28/G$9</f>
        <v>8.383916922549782E-2</v>
      </c>
      <c r="K28" s="166">
        <v>128801</v>
      </c>
      <c r="L28" s="166">
        <v>159037</v>
      </c>
      <c r="M28" s="166">
        <v>590382</v>
      </c>
      <c r="N28" s="166">
        <v>640574</v>
      </c>
      <c r="O28" s="166">
        <v>669764</v>
      </c>
      <c r="P28" s="167">
        <f t="shared" ref="P28:P35" si="14">IFERROR(O28/N28-1,"-")</f>
        <v>4.5568505746408583E-2</v>
      </c>
      <c r="Q28" s="181">
        <f t="shared" si="9"/>
        <v>4.1999906833021479</v>
      </c>
      <c r="R28" s="167">
        <f t="shared" ref="R28:R35" si="15">O28/O$9</f>
        <v>0.19022900850083646</v>
      </c>
      <c r="S28" s="166">
        <v>143594</v>
      </c>
      <c r="T28" s="166">
        <v>175307</v>
      </c>
      <c r="U28" s="166">
        <v>657205</v>
      </c>
      <c r="V28" s="166">
        <v>709893</v>
      </c>
      <c r="W28" s="166">
        <v>733382</v>
      </c>
      <c r="X28" s="167">
        <f t="shared" ref="X28:X35" si="16">IFERROR(W28/V28-1,"-")</f>
        <v>3.3088085105783538E-2</v>
      </c>
      <c r="Y28" s="181">
        <f t="shared" si="10"/>
        <v>4.1073303898491584</v>
      </c>
      <c r="Z28" s="167">
        <f t="shared" si="11"/>
        <v>0.17400770425693424</v>
      </c>
    </row>
    <row r="29" spans="1:26" x14ac:dyDescent="0.25">
      <c r="A29" s="164" t="s">
        <v>116</v>
      </c>
      <c r="B29" s="165" t="s">
        <v>116</v>
      </c>
      <c r="C29" s="166">
        <v>7836</v>
      </c>
      <c r="D29" s="166">
        <v>14336</v>
      </c>
      <c r="E29" s="166">
        <v>27397</v>
      </c>
      <c r="F29" s="166">
        <v>30224</v>
      </c>
      <c r="G29" s="166">
        <v>29376</v>
      </c>
      <c r="H29" s="167">
        <f t="shared" si="12"/>
        <v>-2.8057173107464251E-2</v>
      </c>
      <c r="I29" s="181">
        <f t="shared" si="1"/>
        <v>2.7488514548238898</v>
      </c>
      <c r="J29" s="167">
        <f t="shared" si="13"/>
        <v>3.8713248375746231E-2</v>
      </c>
      <c r="K29" s="166">
        <v>41673</v>
      </c>
      <c r="L29" s="166">
        <v>81095</v>
      </c>
      <c r="M29" s="166">
        <v>128496</v>
      </c>
      <c r="N29" s="166">
        <v>137331</v>
      </c>
      <c r="O29" s="166">
        <v>137486</v>
      </c>
      <c r="P29" s="167">
        <f t="shared" si="14"/>
        <v>1.1286599529602981E-3</v>
      </c>
      <c r="Q29" s="181">
        <f t="shared" si="9"/>
        <v>2.2991625272958509</v>
      </c>
      <c r="R29" s="167">
        <f t="shared" si="15"/>
        <v>3.9049315076274627E-2</v>
      </c>
      <c r="S29" s="166">
        <v>49509</v>
      </c>
      <c r="T29" s="166">
        <v>95431</v>
      </c>
      <c r="U29" s="166">
        <v>155893</v>
      </c>
      <c r="V29" s="166">
        <v>167555</v>
      </c>
      <c r="W29" s="166">
        <v>166862</v>
      </c>
      <c r="X29" s="167">
        <f t="shared" si="16"/>
        <v>-4.1359553579422004E-3</v>
      </c>
      <c r="Y29" s="181">
        <f t="shared" si="10"/>
        <v>2.3703367064574117</v>
      </c>
      <c r="Z29" s="167">
        <f t="shared" si="11"/>
        <v>4.1275679642921538E-2</v>
      </c>
    </row>
    <row r="30" spans="1:26" x14ac:dyDescent="0.25">
      <c r="A30" s="164" t="s">
        <v>119</v>
      </c>
      <c r="B30" s="165" t="s">
        <v>119</v>
      </c>
      <c r="C30" s="166">
        <v>3230</v>
      </c>
      <c r="D30" s="166">
        <v>4987</v>
      </c>
      <c r="E30" s="166">
        <v>4132</v>
      </c>
      <c r="F30" s="166">
        <v>2982</v>
      </c>
      <c r="G30" s="166">
        <v>3034</v>
      </c>
      <c r="H30" s="167">
        <f t="shared" si="12"/>
        <v>1.7437961099932897E-2</v>
      </c>
      <c r="I30" s="181">
        <f t="shared" si="1"/>
        <v>-6.0681114551083604E-2</v>
      </c>
      <c r="J30" s="167">
        <f t="shared" si="13"/>
        <v>3.9983658623370805E-3</v>
      </c>
      <c r="K30" s="166">
        <v>13936</v>
      </c>
      <c r="L30" s="166">
        <v>30800</v>
      </c>
      <c r="M30" s="166">
        <v>48228</v>
      </c>
      <c r="N30" s="166">
        <v>43489</v>
      </c>
      <c r="O30" s="166">
        <v>39137</v>
      </c>
      <c r="P30" s="167">
        <f t="shared" si="14"/>
        <v>-0.10007128239324892</v>
      </c>
      <c r="Q30" s="181">
        <f t="shared" si="9"/>
        <v>1.8083381171067736</v>
      </c>
      <c r="R30" s="167">
        <f t="shared" si="15"/>
        <v>1.1115844843403402E-2</v>
      </c>
      <c r="S30" s="166">
        <v>17166</v>
      </c>
      <c r="T30" s="166">
        <v>35787</v>
      </c>
      <c r="U30" s="166">
        <v>52360</v>
      </c>
      <c r="V30" s="166">
        <v>46471</v>
      </c>
      <c r="W30" s="166">
        <v>42171</v>
      </c>
      <c r="X30" s="167">
        <f t="shared" si="16"/>
        <v>-9.2530825676228168E-2</v>
      </c>
      <c r="Y30" s="181">
        <f t="shared" si="10"/>
        <v>1.4566585110101364</v>
      </c>
      <c r="Z30" s="167">
        <f t="shared" si="11"/>
        <v>1.3863320265203516E-2</v>
      </c>
    </row>
    <row r="31" spans="1:26" x14ac:dyDescent="0.25">
      <c r="A31" s="164" t="s">
        <v>126</v>
      </c>
      <c r="B31" s="165" t="s">
        <v>126</v>
      </c>
      <c r="C31" s="166">
        <v>1736</v>
      </c>
      <c r="D31" s="166">
        <v>3938</v>
      </c>
      <c r="E31" s="166">
        <v>7950</v>
      </c>
      <c r="F31" s="166">
        <v>4040</v>
      </c>
      <c r="G31" s="166">
        <v>3255</v>
      </c>
      <c r="H31" s="167">
        <f t="shared" si="12"/>
        <v>-0.19430693069306926</v>
      </c>
      <c r="I31" s="181">
        <f t="shared" si="1"/>
        <v>0.875</v>
      </c>
      <c r="J31" s="167">
        <f t="shared" si="13"/>
        <v>4.2896113651638753E-3</v>
      </c>
      <c r="K31" s="166">
        <v>12314</v>
      </c>
      <c r="L31" s="166">
        <v>32115</v>
      </c>
      <c r="M31" s="166">
        <v>56445</v>
      </c>
      <c r="N31" s="166">
        <v>53434</v>
      </c>
      <c r="O31" s="166">
        <v>57796</v>
      </c>
      <c r="P31" s="167">
        <f t="shared" si="14"/>
        <v>8.1633416925553037E-2</v>
      </c>
      <c r="Q31" s="181">
        <f t="shared" si="9"/>
        <v>3.6935195712197499</v>
      </c>
      <c r="R31" s="167">
        <f t="shared" si="15"/>
        <v>1.6415447493914787E-2</v>
      </c>
      <c r="S31" s="166">
        <v>14050</v>
      </c>
      <c r="T31" s="166">
        <v>36053</v>
      </c>
      <c r="U31" s="166">
        <v>64395</v>
      </c>
      <c r="V31" s="166">
        <v>57474</v>
      </c>
      <c r="W31" s="166">
        <v>61051</v>
      </c>
      <c r="X31" s="167">
        <f t="shared" si="16"/>
        <v>6.2236837526533639E-2</v>
      </c>
      <c r="Y31" s="181">
        <f t="shared" si="10"/>
        <v>3.3452669039145908</v>
      </c>
      <c r="Z31" s="167">
        <f t="shared" si="11"/>
        <v>1.7049818725702454E-2</v>
      </c>
    </row>
    <row r="32" spans="1:26" x14ac:dyDescent="0.25">
      <c r="A32" s="164" t="s">
        <v>122</v>
      </c>
      <c r="B32" s="165" t="s">
        <v>122</v>
      </c>
      <c r="C32" s="166">
        <v>1403</v>
      </c>
      <c r="D32" s="166">
        <v>2232</v>
      </c>
      <c r="E32" s="166">
        <v>4497</v>
      </c>
      <c r="F32" s="166">
        <v>3231</v>
      </c>
      <c r="G32" s="166">
        <v>2567</v>
      </c>
      <c r="H32" s="167">
        <f t="shared" si="12"/>
        <v>-0.20550913030021667</v>
      </c>
      <c r="I32" s="181">
        <f t="shared" si="1"/>
        <v>0.8296507483962936</v>
      </c>
      <c r="J32" s="167">
        <f t="shared" si="13"/>
        <v>3.3829285328343065E-3</v>
      </c>
      <c r="K32" s="166">
        <v>25064</v>
      </c>
      <c r="L32" s="166">
        <v>46414</v>
      </c>
      <c r="M32" s="166">
        <v>73182</v>
      </c>
      <c r="N32" s="166">
        <v>71382</v>
      </c>
      <c r="O32" s="166">
        <v>73828</v>
      </c>
      <c r="P32" s="167">
        <f t="shared" si="14"/>
        <v>3.4266341654758836E-2</v>
      </c>
      <c r="Q32" s="181">
        <f t="shared" si="9"/>
        <v>1.9455793169486117</v>
      </c>
      <c r="R32" s="167">
        <f t="shared" si="15"/>
        <v>2.0968919260515275E-2</v>
      </c>
      <c r="S32" s="166">
        <v>26467</v>
      </c>
      <c r="T32" s="166">
        <v>48646</v>
      </c>
      <c r="U32" s="166">
        <v>77679</v>
      </c>
      <c r="V32" s="166">
        <v>74613</v>
      </c>
      <c r="W32" s="166">
        <v>76395</v>
      </c>
      <c r="X32" s="167">
        <f t="shared" si="16"/>
        <v>2.3883237505528454E-2</v>
      </c>
      <c r="Y32" s="181">
        <f t="shared" si="10"/>
        <v>1.8864246042241279</v>
      </c>
      <c r="Z32" s="167">
        <f t="shared" si="11"/>
        <v>2.0567014035155536E-2</v>
      </c>
    </row>
    <row r="33" spans="1:26" x14ac:dyDescent="0.25">
      <c r="A33" s="164" t="s">
        <v>131</v>
      </c>
      <c r="B33" s="165" t="s">
        <v>131</v>
      </c>
      <c r="C33" s="166">
        <v>1376</v>
      </c>
      <c r="D33" s="166">
        <v>590</v>
      </c>
      <c r="E33" s="166">
        <v>1708</v>
      </c>
      <c r="F33" s="166">
        <v>2116</v>
      </c>
      <c r="G33" s="166">
        <v>2577</v>
      </c>
      <c r="H33" s="167">
        <f t="shared" si="12"/>
        <v>0.21786389413988649</v>
      </c>
      <c r="I33" s="181">
        <f t="shared" si="1"/>
        <v>0.87281976744186052</v>
      </c>
      <c r="J33" s="167">
        <f t="shared" si="13"/>
        <v>3.3961070623739803E-3</v>
      </c>
      <c r="K33" s="166">
        <v>8223</v>
      </c>
      <c r="L33" s="166">
        <v>5697</v>
      </c>
      <c r="M33" s="166">
        <v>18357</v>
      </c>
      <c r="N33" s="166">
        <v>18861</v>
      </c>
      <c r="O33" s="166">
        <v>18273</v>
      </c>
      <c r="P33" s="167">
        <f t="shared" si="14"/>
        <v>-3.1175441386989022E-2</v>
      </c>
      <c r="Q33" s="181">
        <f t="shared" si="9"/>
        <v>1.2221816855162349</v>
      </c>
      <c r="R33" s="167">
        <f t="shared" si="15"/>
        <v>5.1899694106219271E-3</v>
      </c>
      <c r="S33" s="166">
        <v>9599</v>
      </c>
      <c r="T33" s="166">
        <v>6287</v>
      </c>
      <c r="U33" s="166">
        <v>20065</v>
      </c>
      <c r="V33" s="166">
        <v>20977</v>
      </c>
      <c r="W33" s="166">
        <v>20850</v>
      </c>
      <c r="X33" s="167">
        <f t="shared" si="16"/>
        <v>-6.054249892739616E-3</v>
      </c>
      <c r="Y33" s="181">
        <f t="shared" si="10"/>
        <v>1.1721012605479739</v>
      </c>
      <c r="Z33" s="167">
        <f t="shared" si="11"/>
        <v>5.3125958961288879E-3</v>
      </c>
    </row>
    <row r="34" spans="1:26" x14ac:dyDescent="0.25">
      <c r="A34" s="164" t="s">
        <v>134</v>
      </c>
      <c r="B34" s="165" t="s">
        <v>134</v>
      </c>
      <c r="C34" s="166">
        <v>669</v>
      </c>
      <c r="D34" s="166">
        <v>195</v>
      </c>
      <c r="E34" s="166">
        <v>794</v>
      </c>
      <c r="F34" s="166">
        <v>833</v>
      </c>
      <c r="G34" s="166">
        <v>620</v>
      </c>
      <c r="H34" s="167">
        <f t="shared" si="12"/>
        <v>-0.25570228091236491</v>
      </c>
      <c r="I34" s="181">
        <f t="shared" si="1"/>
        <v>-7.3243647234678577E-2</v>
      </c>
      <c r="J34" s="167">
        <f t="shared" si="13"/>
        <v>8.1706883145978568E-4</v>
      </c>
      <c r="K34" s="166">
        <v>10880</v>
      </c>
      <c r="L34" s="166">
        <v>4211</v>
      </c>
      <c r="M34" s="166">
        <v>16482</v>
      </c>
      <c r="N34" s="166">
        <v>21199</v>
      </c>
      <c r="O34" s="166">
        <v>19378</v>
      </c>
      <c r="P34" s="167">
        <f t="shared" si="14"/>
        <v>-8.59002783150149E-2</v>
      </c>
      <c r="Q34" s="181">
        <f t="shared" si="9"/>
        <v>0.78106617647058818</v>
      </c>
      <c r="R34" s="167">
        <f t="shared" si="15"/>
        <v>5.5038158616008154E-3</v>
      </c>
      <c r="S34" s="166">
        <v>11549</v>
      </c>
      <c r="T34" s="166">
        <v>4406</v>
      </c>
      <c r="U34" s="166">
        <v>17276</v>
      </c>
      <c r="V34" s="166">
        <v>22032</v>
      </c>
      <c r="W34" s="166">
        <v>19998</v>
      </c>
      <c r="X34" s="167">
        <f t="shared" si="16"/>
        <v>-9.2320261437908502E-2</v>
      </c>
      <c r="Y34" s="181">
        <f t="shared" si="10"/>
        <v>0.73157849164429822</v>
      </c>
      <c r="Z34" s="167">
        <f t="shared" si="11"/>
        <v>4.5741543334922828E-3</v>
      </c>
    </row>
    <row r="35" spans="1:26" x14ac:dyDescent="0.25">
      <c r="A35" s="169" t="s">
        <v>148</v>
      </c>
      <c r="B35" s="170" t="s">
        <v>148</v>
      </c>
      <c r="C35" s="171">
        <f>C27-SUM(C28:C34)</f>
        <v>8856</v>
      </c>
      <c r="D35" s="171">
        <f>D27-SUM(D28:D34)</f>
        <v>13446</v>
      </c>
      <c r="E35" s="171">
        <f>E27-SUM(E28:E34)</f>
        <v>39275</v>
      </c>
      <c r="F35" s="171">
        <f>F27-SUM(F28:F34)</f>
        <v>41290</v>
      </c>
      <c r="G35" s="171">
        <f>G27-SUM(G28:G34)</f>
        <v>40122</v>
      </c>
      <c r="H35" s="172">
        <f t="shared" si="12"/>
        <v>-2.8287720997820287E-2</v>
      </c>
      <c r="I35" s="182">
        <f t="shared" si="1"/>
        <v>3.5304878048780486</v>
      </c>
      <c r="J35" s="172">
        <f t="shared" si="13"/>
        <v>5.2874896219079877E-2</v>
      </c>
      <c r="K35" s="171">
        <f>K27-SUM(K28:K34)</f>
        <v>67736</v>
      </c>
      <c r="L35" s="171">
        <f>L27-SUM(L28:L34)</f>
        <v>130178</v>
      </c>
      <c r="M35" s="171">
        <f>M27-SUM(M28:M34)</f>
        <v>232420</v>
      </c>
      <c r="N35" s="171">
        <f>N27-SUM(N28:N34)</f>
        <v>259956</v>
      </c>
      <c r="O35" s="171">
        <f>O27-SUM(O28:O34)</f>
        <v>284694</v>
      </c>
      <c r="P35" s="172">
        <f t="shared" si="14"/>
        <v>9.5162258228315588E-2</v>
      </c>
      <c r="Q35" s="182">
        <f t="shared" si="9"/>
        <v>3.2029939766150939</v>
      </c>
      <c r="R35" s="172">
        <f t="shared" si="15"/>
        <v>8.0859910873288407E-2</v>
      </c>
      <c r="S35" s="171">
        <f>S27-SUM(S28:S34)</f>
        <v>76592</v>
      </c>
      <c r="T35" s="171">
        <f>T27-SUM(T28:T34)</f>
        <v>143624</v>
      </c>
      <c r="U35" s="171">
        <f>U27-SUM(U28:U34)</f>
        <v>271695</v>
      </c>
      <c r="V35" s="171">
        <f>V27-SUM(V28:V34)</f>
        <v>301246</v>
      </c>
      <c r="W35" s="171">
        <f>W27-SUM(W28:W34)</f>
        <v>324816</v>
      </c>
      <c r="X35" s="172">
        <f t="shared" si="16"/>
        <v>7.8241702794394019E-2</v>
      </c>
      <c r="Y35" s="182">
        <f t="shared" si="10"/>
        <v>3.2408606642991433</v>
      </c>
      <c r="Z35" s="172">
        <f t="shared" si="11"/>
        <v>7.1936493496074658E-2</v>
      </c>
    </row>
    <row r="36" spans="1:26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</row>
    <row r="37" spans="1:26" x14ac:dyDescent="0.25">
      <c r="A37" s="1" t="s">
        <v>0</v>
      </c>
      <c r="B37" s="158" t="s">
        <v>71</v>
      </c>
      <c r="C37" s="178">
        <f>C38+C41</f>
        <v>54285</v>
      </c>
      <c r="D37" s="178">
        <f>D38+D41</f>
        <v>50672</v>
      </c>
      <c r="E37" s="178">
        <f>E38+E41</f>
        <v>179190</v>
      </c>
      <c r="F37" s="178">
        <f>F38+F41</f>
        <v>201287</v>
      </c>
      <c r="G37" s="178">
        <f>G38+G41</f>
        <v>210210</v>
      </c>
      <c r="H37" s="179">
        <f>IFERROR(G37/F37-1,"-")</f>
        <v>4.432973813510066E-2</v>
      </c>
      <c r="I37" s="179">
        <f t="shared" si="1"/>
        <v>2.8723404255319149</v>
      </c>
      <c r="J37" s="179">
        <f>G37/G$9</f>
        <v>0.2770258694534864</v>
      </c>
      <c r="K37" s="178">
        <f>K38+K41</f>
        <v>151994</v>
      </c>
      <c r="L37" s="178">
        <f>L38+L41</f>
        <v>206077</v>
      </c>
      <c r="M37" s="178">
        <f>M38+M41</f>
        <v>573367</v>
      </c>
      <c r="N37" s="178">
        <f>N38+N41</f>
        <v>609226</v>
      </c>
      <c r="O37" s="178">
        <f>O38+O41</f>
        <v>651257</v>
      </c>
      <c r="P37" s="179">
        <f>IFERROR(O37/N37-1,"-")</f>
        <v>6.8990817857412567E-2</v>
      </c>
      <c r="Q37" s="179">
        <f t="shared" si="9"/>
        <v>3.2847546613682121</v>
      </c>
      <c r="R37" s="179">
        <f>O37/O$9</f>
        <v>0.18497257748883075</v>
      </c>
      <c r="S37" s="178">
        <f>S38+S41</f>
        <v>206279</v>
      </c>
      <c r="T37" s="178">
        <f>T38+T41</f>
        <v>256749</v>
      </c>
      <c r="U37" s="178">
        <f>U38+U41</f>
        <v>752557</v>
      </c>
      <c r="V37" s="178">
        <f>V38+V41</f>
        <v>810513</v>
      </c>
      <c r="W37" s="178">
        <f>W38+W41</f>
        <v>861467</v>
      </c>
      <c r="X37" s="179">
        <f>IFERROR(W37/V37-1,"-")</f>
        <v>6.2866357479768986E-2</v>
      </c>
      <c r="Y37" s="179">
        <f t="shared" si="10"/>
        <v>3.1762224947764919</v>
      </c>
      <c r="Z37" s="179">
        <f t="shared" ref="Z37:Z49" si="17">U37/U$9</f>
        <v>0.19925398603553787</v>
      </c>
    </row>
    <row r="38" spans="1:26" x14ac:dyDescent="0.25">
      <c r="A38" s="1" t="s">
        <v>99</v>
      </c>
      <c r="B38" s="161" t="s">
        <v>100</v>
      </c>
      <c r="C38" s="162">
        <v>5529</v>
      </c>
      <c r="D38" s="162">
        <v>6062</v>
      </c>
      <c r="E38" s="162">
        <v>22234</v>
      </c>
      <c r="F38" s="162">
        <v>28331</v>
      </c>
      <c r="G38" s="162">
        <v>31527</v>
      </c>
      <c r="H38" s="163">
        <f>IFERROR(G38/F38-1,"-")</f>
        <v>0.11280929017683805</v>
      </c>
      <c r="I38" s="180">
        <f t="shared" si="1"/>
        <v>4.7021161150298427</v>
      </c>
      <c r="J38" s="163">
        <f>G38/G$9</f>
        <v>4.1547950079730105E-2</v>
      </c>
      <c r="K38" s="162">
        <v>19247</v>
      </c>
      <c r="L38" s="162">
        <v>33772</v>
      </c>
      <c r="M38" s="162">
        <v>60854</v>
      </c>
      <c r="N38" s="162">
        <v>52810</v>
      </c>
      <c r="O38" s="162">
        <v>49280</v>
      </c>
      <c r="P38" s="163">
        <f>IFERROR(O38/N38-1,"-")</f>
        <v>-6.6843400871047121E-2</v>
      </c>
      <c r="Q38" s="180">
        <f t="shared" si="9"/>
        <v>1.5603990232243987</v>
      </c>
      <c r="R38" s="163">
        <f>O38/O$9</f>
        <v>1.3996699641845814E-2</v>
      </c>
      <c r="S38" s="162">
        <v>24776</v>
      </c>
      <c r="T38" s="162">
        <v>39834</v>
      </c>
      <c r="U38" s="162">
        <v>83088</v>
      </c>
      <c r="V38" s="162">
        <v>81141</v>
      </c>
      <c r="W38" s="162">
        <v>80807</v>
      </c>
      <c r="X38" s="163">
        <f>IFERROR(W38/V38-1,"-")</f>
        <v>-4.1162913939931656E-3</v>
      </c>
      <c r="Y38" s="180">
        <f t="shared" si="10"/>
        <v>2.2615030674846626</v>
      </c>
      <c r="Z38" s="163">
        <f t="shared" si="17"/>
        <v>2.1999151149641516E-2</v>
      </c>
    </row>
    <row r="39" spans="1:26" x14ac:dyDescent="0.25">
      <c r="A39" s="164" t="s">
        <v>106</v>
      </c>
      <c r="B39" s="165" t="s">
        <v>106</v>
      </c>
      <c r="C39" s="166">
        <v>2180</v>
      </c>
      <c r="D39" s="166">
        <v>4351</v>
      </c>
      <c r="E39" s="166">
        <v>9363</v>
      </c>
      <c r="F39" s="166">
        <v>15562</v>
      </c>
      <c r="G39" s="166">
        <v>21291</v>
      </c>
      <c r="H39" s="167">
        <f>IFERROR(G39/F39-1,"-")</f>
        <v>0.36814034185837285</v>
      </c>
      <c r="I39" s="181">
        <f t="shared" si="1"/>
        <v>8.7665137614678894</v>
      </c>
      <c r="J39" s="167">
        <f>G39/G$9</f>
        <v>2.8058407242919834E-2</v>
      </c>
      <c r="K39" s="166">
        <v>1767</v>
      </c>
      <c r="L39" s="166">
        <v>4726</v>
      </c>
      <c r="M39" s="166">
        <v>9315</v>
      </c>
      <c r="N39" s="166">
        <v>13363</v>
      </c>
      <c r="O39" s="166">
        <v>10110</v>
      </c>
      <c r="P39" s="167">
        <f>IFERROR(O39/N39-1,"-")</f>
        <v>-0.24343336077228173</v>
      </c>
      <c r="Q39" s="181">
        <f t="shared" si="9"/>
        <v>4.7215619694397279</v>
      </c>
      <c r="R39" s="167">
        <f>O39/O$9</f>
        <v>2.8714820085036768E-3</v>
      </c>
      <c r="S39" s="166">
        <v>3947</v>
      </c>
      <c r="T39" s="166">
        <v>9077</v>
      </c>
      <c r="U39" s="166">
        <v>18678</v>
      </c>
      <c r="V39" s="166">
        <v>28925</v>
      </c>
      <c r="W39" s="166">
        <v>31401</v>
      </c>
      <c r="X39" s="167">
        <f>IFERROR(W39/V39-1,"-")</f>
        <v>8.5600691443388E-2</v>
      </c>
      <c r="Y39" s="181">
        <f t="shared" si="10"/>
        <v>6.9556625285026605</v>
      </c>
      <c r="Z39" s="167">
        <f t="shared" si="17"/>
        <v>4.945360884520078E-3</v>
      </c>
    </row>
    <row r="40" spans="1:26" x14ac:dyDescent="0.25">
      <c r="A40" s="164" t="s">
        <v>103</v>
      </c>
      <c r="B40" s="165" t="s">
        <v>103</v>
      </c>
      <c r="C40" s="166">
        <v>3349</v>
      </c>
      <c r="D40" s="166">
        <v>1711</v>
      </c>
      <c r="E40" s="166">
        <v>12871</v>
      </c>
      <c r="F40" s="166">
        <v>12769</v>
      </c>
      <c r="G40" s="166">
        <v>10236</v>
      </c>
      <c r="H40" s="167">
        <f>IFERROR(G40/F40-1,"-")</f>
        <v>-0.19837105489858253</v>
      </c>
      <c r="I40" s="181">
        <f t="shared" si="1"/>
        <v>2.0564347566437742</v>
      </c>
      <c r="J40" s="167">
        <f>G40/G$9</f>
        <v>1.3489542836810269E-2</v>
      </c>
      <c r="K40" s="166">
        <v>17480</v>
      </c>
      <c r="L40" s="166">
        <v>29046</v>
      </c>
      <c r="M40" s="166">
        <v>51539</v>
      </c>
      <c r="N40" s="166">
        <v>39447</v>
      </c>
      <c r="O40" s="166">
        <v>39170</v>
      </c>
      <c r="P40" s="167">
        <f>IFERROR(O40/N40-1,"-")</f>
        <v>-7.0220802595888365E-3</v>
      </c>
      <c r="Q40" s="181">
        <f t="shared" si="9"/>
        <v>1.2408466819221968</v>
      </c>
      <c r="R40" s="167">
        <f>O40/O$9</f>
        <v>1.1125217633342139E-2</v>
      </c>
      <c r="S40" s="166">
        <v>20829</v>
      </c>
      <c r="T40" s="166">
        <v>30757</v>
      </c>
      <c r="U40" s="166">
        <v>64410</v>
      </c>
      <c r="V40" s="166">
        <v>52216</v>
      </c>
      <c r="W40" s="166">
        <v>49406</v>
      </c>
      <c r="X40" s="167">
        <f>IFERROR(W40/V40-1,"-")</f>
        <v>-5.3814922629079165E-2</v>
      </c>
      <c r="Y40" s="181">
        <f t="shared" si="10"/>
        <v>1.3719813721254019</v>
      </c>
      <c r="Z40" s="167">
        <f t="shared" si="17"/>
        <v>1.7053790265121438E-2</v>
      </c>
    </row>
    <row r="41" spans="1:26" x14ac:dyDescent="0.25">
      <c r="A41" s="1" t="s">
        <v>149</v>
      </c>
      <c r="B41" s="161" t="s">
        <v>110</v>
      </c>
      <c r="C41" s="162">
        <v>48756</v>
      </c>
      <c r="D41" s="162">
        <v>44610</v>
      </c>
      <c r="E41" s="162">
        <v>156956</v>
      </c>
      <c r="F41" s="162">
        <v>172956</v>
      </c>
      <c r="G41" s="162">
        <v>178683</v>
      </c>
      <c r="H41" s="163">
        <f>IFERROR(G41/F41-1,"-")</f>
        <v>3.3112467910913823E-2</v>
      </c>
      <c r="I41" s="180">
        <f t="shared" si="1"/>
        <v>2.6648412503076546</v>
      </c>
      <c r="J41" s="163">
        <f>G41/G$9</f>
        <v>0.23547791937375628</v>
      </c>
      <c r="K41" s="162">
        <v>132747</v>
      </c>
      <c r="L41" s="162">
        <v>172305</v>
      </c>
      <c r="M41" s="162">
        <v>512513</v>
      </c>
      <c r="N41" s="162">
        <v>556416</v>
      </c>
      <c r="O41" s="162">
        <v>601977</v>
      </c>
      <c r="P41" s="163">
        <f>IFERROR(O41/N41-1,"-")</f>
        <v>8.1882979641131781E-2</v>
      </c>
      <c r="Q41" s="180">
        <f t="shared" si="9"/>
        <v>3.5347691473253633</v>
      </c>
      <c r="R41" s="163">
        <f>O41/O$9</f>
        <v>0.17097587784698495</v>
      </c>
      <c r="S41" s="162">
        <v>181503</v>
      </c>
      <c r="T41" s="162">
        <v>216915</v>
      </c>
      <c r="U41" s="162">
        <v>669469</v>
      </c>
      <c r="V41" s="162">
        <v>729372</v>
      </c>
      <c r="W41" s="162">
        <v>780660</v>
      </c>
      <c r="X41" s="163">
        <f>IFERROR(W41/V41-1,"-")</f>
        <v>7.0318027015021212E-2</v>
      </c>
      <c r="Y41" s="180">
        <f t="shared" si="10"/>
        <v>3.3010859324639261</v>
      </c>
      <c r="Z41" s="163">
        <f t="shared" si="17"/>
        <v>0.17725483488589636</v>
      </c>
    </row>
    <row r="42" spans="1:26" x14ac:dyDescent="0.25">
      <c r="A42" s="164" t="s">
        <v>113</v>
      </c>
      <c r="B42" s="165" t="s">
        <v>113</v>
      </c>
      <c r="C42" s="166">
        <v>24960</v>
      </c>
      <c r="D42" s="166">
        <v>17021</v>
      </c>
      <c r="E42" s="166">
        <v>75160</v>
      </c>
      <c r="F42" s="166">
        <v>74709</v>
      </c>
      <c r="G42" s="166">
        <v>75962</v>
      </c>
      <c r="H42" s="167">
        <f t="shared" ref="H42:H49" si="18">IFERROR(G42/F42-1,"-")</f>
        <v>1.6771741021831321E-2</v>
      </c>
      <c r="I42" s="181">
        <f t="shared" si="1"/>
        <v>2.0433493589743588</v>
      </c>
      <c r="J42" s="167">
        <f t="shared" ref="J42:J49" si="19">G42/G$9</f>
        <v>0.10010674608927136</v>
      </c>
      <c r="K42" s="166">
        <v>63301</v>
      </c>
      <c r="L42" s="166">
        <v>63769</v>
      </c>
      <c r="M42" s="166">
        <v>269103</v>
      </c>
      <c r="N42" s="166">
        <v>299592</v>
      </c>
      <c r="O42" s="166">
        <v>337098</v>
      </c>
      <c r="P42" s="167">
        <f t="shared" ref="P42:P49" si="20">IFERROR(O42/N42-1,"-")</f>
        <v>0.12519025875190248</v>
      </c>
      <c r="Q42" s="181">
        <f t="shared" si="9"/>
        <v>4.3253187153441495</v>
      </c>
      <c r="R42" s="167">
        <f t="shared" ref="R42:R49" si="21">O42/O$9</f>
        <v>9.574390129600123E-2</v>
      </c>
      <c r="S42" s="166">
        <v>88261</v>
      </c>
      <c r="T42" s="166">
        <v>80790</v>
      </c>
      <c r="U42" s="166">
        <v>344263</v>
      </c>
      <c r="V42" s="166">
        <v>374301</v>
      </c>
      <c r="W42" s="166">
        <v>413060</v>
      </c>
      <c r="X42" s="167">
        <f t="shared" ref="X42:X49" si="22">IFERROR(W42/V42-1,"-")</f>
        <v>0.10355035118794764</v>
      </c>
      <c r="Y42" s="181">
        <f t="shared" si="10"/>
        <v>3.6799832315518746</v>
      </c>
      <c r="Z42" s="167">
        <f t="shared" si="17"/>
        <v>9.1150271666534721E-2</v>
      </c>
    </row>
    <row r="43" spans="1:26" x14ac:dyDescent="0.25">
      <c r="A43" s="164" t="s">
        <v>116</v>
      </c>
      <c r="B43" s="165" t="s">
        <v>116</v>
      </c>
      <c r="C43" s="166">
        <v>3221</v>
      </c>
      <c r="D43" s="166">
        <v>2578</v>
      </c>
      <c r="E43" s="166">
        <v>7845</v>
      </c>
      <c r="F43" s="166">
        <v>10865</v>
      </c>
      <c r="G43" s="166">
        <v>11127</v>
      </c>
      <c r="H43" s="167">
        <f t="shared" si="18"/>
        <v>2.4114127933732243E-2</v>
      </c>
      <c r="I43" s="181">
        <f t="shared" si="1"/>
        <v>2.4545172306737038</v>
      </c>
      <c r="J43" s="167">
        <f t="shared" si="19"/>
        <v>1.4663749818795219E-2</v>
      </c>
      <c r="K43" s="166">
        <v>7570</v>
      </c>
      <c r="L43" s="166">
        <v>10918</v>
      </c>
      <c r="M43" s="166">
        <v>19949</v>
      </c>
      <c r="N43" s="166">
        <v>22563</v>
      </c>
      <c r="O43" s="166">
        <v>20333</v>
      </c>
      <c r="P43" s="167">
        <f t="shared" si="20"/>
        <v>-9.883437486149893E-2</v>
      </c>
      <c r="Q43" s="181">
        <f t="shared" si="9"/>
        <v>1.6859973579920742</v>
      </c>
      <c r="R43" s="167">
        <f t="shared" si="21"/>
        <v>5.775058721949086E-3</v>
      </c>
      <c r="S43" s="166">
        <v>10791</v>
      </c>
      <c r="T43" s="166">
        <v>13496</v>
      </c>
      <c r="U43" s="166">
        <v>27794</v>
      </c>
      <c r="V43" s="166">
        <v>33428</v>
      </c>
      <c r="W43" s="166">
        <v>31460</v>
      </c>
      <c r="X43" s="167">
        <f t="shared" si="22"/>
        <v>-5.88728012444657E-2</v>
      </c>
      <c r="Y43" s="181">
        <f t="shared" si="10"/>
        <v>1.9153924566768605</v>
      </c>
      <c r="Z43" s="167">
        <f t="shared" si="17"/>
        <v>7.3589977740845403E-3</v>
      </c>
    </row>
    <row r="44" spans="1:26" x14ac:dyDescent="0.25">
      <c r="A44" s="164" t="s">
        <v>119</v>
      </c>
      <c r="B44" s="165" t="s">
        <v>119</v>
      </c>
      <c r="C44" s="166">
        <v>1995</v>
      </c>
      <c r="D44" s="166">
        <v>1781</v>
      </c>
      <c r="E44" s="166">
        <v>5675</v>
      </c>
      <c r="F44" s="166">
        <v>7865</v>
      </c>
      <c r="G44" s="166">
        <v>8232</v>
      </c>
      <c r="H44" s="167">
        <f t="shared" si="18"/>
        <v>4.6662428480610307E-2</v>
      </c>
      <c r="I44" s="181">
        <f t="shared" si="1"/>
        <v>3.1263157894736846</v>
      </c>
      <c r="J44" s="167">
        <f t="shared" si="19"/>
        <v>1.0848565517059606E-2</v>
      </c>
      <c r="K44" s="166">
        <v>3970</v>
      </c>
      <c r="L44" s="166">
        <v>8252</v>
      </c>
      <c r="M44" s="166">
        <v>12032</v>
      </c>
      <c r="N44" s="166">
        <v>11886</v>
      </c>
      <c r="O44" s="166">
        <v>11380</v>
      </c>
      <c r="P44" s="167">
        <f t="shared" si="20"/>
        <v>-4.2571092041056691E-2</v>
      </c>
      <c r="Q44" s="181">
        <f t="shared" si="9"/>
        <v>1.8664987405541562</v>
      </c>
      <c r="R44" s="167">
        <f t="shared" si="21"/>
        <v>3.2321924091762455E-3</v>
      </c>
      <c r="S44" s="166">
        <v>5965</v>
      </c>
      <c r="T44" s="166">
        <v>10033</v>
      </c>
      <c r="U44" s="166">
        <v>17707</v>
      </c>
      <c r="V44" s="166">
        <v>19751</v>
      </c>
      <c r="W44" s="166">
        <v>19612</v>
      </c>
      <c r="X44" s="167">
        <f t="shared" si="22"/>
        <v>-7.0376183484380794E-3</v>
      </c>
      <c r="Y44" s="181">
        <f t="shared" si="10"/>
        <v>2.2878457669740149</v>
      </c>
      <c r="Z44" s="167">
        <f t="shared" si="17"/>
        <v>4.688269899464451E-3</v>
      </c>
    </row>
    <row r="45" spans="1:26" x14ac:dyDescent="0.25">
      <c r="A45" s="164" t="s">
        <v>126</v>
      </c>
      <c r="B45" s="165" t="s">
        <v>126</v>
      </c>
      <c r="C45" s="166">
        <v>885</v>
      </c>
      <c r="D45" s="166">
        <v>1430</v>
      </c>
      <c r="E45" s="166">
        <v>3236</v>
      </c>
      <c r="F45" s="166">
        <v>3482</v>
      </c>
      <c r="G45" s="166">
        <v>3809</v>
      </c>
      <c r="H45" s="167">
        <f t="shared" si="18"/>
        <v>9.3911545089029325E-2</v>
      </c>
      <c r="I45" s="181">
        <f t="shared" si="1"/>
        <v>3.303954802259887</v>
      </c>
      <c r="J45" s="167">
        <f t="shared" si="19"/>
        <v>5.0197019016618126E-3</v>
      </c>
      <c r="K45" s="166">
        <v>6712</v>
      </c>
      <c r="L45" s="166">
        <v>13570</v>
      </c>
      <c r="M45" s="166">
        <v>27358</v>
      </c>
      <c r="N45" s="166">
        <v>26160</v>
      </c>
      <c r="O45" s="166">
        <v>28369</v>
      </c>
      <c r="P45" s="167">
        <f t="shared" si="20"/>
        <v>8.4441896024464835E-2</v>
      </c>
      <c r="Q45" s="181">
        <f t="shared" si="9"/>
        <v>3.2266090584028602</v>
      </c>
      <c r="R45" s="167">
        <f t="shared" si="21"/>
        <v>8.0574750840000792E-3</v>
      </c>
      <c r="S45" s="166">
        <v>7597</v>
      </c>
      <c r="T45" s="166">
        <v>15000</v>
      </c>
      <c r="U45" s="166">
        <v>30594</v>
      </c>
      <c r="V45" s="166">
        <v>29642</v>
      </c>
      <c r="W45" s="166">
        <v>32178</v>
      </c>
      <c r="X45" s="167">
        <f t="shared" si="22"/>
        <v>8.5554281087645956E-2</v>
      </c>
      <c r="Y45" s="181">
        <f t="shared" si="10"/>
        <v>3.2356193234171382</v>
      </c>
      <c r="Z45" s="167">
        <f t="shared" si="17"/>
        <v>8.100351798961734E-3</v>
      </c>
    </row>
    <row r="46" spans="1:26" x14ac:dyDescent="0.25">
      <c r="A46" s="164" t="s">
        <v>122</v>
      </c>
      <c r="B46" s="165" t="s">
        <v>122</v>
      </c>
      <c r="C46" s="166">
        <v>1080</v>
      </c>
      <c r="D46" s="166">
        <v>722</v>
      </c>
      <c r="E46" s="166">
        <v>1778</v>
      </c>
      <c r="F46" s="166">
        <v>2269</v>
      </c>
      <c r="G46" s="166">
        <v>2413</v>
      </c>
      <c r="H46" s="167">
        <f t="shared" si="18"/>
        <v>6.3464081092992508E-2</v>
      </c>
      <c r="I46" s="181">
        <f t="shared" si="1"/>
        <v>1.2342592592592592</v>
      </c>
      <c r="J46" s="167">
        <f t="shared" si="19"/>
        <v>3.1799791779233274E-3</v>
      </c>
      <c r="K46" s="166">
        <v>11022</v>
      </c>
      <c r="L46" s="166">
        <v>16968</v>
      </c>
      <c r="M46" s="166">
        <v>29000</v>
      </c>
      <c r="N46" s="166">
        <v>33231</v>
      </c>
      <c r="O46" s="166">
        <v>33087</v>
      </c>
      <c r="P46" s="167">
        <f t="shared" si="20"/>
        <v>-4.3333032409497152E-3</v>
      </c>
      <c r="Q46" s="181">
        <f t="shared" si="9"/>
        <v>2.0019052803483941</v>
      </c>
      <c r="R46" s="167">
        <f t="shared" si="21"/>
        <v>9.397500021301795E-3</v>
      </c>
      <c r="S46" s="166">
        <v>12102</v>
      </c>
      <c r="T46" s="166">
        <v>17690</v>
      </c>
      <c r="U46" s="166">
        <v>30778</v>
      </c>
      <c r="V46" s="166">
        <v>35500</v>
      </c>
      <c r="W46" s="166">
        <v>35500</v>
      </c>
      <c r="X46" s="167">
        <f t="shared" si="22"/>
        <v>0</v>
      </c>
      <c r="Y46" s="181">
        <f t="shared" si="10"/>
        <v>1.9333994381094035</v>
      </c>
      <c r="Z46" s="167">
        <f t="shared" si="17"/>
        <v>8.1490693491679499E-3</v>
      </c>
    </row>
    <row r="47" spans="1:26" x14ac:dyDescent="0.25">
      <c r="A47" s="164" t="s">
        <v>131</v>
      </c>
      <c r="B47" s="165" t="s">
        <v>131</v>
      </c>
      <c r="C47" s="166">
        <v>1099</v>
      </c>
      <c r="D47" s="166">
        <v>749</v>
      </c>
      <c r="E47" s="166">
        <v>2218</v>
      </c>
      <c r="F47" s="166">
        <v>2218</v>
      </c>
      <c r="G47" s="166">
        <v>1673</v>
      </c>
      <c r="H47" s="167">
        <f t="shared" si="18"/>
        <v>-0.24571686203787191</v>
      </c>
      <c r="I47" s="181">
        <f t="shared" si="1"/>
        <v>0.52229299363057335</v>
      </c>
      <c r="J47" s="167">
        <f t="shared" si="19"/>
        <v>2.2047679919874538E-3</v>
      </c>
      <c r="K47" s="166">
        <v>2296</v>
      </c>
      <c r="L47" s="166">
        <v>2639</v>
      </c>
      <c r="M47" s="166">
        <v>6605</v>
      </c>
      <c r="N47" s="166">
        <v>7002</v>
      </c>
      <c r="O47" s="166">
        <v>6960</v>
      </c>
      <c r="P47" s="167">
        <f t="shared" si="20"/>
        <v>-5.9982862039417162E-3</v>
      </c>
      <c r="Q47" s="181">
        <f t="shared" si="9"/>
        <v>2.0313588850174216</v>
      </c>
      <c r="R47" s="167">
        <f t="shared" si="21"/>
        <v>1.9768066052606912E-3</v>
      </c>
      <c r="S47" s="166">
        <v>3395</v>
      </c>
      <c r="T47" s="166">
        <v>3388</v>
      </c>
      <c r="U47" s="166">
        <v>8823</v>
      </c>
      <c r="V47" s="166">
        <v>9220</v>
      </c>
      <c r="W47" s="166">
        <v>8633</v>
      </c>
      <c r="X47" s="167">
        <f t="shared" si="22"/>
        <v>-6.3665943600867636E-2</v>
      </c>
      <c r="Y47" s="181">
        <f t="shared" si="10"/>
        <v>1.5428571428571427</v>
      </c>
      <c r="Z47" s="167">
        <f t="shared" si="17"/>
        <v>2.336059486246956E-3</v>
      </c>
    </row>
    <row r="48" spans="1:26" x14ac:dyDescent="0.25">
      <c r="A48" s="164" t="s">
        <v>134</v>
      </c>
      <c r="B48" s="165" t="s">
        <v>134</v>
      </c>
      <c r="C48" s="166">
        <v>1080</v>
      </c>
      <c r="D48" s="166">
        <v>761</v>
      </c>
      <c r="E48" s="166">
        <v>1311</v>
      </c>
      <c r="F48" s="166">
        <v>1982</v>
      </c>
      <c r="G48" s="166">
        <v>1393</v>
      </c>
      <c r="H48" s="167">
        <f t="shared" si="18"/>
        <v>-0.29717457114026236</v>
      </c>
      <c r="I48" s="181">
        <f t="shared" si="1"/>
        <v>0.28981481481481475</v>
      </c>
      <c r="J48" s="167">
        <f t="shared" si="19"/>
        <v>1.835769164876583E-3</v>
      </c>
      <c r="K48" s="166">
        <v>4136</v>
      </c>
      <c r="L48" s="166">
        <v>3019</v>
      </c>
      <c r="M48" s="166">
        <v>6804</v>
      </c>
      <c r="N48" s="166">
        <v>8431</v>
      </c>
      <c r="O48" s="166">
        <v>7038</v>
      </c>
      <c r="P48" s="167">
        <f t="shared" si="20"/>
        <v>-0.16522357964654255</v>
      </c>
      <c r="Q48" s="181">
        <f t="shared" si="9"/>
        <v>0.70164410058027071</v>
      </c>
      <c r="R48" s="167">
        <f t="shared" si="21"/>
        <v>1.9989604723886127E-3</v>
      </c>
      <c r="S48" s="166">
        <v>5216</v>
      </c>
      <c r="T48" s="166">
        <v>3780</v>
      </c>
      <c r="U48" s="166">
        <v>8115</v>
      </c>
      <c r="V48" s="166">
        <v>10413</v>
      </c>
      <c r="W48" s="166">
        <v>8431</v>
      </c>
      <c r="X48" s="167">
        <f t="shared" si="22"/>
        <v>-0.19033899932776333</v>
      </c>
      <c r="Y48" s="181">
        <f t="shared" si="10"/>
        <v>0.61637269938650308</v>
      </c>
      <c r="Z48" s="167">
        <f t="shared" si="17"/>
        <v>2.1486028256708658E-3</v>
      </c>
    </row>
    <row r="49" spans="1:26" x14ac:dyDescent="0.25">
      <c r="A49" s="169" t="s">
        <v>148</v>
      </c>
      <c r="B49" s="170" t="s">
        <v>148</v>
      </c>
      <c r="C49" s="171">
        <f>C41-SUM(C42:C48)</f>
        <v>14436</v>
      </c>
      <c r="D49" s="171">
        <f>D41-SUM(D42:D48)</f>
        <v>19568</v>
      </c>
      <c r="E49" s="171">
        <f>E41-SUM(E42:E48)</f>
        <v>59733</v>
      </c>
      <c r="F49" s="171">
        <f>F41-SUM(F42:F48)</f>
        <v>69566</v>
      </c>
      <c r="G49" s="171">
        <f>G41-SUM(G42:G48)</f>
        <v>74074</v>
      </c>
      <c r="H49" s="172">
        <f t="shared" si="18"/>
        <v>6.4801770980076556E-2</v>
      </c>
      <c r="I49" s="182">
        <f t="shared" si="1"/>
        <v>4.1311997783319478</v>
      </c>
      <c r="J49" s="172">
        <f t="shared" si="19"/>
        <v>9.7618639712180919E-2</v>
      </c>
      <c r="K49" s="171">
        <f>K41-SUM(K42:K48)</f>
        <v>33740</v>
      </c>
      <c r="L49" s="171">
        <f>L41-SUM(L42:L48)</f>
        <v>53170</v>
      </c>
      <c r="M49" s="171">
        <f>M41-SUM(M42:M48)</f>
        <v>141662</v>
      </c>
      <c r="N49" s="171">
        <f>N41-SUM(N42:N48)</f>
        <v>147551</v>
      </c>
      <c r="O49" s="171">
        <f>O41-SUM(O42:O48)</f>
        <v>157712</v>
      </c>
      <c r="P49" s="172">
        <f t="shared" si="20"/>
        <v>6.8864324877500049E-2</v>
      </c>
      <c r="Q49" s="182">
        <f t="shared" si="9"/>
        <v>3.6743331357439244</v>
      </c>
      <c r="R49" s="172">
        <f t="shared" si="21"/>
        <v>4.4793983236907205E-2</v>
      </c>
      <c r="S49" s="171">
        <f>S41-SUM(S42:S48)</f>
        <v>48176</v>
      </c>
      <c r="T49" s="171">
        <f>T41-SUM(T42:T48)</f>
        <v>72738</v>
      </c>
      <c r="U49" s="171">
        <f>U41-SUM(U42:U48)</f>
        <v>201395</v>
      </c>
      <c r="V49" s="171">
        <f>V41-SUM(V42:V48)</f>
        <v>217117</v>
      </c>
      <c r="W49" s="171">
        <f>W41-SUM(W42:W48)</f>
        <v>231786</v>
      </c>
      <c r="X49" s="172">
        <f t="shared" si="22"/>
        <v>6.7562650552467129E-2</v>
      </c>
      <c r="Y49" s="182">
        <f t="shared" si="10"/>
        <v>3.8112338093656595</v>
      </c>
      <c r="Z49" s="172">
        <f t="shared" si="17"/>
        <v>5.3323212085765126E-2</v>
      </c>
    </row>
    <row r="50" spans="1:26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</row>
    <row r="51" spans="1:26" x14ac:dyDescent="0.25">
      <c r="A51" s="1" t="s">
        <v>0</v>
      </c>
      <c r="B51" s="158" t="s">
        <v>71</v>
      </c>
      <c r="C51" s="178">
        <f>C52+C55</f>
        <v>0</v>
      </c>
      <c r="D51" s="178">
        <f>D52+D55</f>
        <v>0</v>
      </c>
      <c r="E51" s="178">
        <f>E52+E55</f>
        <v>0</v>
      </c>
      <c r="F51" s="178">
        <f>F52+F55</f>
        <v>0</v>
      </c>
      <c r="G51" s="178">
        <f>G52+G55</f>
        <v>0</v>
      </c>
      <c r="H51" s="179" t="str">
        <f>IFERROR(G51/F51-1,"-")</f>
        <v>-</v>
      </c>
      <c r="I51" s="179" t="str">
        <f t="shared" si="1"/>
        <v>-</v>
      </c>
      <c r="J51" s="179">
        <f>G51/G$9</f>
        <v>0</v>
      </c>
      <c r="K51" s="178">
        <f>K52+K55</f>
        <v>0</v>
      </c>
      <c r="L51" s="178">
        <f>L52+L55</f>
        <v>0</v>
      </c>
      <c r="M51" s="178">
        <f>M52+M55</f>
        <v>0</v>
      </c>
      <c r="N51" s="178">
        <f>N52+N55</f>
        <v>0</v>
      </c>
      <c r="O51" s="178">
        <f>O52+O55</f>
        <v>0</v>
      </c>
      <c r="P51" s="179" t="str">
        <f>IFERROR(O51/N51-1,"-")</f>
        <v>-</v>
      </c>
      <c r="Q51" s="179" t="str">
        <f t="shared" si="9"/>
        <v>-</v>
      </c>
      <c r="R51" s="179">
        <f>O51/O$9</f>
        <v>0</v>
      </c>
      <c r="S51" s="178">
        <f>S52+S55</f>
        <v>10755</v>
      </c>
      <c r="T51" s="178">
        <f>T52+T55</f>
        <v>20161</v>
      </c>
      <c r="U51" s="178">
        <f>U52+U55</f>
        <v>37638</v>
      </c>
      <c r="V51" s="178">
        <f>V52+V55</f>
        <v>50521</v>
      </c>
      <c r="W51" s="178">
        <f>W52+W55</f>
        <v>43075</v>
      </c>
      <c r="X51" s="179">
        <f>IFERROR(W51/V51-1,"-")</f>
        <v>-0.14738425605193883</v>
      </c>
      <c r="Y51" s="179">
        <f t="shared" si="10"/>
        <v>3.0051139005113905</v>
      </c>
      <c r="Z51" s="179">
        <f t="shared" ref="Z51:Z63" si="23">U51/U$9</f>
        <v>9.9653867101170725E-3</v>
      </c>
    </row>
    <row r="52" spans="1:26" x14ac:dyDescent="0.25">
      <c r="A52" s="1" t="s">
        <v>99</v>
      </c>
      <c r="B52" s="161" t="s">
        <v>100</v>
      </c>
      <c r="C52" s="162">
        <v>0</v>
      </c>
      <c r="D52" s="162">
        <v>0</v>
      </c>
      <c r="E52" s="162">
        <v>0</v>
      </c>
      <c r="F52" s="162">
        <v>0</v>
      </c>
      <c r="G52" s="162">
        <v>0</v>
      </c>
      <c r="H52" s="163" t="str">
        <f>IFERROR(G52/F52-1,"-")</f>
        <v>-</v>
      </c>
      <c r="I52" s="180" t="str">
        <f t="shared" si="1"/>
        <v>-</v>
      </c>
      <c r="J52" s="163">
        <f>G52/G$9</f>
        <v>0</v>
      </c>
      <c r="K52" s="162">
        <v>0</v>
      </c>
      <c r="L52" s="162">
        <v>0</v>
      </c>
      <c r="M52" s="162">
        <v>0</v>
      </c>
      <c r="N52" s="162">
        <v>0</v>
      </c>
      <c r="O52" s="162">
        <v>0</v>
      </c>
      <c r="P52" s="163" t="str">
        <f>IFERROR(O52/N52-1,"-")</f>
        <v>-</v>
      </c>
      <c r="Q52" s="180" t="str">
        <f t="shared" si="9"/>
        <v>-</v>
      </c>
      <c r="R52" s="163">
        <f>O52/O$9</f>
        <v>0</v>
      </c>
      <c r="S52" s="162">
        <v>1989</v>
      </c>
      <c r="T52" s="162">
        <v>4950</v>
      </c>
      <c r="U52" s="162">
        <v>6738</v>
      </c>
      <c r="V52" s="162">
        <v>20078</v>
      </c>
      <c r="W52" s="162">
        <v>10886</v>
      </c>
      <c r="X52" s="163">
        <f>IFERROR(W52/V52-1,"-")</f>
        <v>-0.45781452335890027</v>
      </c>
      <c r="Y52" s="180">
        <f t="shared" si="10"/>
        <v>4.4731020613373556</v>
      </c>
      <c r="Z52" s="163">
        <f t="shared" si="23"/>
        <v>1.7840155070080461E-3</v>
      </c>
    </row>
    <row r="53" spans="1:26" x14ac:dyDescent="0.25">
      <c r="A53" s="164" t="s">
        <v>106</v>
      </c>
      <c r="B53" s="165" t="s">
        <v>106</v>
      </c>
      <c r="C53" s="166">
        <v>0</v>
      </c>
      <c r="D53" s="166">
        <v>0</v>
      </c>
      <c r="E53" s="166">
        <v>0</v>
      </c>
      <c r="F53" s="166">
        <v>0</v>
      </c>
      <c r="G53" s="166">
        <v>0</v>
      </c>
      <c r="H53" s="167" t="str">
        <f>IFERROR(G53/F53-1,"-")</f>
        <v>-</v>
      </c>
      <c r="I53" s="181" t="str">
        <f t="shared" si="1"/>
        <v>-</v>
      </c>
      <c r="J53" s="167">
        <f>G53/G$9</f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7" t="str">
        <f>IFERROR(O53/N53-1,"-")</f>
        <v>-</v>
      </c>
      <c r="Q53" s="181" t="str">
        <f t="shared" si="9"/>
        <v>-</v>
      </c>
      <c r="R53" s="167">
        <f>O53/O$9</f>
        <v>0</v>
      </c>
      <c r="S53" s="166">
        <v>1487</v>
      </c>
      <c r="T53" s="166">
        <v>2415</v>
      </c>
      <c r="U53" s="166">
        <v>3508</v>
      </c>
      <c r="V53" s="166">
        <v>14700</v>
      </c>
      <c r="W53" s="166">
        <v>7147</v>
      </c>
      <c r="X53" s="167">
        <f>IFERROR(W53/V53-1,"-")</f>
        <v>-0.51380952380952383</v>
      </c>
      <c r="Y53" s="181">
        <f t="shared" si="10"/>
        <v>3.8063214525891054</v>
      </c>
      <c r="Z53" s="167">
        <f t="shared" si="23"/>
        <v>9.2881068545328373E-4</v>
      </c>
    </row>
    <row r="54" spans="1:26" x14ac:dyDescent="0.25">
      <c r="A54" s="164" t="s">
        <v>103</v>
      </c>
      <c r="B54" s="165" t="s">
        <v>103</v>
      </c>
      <c r="C54" s="166">
        <v>0</v>
      </c>
      <c r="D54" s="166">
        <v>0</v>
      </c>
      <c r="E54" s="166">
        <v>0</v>
      </c>
      <c r="F54" s="166">
        <v>0</v>
      </c>
      <c r="G54" s="166">
        <v>0</v>
      </c>
      <c r="H54" s="167" t="str">
        <f>IFERROR(G54/F54-1,"-")</f>
        <v>-</v>
      </c>
      <c r="I54" s="181" t="str">
        <f t="shared" si="1"/>
        <v>-</v>
      </c>
      <c r="J54" s="167">
        <f>G54/G$9</f>
        <v>0</v>
      </c>
      <c r="K54" s="166">
        <v>0</v>
      </c>
      <c r="L54" s="166">
        <v>0</v>
      </c>
      <c r="M54" s="166">
        <v>0</v>
      </c>
      <c r="N54" s="166">
        <v>0</v>
      </c>
      <c r="O54" s="166">
        <v>0</v>
      </c>
      <c r="P54" s="167" t="str">
        <f>IFERROR(O54/N54-1,"-")</f>
        <v>-</v>
      </c>
      <c r="Q54" s="181" t="str">
        <f t="shared" si="9"/>
        <v>-</v>
      </c>
      <c r="R54" s="167">
        <f>O54/O$9</f>
        <v>0</v>
      </c>
      <c r="S54" s="166">
        <v>502</v>
      </c>
      <c r="T54" s="166">
        <v>2535</v>
      </c>
      <c r="U54" s="166">
        <v>3230</v>
      </c>
      <c r="V54" s="166">
        <v>5378</v>
      </c>
      <c r="W54" s="166">
        <v>3739</v>
      </c>
      <c r="X54" s="167">
        <f>IFERROR(W54/V54-1,"-")</f>
        <v>-0.30476013387876533</v>
      </c>
      <c r="Y54" s="181">
        <f t="shared" si="10"/>
        <v>6.4482071713147411</v>
      </c>
      <c r="Z54" s="167">
        <f t="shared" si="23"/>
        <v>8.552048215547624E-4</v>
      </c>
    </row>
    <row r="55" spans="1:26" x14ac:dyDescent="0.25">
      <c r="A55" s="1" t="s">
        <v>149</v>
      </c>
      <c r="B55" s="161" t="s">
        <v>110</v>
      </c>
      <c r="C55" s="162">
        <v>0</v>
      </c>
      <c r="D55" s="162">
        <v>0</v>
      </c>
      <c r="E55" s="162">
        <v>0</v>
      </c>
      <c r="F55" s="162">
        <v>0</v>
      </c>
      <c r="G55" s="162">
        <v>0</v>
      </c>
      <c r="H55" s="163" t="str">
        <f>IFERROR(G55/F55-1,"-")</f>
        <v>-</v>
      </c>
      <c r="I55" s="180" t="str">
        <f t="shared" si="1"/>
        <v>-</v>
      </c>
      <c r="J55" s="163">
        <f>G55/G$9</f>
        <v>0</v>
      </c>
      <c r="K55" s="162">
        <v>0</v>
      </c>
      <c r="L55" s="162">
        <v>0</v>
      </c>
      <c r="M55" s="162">
        <v>0</v>
      </c>
      <c r="N55" s="162">
        <v>0</v>
      </c>
      <c r="O55" s="162">
        <v>0</v>
      </c>
      <c r="P55" s="163" t="str">
        <f>IFERROR(O55/N55-1,"-")</f>
        <v>-</v>
      </c>
      <c r="Q55" s="180" t="str">
        <f t="shared" si="9"/>
        <v>-</v>
      </c>
      <c r="R55" s="163">
        <f>O55/O$9</f>
        <v>0</v>
      </c>
      <c r="S55" s="162">
        <v>8766</v>
      </c>
      <c r="T55" s="162">
        <v>15211</v>
      </c>
      <c r="U55" s="162">
        <v>30900</v>
      </c>
      <c r="V55" s="162">
        <v>30443</v>
      </c>
      <c r="W55" s="162">
        <v>32189</v>
      </c>
      <c r="X55" s="163">
        <f>IFERROR(W55/V55-1,"-")</f>
        <v>5.7353086095325745E-2</v>
      </c>
      <c r="Y55" s="180">
        <f t="shared" si="10"/>
        <v>2.6720282911248003</v>
      </c>
      <c r="Z55" s="163">
        <f t="shared" si="23"/>
        <v>8.1813712031090276E-3</v>
      </c>
    </row>
    <row r="56" spans="1:26" x14ac:dyDescent="0.25">
      <c r="A56" s="164" t="s">
        <v>113</v>
      </c>
      <c r="B56" s="165" t="s">
        <v>113</v>
      </c>
      <c r="C56" s="166">
        <v>0</v>
      </c>
      <c r="D56" s="166">
        <v>0</v>
      </c>
      <c r="E56" s="166">
        <v>0</v>
      </c>
      <c r="F56" s="166">
        <v>0</v>
      </c>
      <c r="G56" s="166">
        <v>0</v>
      </c>
      <c r="H56" s="167" t="str">
        <f t="shared" ref="H56:H63" si="24">IFERROR(G56/F56-1,"-")</f>
        <v>-</v>
      </c>
      <c r="I56" s="181" t="str">
        <f t="shared" si="1"/>
        <v>-</v>
      </c>
      <c r="J56" s="167">
        <f t="shared" ref="J56:J63" si="25">G56/G$9</f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7" t="str">
        <f t="shared" ref="P56:P63" si="26">IFERROR(O56/N56-1,"-")</f>
        <v>-</v>
      </c>
      <c r="Q56" s="181" t="str">
        <f t="shared" si="9"/>
        <v>-</v>
      </c>
      <c r="R56" s="167">
        <f t="shared" ref="R56:R63" si="27">O56/O$9</f>
        <v>0</v>
      </c>
      <c r="S56" s="166">
        <v>2464</v>
      </c>
      <c r="T56" s="166">
        <v>3030</v>
      </c>
      <c r="U56" s="166">
        <v>10329</v>
      </c>
      <c r="V56" s="166">
        <v>9247</v>
      </c>
      <c r="W56" s="166">
        <v>10942</v>
      </c>
      <c r="X56" s="167">
        <f t="shared" ref="X56:X63" si="28">IFERROR(W56/V56-1,"-")</f>
        <v>0.18330269276522104</v>
      </c>
      <c r="Y56" s="181">
        <f t="shared" si="10"/>
        <v>3.4407467532467528</v>
      </c>
      <c r="Z56" s="167">
        <f t="shared" si="23"/>
        <v>2.7348020439130465E-3</v>
      </c>
    </row>
    <row r="57" spans="1:26" x14ac:dyDescent="0.25">
      <c r="A57" s="164" t="s">
        <v>116</v>
      </c>
      <c r="B57" s="165" t="s">
        <v>116</v>
      </c>
      <c r="C57" s="166">
        <v>0</v>
      </c>
      <c r="D57" s="166">
        <v>0</v>
      </c>
      <c r="E57" s="166">
        <v>0</v>
      </c>
      <c r="F57" s="166">
        <v>0</v>
      </c>
      <c r="G57" s="166">
        <v>0</v>
      </c>
      <c r="H57" s="167" t="str">
        <f t="shared" si="24"/>
        <v>-</v>
      </c>
      <c r="I57" s="181" t="str">
        <f t="shared" si="1"/>
        <v>-</v>
      </c>
      <c r="J57" s="167">
        <f t="shared" si="25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7" t="str">
        <f t="shared" si="26"/>
        <v>-</v>
      </c>
      <c r="Q57" s="181" t="str">
        <f t="shared" si="9"/>
        <v>-</v>
      </c>
      <c r="R57" s="167">
        <f t="shared" si="27"/>
        <v>0</v>
      </c>
      <c r="S57" s="166">
        <v>2785</v>
      </c>
      <c r="T57" s="166">
        <v>5150</v>
      </c>
      <c r="U57" s="166">
        <v>6783</v>
      </c>
      <c r="V57" s="166">
        <v>6068</v>
      </c>
      <c r="W57" s="166">
        <v>6432</v>
      </c>
      <c r="X57" s="167">
        <f t="shared" si="28"/>
        <v>5.9986816084377059E-2</v>
      </c>
      <c r="Y57" s="181">
        <f t="shared" si="10"/>
        <v>1.3095152603231597</v>
      </c>
      <c r="Z57" s="167">
        <f t="shared" si="23"/>
        <v>1.7959301252650009E-3</v>
      </c>
    </row>
    <row r="58" spans="1:26" x14ac:dyDescent="0.25">
      <c r="A58" s="164" t="s">
        <v>119</v>
      </c>
      <c r="B58" s="165" t="s">
        <v>119</v>
      </c>
      <c r="C58" s="166">
        <v>0</v>
      </c>
      <c r="D58" s="166">
        <v>0</v>
      </c>
      <c r="E58" s="166">
        <v>0</v>
      </c>
      <c r="F58" s="166">
        <v>0</v>
      </c>
      <c r="G58" s="166">
        <v>0</v>
      </c>
      <c r="H58" s="167" t="str">
        <f t="shared" si="24"/>
        <v>-</v>
      </c>
      <c r="I58" s="181" t="str">
        <f t="shared" si="1"/>
        <v>-</v>
      </c>
      <c r="J58" s="167">
        <f t="shared" si="25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7" t="str">
        <f t="shared" si="26"/>
        <v>-</v>
      </c>
      <c r="Q58" s="181" t="str">
        <f t="shared" si="9"/>
        <v>-</v>
      </c>
      <c r="R58" s="167">
        <f t="shared" si="27"/>
        <v>0</v>
      </c>
      <c r="S58" s="166">
        <v>488</v>
      </c>
      <c r="T58" s="166">
        <v>1642</v>
      </c>
      <c r="U58" s="166">
        <v>2739</v>
      </c>
      <c r="V58" s="166">
        <v>2907</v>
      </c>
      <c r="W58" s="166">
        <v>2287</v>
      </c>
      <c r="X58" s="167">
        <f t="shared" si="28"/>
        <v>-0.21327829377364982</v>
      </c>
      <c r="Y58" s="181">
        <f t="shared" si="10"/>
        <v>3.6864754098360653</v>
      </c>
      <c r="Z58" s="167">
        <f t="shared" si="23"/>
        <v>7.2520309790665457E-4</v>
      </c>
    </row>
    <row r="59" spans="1:26" x14ac:dyDescent="0.25">
      <c r="A59" s="164" t="s">
        <v>126</v>
      </c>
      <c r="B59" s="165" t="s">
        <v>126</v>
      </c>
      <c r="C59" s="166">
        <v>0</v>
      </c>
      <c r="D59" s="166">
        <v>0</v>
      </c>
      <c r="E59" s="166">
        <v>0</v>
      </c>
      <c r="F59" s="166">
        <v>0</v>
      </c>
      <c r="G59" s="166">
        <v>0</v>
      </c>
      <c r="H59" s="167" t="str">
        <f t="shared" si="24"/>
        <v>-</v>
      </c>
      <c r="I59" s="181" t="str">
        <f t="shared" si="1"/>
        <v>-</v>
      </c>
      <c r="J59" s="167">
        <f t="shared" si="25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7" t="str">
        <f t="shared" si="26"/>
        <v>-</v>
      </c>
      <c r="Q59" s="181" t="str">
        <f t="shared" si="9"/>
        <v>-</v>
      </c>
      <c r="R59" s="167">
        <f t="shared" si="27"/>
        <v>0</v>
      </c>
      <c r="S59" s="166">
        <v>271</v>
      </c>
      <c r="T59" s="166">
        <v>377</v>
      </c>
      <c r="U59" s="166">
        <v>866</v>
      </c>
      <c r="V59" s="166">
        <v>806</v>
      </c>
      <c r="W59" s="166">
        <v>1078</v>
      </c>
      <c r="X59" s="167">
        <f t="shared" si="28"/>
        <v>0.33746898263027303</v>
      </c>
      <c r="Y59" s="181">
        <f t="shared" si="10"/>
        <v>2.9778597785977858</v>
      </c>
      <c r="Z59" s="167">
        <f t="shared" si="23"/>
        <v>2.2929020912273196E-4</v>
      </c>
    </row>
    <row r="60" spans="1:26" x14ac:dyDescent="0.25">
      <c r="A60" s="164" t="s">
        <v>122</v>
      </c>
      <c r="B60" s="165" t="s">
        <v>122</v>
      </c>
      <c r="C60" s="166">
        <v>0</v>
      </c>
      <c r="D60" s="166">
        <v>0</v>
      </c>
      <c r="E60" s="166">
        <v>0</v>
      </c>
      <c r="F60" s="166">
        <v>0</v>
      </c>
      <c r="G60" s="166">
        <v>0</v>
      </c>
      <c r="H60" s="167" t="str">
        <f t="shared" si="24"/>
        <v>-</v>
      </c>
      <c r="I60" s="181" t="str">
        <f t="shared" si="1"/>
        <v>-</v>
      </c>
      <c r="J60" s="167">
        <f t="shared" si="25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7" t="str">
        <f t="shared" si="26"/>
        <v>-</v>
      </c>
      <c r="Q60" s="181" t="str">
        <f t="shared" si="9"/>
        <v>-</v>
      </c>
      <c r="R60" s="167">
        <f t="shared" si="27"/>
        <v>0</v>
      </c>
      <c r="S60" s="166">
        <v>177</v>
      </c>
      <c r="T60" s="166">
        <v>476</v>
      </c>
      <c r="U60" s="166">
        <v>649</v>
      </c>
      <c r="V60" s="166">
        <v>683</v>
      </c>
      <c r="W60" s="166">
        <v>802</v>
      </c>
      <c r="X60" s="167">
        <f t="shared" si="28"/>
        <v>0.17423133235724753</v>
      </c>
      <c r="Y60" s="181">
        <f t="shared" si="10"/>
        <v>3.5310734463276834</v>
      </c>
      <c r="Z60" s="167">
        <f t="shared" si="23"/>
        <v>1.7183527219474947E-4</v>
      </c>
    </row>
    <row r="61" spans="1:26" x14ac:dyDescent="0.25">
      <c r="A61" s="164" t="s">
        <v>131</v>
      </c>
      <c r="B61" s="165" t="s">
        <v>131</v>
      </c>
      <c r="C61" s="166">
        <v>0</v>
      </c>
      <c r="D61" s="166">
        <v>0</v>
      </c>
      <c r="E61" s="166">
        <v>0</v>
      </c>
      <c r="F61" s="166">
        <v>0</v>
      </c>
      <c r="G61" s="166">
        <v>0</v>
      </c>
      <c r="H61" s="167" t="str">
        <f t="shared" si="24"/>
        <v>-</v>
      </c>
      <c r="I61" s="181" t="str">
        <f t="shared" si="1"/>
        <v>-</v>
      </c>
      <c r="J61" s="167">
        <f t="shared" si="25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7" t="str">
        <f t="shared" si="26"/>
        <v>-</v>
      </c>
      <c r="Q61" s="181" t="str">
        <f t="shared" si="9"/>
        <v>-</v>
      </c>
      <c r="R61" s="167">
        <f t="shared" si="27"/>
        <v>0</v>
      </c>
      <c r="S61" s="166">
        <v>76</v>
      </c>
      <c r="T61" s="166">
        <v>98</v>
      </c>
      <c r="U61" s="166">
        <v>132</v>
      </c>
      <c r="V61" s="166">
        <v>239</v>
      </c>
      <c r="W61" s="166">
        <v>141</v>
      </c>
      <c r="X61" s="167">
        <f t="shared" si="28"/>
        <v>-0.41004184100418406</v>
      </c>
      <c r="Y61" s="181">
        <f t="shared" si="10"/>
        <v>0.85526315789473695</v>
      </c>
      <c r="Z61" s="167">
        <f t="shared" si="23"/>
        <v>3.4949546887067689E-5</v>
      </c>
    </row>
    <row r="62" spans="1:26" x14ac:dyDescent="0.25">
      <c r="A62" s="164" t="s">
        <v>134</v>
      </c>
      <c r="B62" s="165" t="s">
        <v>134</v>
      </c>
      <c r="C62" s="166">
        <v>0</v>
      </c>
      <c r="D62" s="166">
        <v>0</v>
      </c>
      <c r="E62" s="166">
        <v>0</v>
      </c>
      <c r="F62" s="166">
        <v>0</v>
      </c>
      <c r="G62" s="166">
        <v>0</v>
      </c>
      <c r="H62" s="167" t="str">
        <f t="shared" si="24"/>
        <v>-</v>
      </c>
      <c r="I62" s="181" t="str">
        <f t="shared" si="1"/>
        <v>-</v>
      </c>
      <c r="J62" s="167">
        <f t="shared" si="25"/>
        <v>0</v>
      </c>
      <c r="K62" s="166">
        <v>0</v>
      </c>
      <c r="L62" s="166">
        <v>0</v>
      </c>
      <c r="M62" s="166">
        <v>0</v>
      </c>
      <c r="N62" s="166">
        <v>0</v>
      </c>
      <c r="O62" s="166">
        <v>0</v>
      </c>
      <c r="P62" s="167" t="str">
        <f t="shared" si="26"/>
        <v>-</v>
      </c>
      <c r="Q62" s="181" t="str">
        <f t="shared" si="9"/>
        <v>-</v>
      </c>
      <c r="R62" s="167">
        <f t="shared" si="27"/>
        <v>0</v>
      </c>
      <c r="S62" s="166">
        <v>121</v>
      </c>
      <c r="T62" s="166">
        <v>91</v>
      </c>
      <c r="U62" s="166">
        <v>153</v>
      </c>
      <c r="V62" s="166">
        <v>195</v>
      </c>
      <c r="W62" s="166">
        <v>154</v>
      </c>
      <c r="X62" s="167">
        <f t="shared" si="28"/>
        <v>-0.21025641025641029</v>
      </c>
      <c r="Y62" s="181">
        <f t="shared" si="10"/>
        <v>0.27272727272727271</v>
      </c>
      <c r="Z62" s="167">
        <f t="shared" si="23"/>
        <v>4.0509702073646636E-5</v>
      </c>
    </row>
    <row r="63" spans="1:26" x14ac:dyDescent="0.25">
      <c r="A63" s="169" t="s">
        <v>148</v>
      </c>
      <c r="B63" s="170" t="s">
        <v>148</v>
      </c>
      <c r="C63" s="171">
        <f>C55-SUM(C56:C62)</f>
        <v>0</v>
      </c>
      <c r="D63" s="171">
        <f>D55-SUM(D56:D62)</f>
        <v>0</v>
      </c>
      <c r="E63" s="171">
        <f>E55-SUM(E56:E62)</f>
        <v>0</v>
      </c>
      <c r="F63" s="171">
        <f>F55-SUM(F56:F62)</f>
        <v>0</v>
      </c>
      <c r="G63" s="171">
        <f>G55-SUM(G56:G62)</f>
        <v>0</v>
      </c>
      <c r="H63" s="172" t="str">
        <f t="shared" si="24"/>
        <v>-</v>
      </c>
      <c r="I63" s="182" t="str">
        <f t="shared" si="1"/>
        <v>-</v>
      </c>
      <c r="J63" s="172">
        <f t="shared" si="25"/>
        <v>0</v>
      </c>
      <c r="K63" s="171">
        <f>K55-SUM(K56:K62)</f>
        <v>0</v>
      </c>
      <c r="L63" s="171">
        <f>L55-SUM(L56:L62)</f>
        <v>0</v>
      </c>
      <c r="M63" s="171">
        <f>M55-SUM(M56:M62)</f>
        <v>0</v>
      </c>
      <c r="N63" s="171">
        <f>N55-SUM(N56:N62)</f>
        <v>0</v>
      </c>
      <c r="O63" s="171">
        <f>O55-SUM(O56:O62)</f>
        <v>0</v>
      </c>
      <c r="P63" s="172" t="str">
        <f t="shared" si="26"/>
        <v>-</v>
      </c>
      <c r="Q63" s="182" t="str">
        <f t="shared" si="9"/>
        <v>-</v>
      </c>
      <c r="R63" s="172">
        <f t="shared" si="27"/>
        <v>0</v>
      </c>
      <c r="S63" s="171">
        <f>S55-SUM(S56:S62)</f>
        <v>2384</v>
      </c>
      <c r="T63" s="171">
        <f>T55-SUM(T56:T62)</f>
        <v>4347</v>
      </c>
      <c r="U63" s="171">
        <f>U55-SUM(U56:U62)</f>
        <v>9249</v>
      </c>
      <c r="V63" s="171">
        <f>V55-SUM(V56:V62)</f>
        <v>10298</v>
      </c>
      <c r="W63" s="171">
        <f>W55-SUM(W56:W62)</f>
        <v>10353</v>
      </c>
      <c r="X63" s="172">
        <f t="shared" si="28"/>
        <v>5.3408428821131171E-3</v>
      </c>
      <c r="Y63" s="182">
        <f t="shared" si="10"/>
        <v>3.3427013422818792</v>
      </c>
      <c r="Z63" s="172">
        <f t="shared" si="23"/>
        <v>2.4488512057461291E-3</v>
      </c>
    </row>
    <row r="64" spans="1:26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</row>
    <row r="65" spans="1:26" x14ac:dyDescent="0.25">
      <c r="A65" s="1" t="s">
        <v>0</v>
      </c>
      <c r="B65" s="158" t="s">
        <v>71</v>
      </c>
      <c r="C65" s="178">
        <f>C66+C69</f>
        <v>0</v>
      </c>
      <c r="D65" s="178">
        <f>D66+D69</f>
        <v>0</v>
      </c>
      <c r="E65" s="178">
        <f>E66+E69</f>
        <v>0</v>
      </c>
      <c r="F65" s="178">
        <f>F66+F69</f>
        <v>0</v>
      </c>
      <c r="G65" s="178">
        <f>G66+G69</f>
        <v>0</v>
      </c>
      <c r="H65" s="179" t="str">
        <f>IFERROR(G65/F65-1,"-")</f>
        <v>-</v>
      </c>
      <c r="I65" s="179" t="str">
        <f t="shared" si="1"/>
        <v>-</v>
      </c>
      <c r="J65" s="179">
        <f>G65/G$9</f>
        <v>0</v>
      </c>
      <c r="K65" s="178">
        <f>K66+K69</f>
        <v>0</v>
      </c>
      <c r="L65" s="178">
        <f>L66+L69</f>
        <v>0</v>
      </c>
      <c r="M65" s="178">
        <f>M66+M69</f>
        <v>0</v>
      </c>
      <c r="N65" s="178">
        <f>N66+N69</f>
        <v>0</v>
      </c>
      <c r="O65" s="178">
        <f>O66+O69</f>
        <v>0</v>
      </c>
      <c r="P65" s="179" t="str">
        <f>IFERROR(O65/N65-1,"-")</f>
        <v>-</v>
      </c>
      <c r="Q65" s="179" t="str">
        <f t="shared" si="9"/>
        <v>-</v>
      </c>
      <c r="R65" s="179">
        <f>O65/O$9</f>
        <v>0</v>
      </c>
      <c r="S65" s="178">
        <f>S66+S69</f>
        <v>54073</v>
      </c>
      <c r="T65" s="178">
        <f>T66+T69</f>
        <v>62020</v>
      </c>
      <c r="U65" s="178">
        <f>U66+U69</f>
        <v>151473</v>
      </c>
      <c r="V65" s="178">
        <f>V66+V69</f>
        <v>170958</v>
      </c>
      <c r="W65" s="178">
        <f>W66+W69</f>
        <v>191595</v>
      </c>
      <c r="X65" s="179">
        <f>IFERROR(W65/V65-1,"-")</f>
        <v>0.12071385954444946</v>
      </c>
      <c r="Y65" s="179">
        <f t="shared" si="10"/>
        <v>2.5432655854123132</v>
      </c>
      <c r="Z65" s="179">
        <f t="shared" ref="Z65:Z77" si="29">U65/U$9</f>
        <v>4.0105399360793971E-2</v>
      </c>
    </row>
    <row r="66" spans="1:26" x14ac:dyDescent="0.25">
      <c r="A66" s="1" t="s">
        <v>99</v>
      </c>
      <c r="B66" s="161" t="s">
        <v>100</v>
      </c>
      <c r="C66" s="162">
        <v>0</v>
      </c>
      <c r="D66" s="162">
        <v>0</v>
      </c>
      <c r="E66" s="162">
        <v>0</v>
      </c>
      <c r="F66" s="162">
        <v>0</v>
      </c>
      <c r="G66" s="162">
        <v>0</v>
      </c>
      <c r="H66" s="163" t="str">
        <f>IFERROR(G66/F66-1,"-")</f>
        <v>-</v>
      </c>
      <c r="I66" s="180" t="str">
        <f t="shared" si="1"/>
        <v>-</v>
      </c>
      <c r="J66" s="163">
        <f>G66/G$9</f>
        <v>0</v>
      </c>
      <c r="K66" s="162">
        <v>0</v>
      </c>
      <c r="L66" s="162">
        <v>0</v>
      </c>
      <c r="M66" s="162">
        <v>0</v>
      </c>
      <c r="N66" s="162">
        <v>0</v>
      </c>
      <c r="O66" s="162">
        <v>0</v>
      </c>
      <c r="P66" s="163" t="str">
        <f>IFERROR(O66/N66-1,"-")</f>
        <v>-</v>
      </c>
      <c r="Q66" s="180" t="str">
        <f t="shared" si="9"/>
        <v>-</v>
      </c>
      <c r="R66" s="163">
        <f>O66/O$9</f>
        <v>0</v>
      </c>
      <c r="S66" s="162">
        <v>24032</v>
      </c>
      <c r="T66" s="162">
        <v>25803</v>
      </c>
      <c r="U66" s="162">
        <v>30941</v>
      </c>
      <c r="V66" s="162">
        <v>45548</v>
      </c>
      <c r="W66" s="162">
        <v>58550</v>
      </c>
      <c r="X66" s="163">
        <f>IFERROR(W66/V66-1,"-")</f>
        <v>0.28545710020198478</v>
      </c>
      <c r="Y66" s="180">
        <f t="shared" si="10"/>
        <v>1.4363348868175767</v>
      </c>
      <c r="Z66" s="163">
        <f t="shared" si="29"/>
        <v>8.1922267441875852E-3</v>
      </c>
    </row>
    <row r="67" spans="1:26" x14ac:dyDescent="0.25">
      <c r="A67" s="164" t="s">
        <v>106</v>
      </c>
      <c r="B67" s="165" t="s">
        <v>106</v>
      </c>
      <c r="C67" s="166">
        <v>0</v>
      </c>
      <c r="D67" s="166">
        <v>0</v>
      </c>
      <c r="E67" s="166">
        <v>0</v>
      </c>
      <c r="F67" s="166">
        <v>0</v>
      </c>
      <c r="G67" s="166">
        <v>0</v>
      </c>
      <c r="H67" s="167" t="str">
        <f>IFERROR(G67/F67-1,"-")</f>
        <v>-</v>
      </c>
      <c r="I67" s="181" t="str">
        <f t="shared" si="1"/>
        <v>-</v>
      </c>
      <c r="J67" s="167">
        <f>G67/G$9</f>
        <v>0</v>
      </c>
      <c r="K67" s="166">
        <v>0</v>
      </c>
      <c r="L67" s="166">
        <v>0</v>
      </c>
      <c r="M67" s="166">
        <v>0</v>
      </c>
      <c r="N67" s="166">
        <v>0</v>
      </c>
      <c r="O67" s="166">
        <v>0</v>
      </c>
      <c r="P67" s="167" t="str">
        <f>IFERROR(O67/N67-1,"-")</f>
        <v>-</v>
      </c>
      <c r="Q67" s="181" t="str">
        <f t="shared" si="9"/>
        <v>-</v>
      </c>
      <c r="R67" s="167">
        <f>O67/O$9</f>
        <v>0</v>
      </c>
      <c r="S67" s="166">
        <v>8814</v>
      </c>
      <c r="T67" s="166">
        <v>21207</v>
      </c>
      <c r="U67" s="166">
        <v>22920</v>
      </c>
      <c r="V67" s="166">
        <v>31464</v>
      </c>
      <c r="W67" s="166">
        <v>34800</v>
      </c>
      <c r="X67" s="167">
        <f>IFERROR(W67/V67-1,"-")</f>
        <v>0.10602593440122043</v>
      </c>
      <c r="Y67" s="181">
        <f t="shared" si="10"/>
        <v>2.9482641252552755</v>
      </c>
      <c r="Z67" s="167">
        <f t="shared" si="29"/>
        <v>6.0685122322090262E-3</v>
      </c>
    </row>
    <row r="68" spans="1:26" x14ac:dyDescent="0.25">
      <c r="A68" s="164" t="s">
        <v>103</v>
      </c>
      <c r="B68" s="165" t="s">
        <v>103</v>
      </c>
      <c r="C68" s="166">
        <v>0</v>
      </c>
      <c r="D68" s="166">
        <v>0</v>
      </c>
      <c r="E68" s="166">
        <v>0</v>
      </c>
      <c r="F68" s="166">
        <v>0</v>
      </c>
      <c r="G68" s="166">
        <v>0</v>
      </c>
      <c r="H68" s="167" t="str">
        <f>IFERROR(G68/F68-1,"-")</f>
        <v>-</v>
      </c>
      <c r="I68" s="181" t="str">
        <f t="shared" si="1"/>
        <v>-</v>
      </c>
      <c r="J68" s="167">
        <f>G68/G$9</f>
        <v>0</v>
      </c>
      <c r="K68" s="166">
        <v>0</v>
      </c>
      <c r="L68" s="166">
        <v>0</v>
      </c>
      <c r="M68" s="166">
        <v>0</v>
      </c>
      <c r="N68" s="166">
        <v>0</v>
      </c>
      <c r="O68" s="166">
        <v>0</v>
      </c>
      <c r="P68" s="167" t="str">
        <f>IFERROR(O68/N68-1,"-")</f>
        <v>-</v>
      </c>
      <c r="Q68" s="181" t="str">
        <f t="shared" si="9"/>
        <v>-</v>
      </c>
      <c r="R68" s="167">
        <f>O68/O$9</f>
        <v>0</v>
      </c>
      <c r="S68" s="166">
        <v>15218</v>
      </c>
      <c r="T68" s="166">
        <v>4596</v>
      </c>
      <c r="U68" s="166">
        <v>8021</v>
      </c>
      <c r="V68" s="166">
        <v>14084</v>
      </c>
      <c r="W68" s="166">
        <v>23750</v>
      </c>
      <c r="X68" s="167">
        <f>IFERROR(W68/V68-1,"-")</f>
        <v>0.68631070718545861</v>
      </c>
      <c r="Y68" s="181">
        <f t="shared" si="10"/>
        <v>0.56065185963990016</v>
      </c>
      <c r="Z68" s="167">
        <f t="shared" si="29"/>
        <v>2.1237145119785599E-3</v>
      </c>
    </row>
    <row r="69" spans="1:26" x14ac:dyDescent="0.25">
      <c r="A69" s="1" t="s">
        <v>149</v>
      </c>
      <c r="B69" s="161" t="s">
        <v>110</v>
      </c>
      <c r="C69" s="162">
        <v>0</v>
      </c>
      <c r="D69" s="162">
        <v>0</v>
      </c>
      <c r="E69" s="162">
        <v>0</v>
      </c>
      <c r="F69" s="162">
        <v>0</v>
      </c>
      <c r="G69" s="162">
        <v>0</v>
      </c>
      <c r="H69" s="163" t="str">
        <f>IFERROR(G69/F69-1,"-")</f>
        <v>-</v>
      </c>
      <c r="I69" s="180" t="str">
        <f t="shared" si="1"/>
        <v>-</v>
      </c>
      <c r="J69" s="163">
        <f>G69/G$9</f>
        <v>0</v>
      </c>
      <c r="K69" s="162">
        <v>0</v>
      </c>
      <c r="L69" s="162">
        <v>0</v>
      </c>
      <c r="M69" s="162">
        <v>0</v>
      </c>
      <c r="N69" s="162">
        <v>0</v>
      </c>
      <c r="O69" s="162">
        <v>0</v>
      </c>
      <c r="P69" s="163" t="str">
        <f>IFERROR(O69/N69-1,"-")</f>
        <v>-</v>
      </c>
      <c r="Q69" s="180" t="str">
        <f t="shared" si="9"/>
        <v>-</v>
      </c>
      <c r="R69" s="163">
        <f>O69/O$9</f>
        <v>0</v>
      </c>
      <c r="S69" s="162">
        <v>30041</v>
      </c>
      <c r="T69" s="162">
        <v>36217</v>
      </c>
      <c r="U69" s="162">
        <v>120532</v>
      </c>
      <c r="V69" s="162">
        <v>125410</v>
      </c>
      <c r="W69" s="162">
        <v>133045</v>
      </c>
      <c r="X69" s="163">
        <f>IFERROR(W69/V69-1,"-")</f>
        <v>6.0880312574754791E-2</v>
      </c>
      <c r="Y69" s="180">
        <f t="shared" si="10"/>
        <v>3.428780666422556</v>
      </c>
      <c r="Z69" s="163">
        <f t="shared" si="29"/>
        <v>3.1913172616606381E-2</v>
      </c>
    </row>
    <row r="70" spans="1:26" x14ac:dyDescent="0.25">
      <c r="A70" s="164" t="s">
        <v>113</v>
      </c>
      <c r="B70" s="165" t="s">
        <v>113</v>
      </c>
      <c r="C70" s="166">
        <v>0</v>
      </c>
      <c r="D70" s="166">
        <v>0</v>
      </c>
      <c r="E70" s="166">
        <v>0</v>
      </c>
      <c r="F70" s="166">
        <v>0</v>
      </c>
      <c r="G70" s="166">
        <v>0</v>
      </c>
      <c r="H70" s="167" t="str">
        <f t="shared" ref="H70:H77" si="30">IFERROR(G70/F70-1,"-")</f>
        <v>-</v>
      </c>
      <c r="I70" s="181" t="str">
        <f t="shared" si="1"/>
        <v>-</v>
      </c>
      <c r="J70" s="167">
        <f t="shared" ref="J70:J77" si="31">G70/G$9</f>
        <v>0</v>
      </c>
      <c r="K70" s="166">
        <v>0</v>
      </c>
      <c r="L70" s="166">
        <v>0</v>
      </c>
      <c r="M70" s="166">
        <v>0</v>
      </c>
      <c r="N70" s="166">
        <v>0</v>
      </c>
      <c r="O70" s="166">
        <v>0</v>
      </c>
      <c r="P70" s="167" t="str">
        <f t="shared" ref="P70:P77" si="32">IFERROR(O70/N70-1,"-")</f>
        <v>-</v>
      </c>
      <c r="Q70" s="181" t="str">
        <f t="shared" si="9"/>
        <v>-</v>
      </c>
      <c r="R70" s="167">
        <f t="shared" ref="R70:R77" si="33">O70/O$9</f>
        <v>0</v>
      </c>
      <c r="S70" s="166">
        <v>13564</v>
      </c>
      <c r="T70" s="166">
        <v>7549</v>
      </c>
      <c r="U70" s="166">
        <v>52809</v>
      </c>
      <c r="V70" s="166">
        <v>48101</v>
      </c>
      <c r="W70" s="166">
        <v>45250</v>
      </c>
      <c r="X70" s="167">
        <f t="shared" ref="X70:X77" si="34">IFERROR(W70/V70-1,"-")</f>
        <v>-5.9271117024594089E-2</v>
      </c>
      <c r="Y70" s="181">
        <f t="shared" si="10"/>
        <v>2.3360365673842525</v>
      </c>
      <c r="Z70" s="167">
        <f t="shared" si="29"/>
        <v>1.3982201678478466E-2</v>
      </c>
    </row>
    <row r="71" spans="1:26" x14ac:dyDescent="0.25">
      <c r="A71" s="164" t="s">
        <v>116</v>
      </c>
      <c r="B71" s="165" t="s">
        <v>116</v>
      </c>
      <c r="C71" s="166">
        <v>0</v>
      </c>
      <c r="D71" s="166">
        <v>0</v>
      </c>
      <c r="E71" s="166">
        <v>0</v>
      </c>
      <c r="F71" s="166">
        <v>0</v>
      </c>
      <c r="G71" s="166">
        <v>0</v>
      </c>
      <c r="H71" s="167" t="str">
        <f t="shared" si="30"/>
        <v>-</v>
      </c>
      <c r="I71" s="181" t="str">
        <f t="shared" si="1"/>
        <v>-</v>
      </c>
      <c r="J71" s="167">
        <f t="shared" si="31"/>
        <v>0</v>
      </c>
      <c r="K71" s="166">
        <v>0</v>
      </c>
      <c r="L71" s="166">
        <v>0</v>
      </c>
      <c r="M71" s="166">
        <v>0</v>
      </c>
      <c r="N71" s="166">
        <v>0</v>
      </c>
      <c r="O71" s="166">
        <v>0</v>
      </c>
      <c r="P71" s="167" t="str">
        <f t="shared" si="32"/>
        <v>-</v>
      </c>
      <c r="Q71" s="181" t="str">
        <f t="shared" si="9"/>
        <v>-</v>
      </c>
      <c r="R71" s="167">
        <f t="shared" si="33"/>
        <v>0</v>
      </c>
      <c r="S71" s="166">
        <v>3277</v>
      </c>
      <c r="T71" s="166">
        <v>3513</v>
      </c>
      <c r="U71" s="166">
        <v>7009</v>
      </c>
      <c r="V71" s="166">
        <v>9961</v>
      </c>
      <c r="W71" s="166">
        <v>9892</v>
      </c>
      <c r="X71" s="167">
        <f t="shared" si="34"/>
        <v>-6.9270153599035877E-3</v>
      </c>
      <c r="Y71" s="181">
        <f t="shared" si="10"/>
        <v>2.0186145865120535</v>
      </c>
      <c r="Z71" s="167">
        <f t="shared" si="29"/>
        <v>1.8557679858443744E-3</v>
      </c>
    </row>
    <row r="72" spans="1:26" x14ac:dyDescent="0.25">
      <c r="A72" s="164" t="s">
        <v>119</v>
      </c>
      <c r="B72" s="165" t="s">
        <v>119</v>
      </c>
      <c r="C72" s="166">
        <v>0</v>
      </c>
      <c r="D72" s="166">
        <v>0</v>
      </c>
      <c r="E72" s="166">
        <v>0</v>
      </c>
      <c r="F72" s="166">
        <v>0</v>
      </c>
      <c r="G72" s="166">
        <v>0</v>
      </c>
      <c r="H72" s="167" t="str">
        <f t="shared" si="30"/>
        <v>-</v>
      </c>
      <c r="I72" s="181" t="str">
        <f t="shared" si="1"/>
        <v>-</v>
      </c>
      <c r="J72" s="167">
        <f t="shared" si="31"/>
        <v>0</v>
      </c>
      <c r="K72" s="166">
        <v>0</v>
      </c>
      <c r="L72" s="166">
        <v>0</v>
      </c>
      <c r="M72" s="166">
        <v>0</v>
      </c>
      <c r="N72" s="166">
        <v>0</v>
      </c>
      <c r="O72" s="166">
        <v>0</v>
      </c>
      <c r="P72" s="167" t="str">
        <f t="shared" si="32"/>
        <v>-</v>
      </c>
      <c r="Q72" s="181" t="str">
        <f t="shared" si="9"/>
        <v>-</v>
      </c>
      <c r="R72" s="167">
        <f t="shared" si="33"/>
        <v>0</v>
      </c>
      <c r="S72" s="166">
        <v>3407</v>
      </c>
      <c r="T72" s="166">
        <v>6247</v>
      </c>
      <c r="U72" s="166">
        <v>17604</v>
      </c>
      <c r="V72" s="166">
        <v>15357</v>
      </c>
      <c r="W72" s="166">
        <v>19078</v>
      </c>
      <c r="X72" s="167">
        <f t="shared" si="34"/>
        <v>0.24229992837142666</v>
      </c>
      <c r="Y72" s="181">
        <f t="shared" si="10"/>
        <v>4.599647783974171</v>
      </c>
      <c r="Z72" s="167">
        <f t="shared" si="29"/>
        <v>4.6609986621207545E-3</v>
      </c>
    </row>
    <row r="73" spans="1:26" x14ac:dyDescent="0.25">
      <c r="A73" s="164" t="s">
        <v>126</v>
      </c>
      <c r="B73" s="165" t="s">
        <v>126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7" t="str">
        <f t="shared" si="30"/>
        <v>-</v>
      </c>
      <c r="I73" s="181" t="str">
        <f t="shared" si="1"/>
        <v>-</v>
      </c>
      <c r="J73" s="167">
        <f t="shared" si="31"/>
        <v>0</v>
      </c>
      <c r="K73" s="166">
        <v>0</v>
      </c>
      <c r="L73" s="166">
        <v>0</v>
      </c>
      <c r="M73" s="166">
        <v>0</v>
      </c>
      <c r="N73" s="166">
        <v>0</v>
      </c>
      <c r="O73" s="166">
        <v>0</v>
      </c>
      <c r="P73" s="167" t="str">
        <f t="shared" si="32"/>
        <v>-</v>
      </c>
      <c r="Q73" s="181" t="str">
        <f t="shared" si="9"/>
        <v>-</v>
      </c>
      <c r="R73" s="167">
        <f t="shared" si="33"/>
        <v>0</v>
      </c>
      <c r="S73" s="166">
        <v>502</v>
      </c>
      <c r="T73" s="166">
        <v>1777</v>
      </c>
      <c r="U73" s="166">
        <v>2468</v>
      </c>
      <c r="V73" s="166">
        <v>3478</v>
      </c>
      <c r="W73" s="166">
        <v>4281</v>
      </c>
      <c r="X73" s="167">
        <f t="shared" si="34"/>
        <v>0.23087981598619889</v>
      </c>
      <c r="Y73" s="181">
        <f t="shared" si="10"/>
        <v>7.5278884462151403</v>
      </c>
      <c r="Z73" s="167">
        <f t="shared" si="29"/>
        <v>6.5345061907032612E-4</v>
      </c>
    </row>
    <row r="74" spans="1:26" x14ac:dyDescent="0.25">
      <c r="A74" s="164" t="s">
        <v>122</v>
      </c>
      <c r="B74" s="165" t="s">
        <v>122</v>
      </c>
      <c r="C74" s="166">
        <v>0</v>
      </c>
      <c r="D74" s="166">
        <v>0</v>
      </c>
      <c r="E74" s="166">
        <v>0</v>
      </c>
      <c r="F74" s="166">
        <v>0</v>
      </c>
      <c r="G74" s="166">
        <v>0</v>
      </c>
      <c r="H74" s="167" t="str">
        <f t="shared" si="30"/>
        <v>-</v>
      </c>
      <c r="I74" s="181" t="str">
        <f t="shared" ref="I74:I137" si="35">IFERROR(G74/C74-1,"-")</f>
        <v>-</v>
      </c>
      <c r="J74" s="167">
        <f t="shared" si="31"/>
        <v>0</v>
      </c>
      <c r="K74" s="166">
        <v>0</v>
      </c>
      <c r="L74" s="166">
        <v>0</v>
      </c>
      <c r="M74" s="166">
        <v>0</v>
      </c>
      <c r="N74" s="166">
        <v>0</v>
      </c>
      <c r="O74" s="166">
        <v>0</v>
      </c>
      <c r="P74" s="167" t="str">
        <f t="shared" si="32"/>
        <v>-</v>
      </c>
      <c r="Q74" s="181" t="str">
        <f t="shared" si="9"/>
        <v>-</v>
      </c>
      <c r="R74" s="167">
        <f t="shared" si="33"/>
        <v>0</v>
      </c>
      <c r="S74" s="166">
        <v>1200</v>
      </c>
      <c r="T74" s="166">
        <v>1607</v>
      </c>
      <c r="U74" s="166">
        <v>2853</v>
      </c>
      <c r="V74" s="166">
        <v>2272</v>
      </c>
      <c r="W74" s="166">
        <v>3870</v>
      </c>
      <c r="X74" s="167">
        <f t="shared" si="34"/>
        <v>0.70334507042253525</v>
      </c>
      <c r="Y74" s="181">
        <f t="shared" si="10"/>
        <v>2.2250000000000001</v>
      </c>
      <c r="Z74" s="167">
        <f t="shared" si="29"/>
        <v>7.5538679749094029E-4</v>
      </c>
    </row>
    <row r="75" spans="1:26" x14ac:dyDescent="0.25">
      <c r="A75" s="164" t="s">
        <v>131</v>
      </c>
      <c r="B75" s="165" t="s">
        <v>131</v>
      </c>
      <c r="C75" s="166">
        <v>0</v>
      </c>
      <c r="D75" s="166">
        <v>0</v>
      </c>
      <c r="E75" s="166">
        <v>0</v>
      </c>
      <c r="F75" s="166">
        <v>0</v>
      </c>
      <c r="G75" s="166">
        <v>0</v>
      </c>
      <c r="H75" s="167" t="str">
        <f t="shared" si="30"/>
        <v>-</v>
      </c>
      <c r="I75" s="181" t="str">
        <f t="shared" si="35"/>
        <v>-</v>
      </c>
      <c r="J75" s="167">
        <f t="shared" si="31"/>
        <v>0</v>
      </c>
      <c r="K75" s="166">
        <v>0</v>
      </c>
      <c r="L75" s="166">
        <v>0</v>
      </c>
      <c r="M75" s="166">
        <v>0</v>
      </c>
      <c r="N75" s="166">
        <v>0</v>
      </c>
      <c r="O75" s="166">
        <v>0</v>
      </c>
      <c r="P75" s="167" t="str">
        <f t="shared" si="32"/>
        <v>-</v>
      </c>
      <c r="Q75" s="181" t="str">
        <f t="shared" si="9"/>
        <v>-</v>
      </c>
      <c r="R75" s="167">
        <f t="shared" si="33"/>
        <v>0</v>
      </c>
      <c r="S75" s="166">
        <v>651</v>
      </c>
      <c r="T75" s="166">
        <v>1674</v>
      </c>
      <c r="U75" s="166">
        <v>2685</v>
      </c>
      <c r="V75" s="166">
        <v>3745</v>
      </c>
      <c r="W75" s="166">
        <v>2300</v>
      </c>
      <c r="X75" s="167">
        <f t="shared" si="34"/>
        <v>-0.3858477970627503</v>
      </c>
      <c r="Y75" s="181">
        <f t="shared" si="10"/>
        <v>2.5330261136712751</v>
      </c>
      <c r="Z75" s="167">
        <f t="shared" si="29"/>
        <v>7.1090555599830866E-4</v>
      </c>
    </row>
    <row r="76" spans="1:26" x14ac:dyDescent="0.25">
      <c r="A76" s="164" t="s">
        <v>134</v>
      </c>
      <c r="B76" s="165" t="s">
        <v>134</v>
      </c>
      <c r="C76" s="166">
        <v>0</v>
      </c>
      <c r="D76" s="166">
        <v>0</v>
      </c>
      <c r="E76" s="166">
        <v>0</v>
      </c>
      <c r="F76" s="166">
        <v>0</v>
      </c>
      <c r="G76" s="166">
        <v>0</v>
      </c>
      <c r="H76" s="167" t="str">
        <f t="shared" si="30"/>
        <v>-</v>
      </c>
      <c r="I76" s="181" t="str">
        <f t="shared" si="35"/>
        <v>-</v>
      </c>
      <c r="J76" s="167">
        <f t="shared" si="31"/>
        <v>0</v>
      </c>
      <c r="K76" s="166">
        <v>0</v>
      </c>
      <c r="L76" s="166">
        <v>0</v>
      </c>
      <c r="M76" s="166">
        <v>0</v>
      </c>
      <c r="N76" s="166">
        <v>0</v>
      </c>
      <c r="O76" s="166">
        <v>0</v>
      </c>
      <c r="P76" s="167" t="str">
        <f t="shared" si="32"/>
        <v>-</v>
      </c>
      <c r="Q76" s="181" t="str">
        <f t="shared" si="9"/>
        <v>-</v>
      </c>
      <c r="R76" s="167">
        <f t="shared" si="33"/>
        <v>0</v>
      </c>
      <c r="S76" s="166">
        <v>907</v>
      </c>
      <c r="T76" s="166">
        <v>154</v>
      </c>
      <c r="U76" s="166">
        <v>799</v>
      </c>
      <c r="V76" s="166">
        <v>1039</v>
      </c>
      <c r="W76" s="166">
        <v>628</v>
      </c>
      <c r="X76" s="167">
        <f t="shared" si="34"/>
        <v>-0.39557266602502406</v>
      </c>
      <c r="Y76" s="181">
        <f t="shared" si="10"/>
        <v>-0.30760749724366043</v>
      </c>
      <c r="Z76" s="167">
        <f t="shared" si="29"/>
        <v>2.1155066638459911E-4</v>
      </c>
    </row>
    <row r="77" spans="1:26" x14ac:dyDescent="0.25">
      <c r="A77" s="169" t="s">
        <v>148</v>
      </c>
      <c r="B77" s="170" t="s">
        <v>148</v>
      </c>
      <c r="C77" s="171">
        <f>C69-SUM(C70:C76)</f>
        <v>0</v>
      </c>
      <c r="D77" s="171">
        <f>D69-SUM(D70:D76)</f>
        <v>0</v>
      </c>
      <c r="E77" s="171">
        <f>E69-SUM(E70:E76)</f>
        <v>0</v>
      </c>
      <c r="F77" s="171">
        <f>F69-SUM(F70:F76)</f>
        <v>0</v>
      </c>
      <c r="G77" s="171">
        <f>G69-SUM(G70:G76)</f>
        <v>0</v>
      </c>
      <c r="H77" s="172" t="str">
        <f t="shared" si="30"/>
        <v>-</v>
      </c>
      <c r="I77" s="182" t="str">
        <f t="shared" si="35"/>
        <v>-</v>
      </c>
      <c r="J77" s="172">
        <f t="shared" si="31"/>
        <v>0</v>
      </c>
      <c r="K77" s="171">
        <f>K69-SUM(K70:K76)</f>
        <v>0</v>
      </c>
      <c r="L77" s="171">
        <f>L69-SUM(L70:L76)</f>
        <v>0</v>
      </c>
      <c r="M77" s="171">
        <f>M69-SUM(M70:M76)</f>
        <v>0</v>
      </c>
      <c r="N77" s="171">
        <f>N69-SUM(N70:N76)</f>
        <v>0</v>
      </c>
      <c r="O77" s="171">
        <f>O69-SUM(O70:O76)</f>
        <v>0</v>
      </c>
      <c r="P77" s="172" t="str">
        <f t="shared" si="32"/>
        <v>-</v>
      </c>
      <c r="Q77" s="182" t="str">
        <f t="shared" si="9"/>
        <v>-</v>
      </c>
      <c r="R77" s="172">
        <f t="shared" si="33"/>
        <v>0</v>
      </c>
      <c r="S77" s="171">
        <f>S69-SUM(S70:S76)</f>
        <v>6533</v>
      </c>
      <c r="T77" s="171">
        <f>T69-SUM(T70:T76)</f>
        <v>13696</v>
      </c>
      <c r="U77" s="171">
        <f>U69-SUM(U70:U76)</f>
        <v>34305</v>
      </c>
      <c r="V77" s="171">
        <f>V69-SUM(V70:V76)</f>
        <v>41457</v>
      </c>
      <c r="W77" s="171">
        <f>W69-SUM(W70:W76)</f>
        <v>47746</v>
      </c>
      <c r="X77" s="172">
        <f t="shared" si="34"/>
        <v>0.15169935113491095</v>
      </c>
      <c r="Y77" s="182">
        <f t="shared" si="10"/>
        <v>6.3084341037808054</v>
      </c>
      <c r="Z77" s="172">
        <f t="shared" si="29"/>
        <v>9.0829106512186134E-3</v>
      </c>
    </row>
    <row r="78" spans="1:26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</row>
    <row r="79" spans="1:26" x14ac:dyDescent="0.25">
      <c r="A79" s="1" t="s">
        <v>0</v>
      </c>
      <c r="B79" s="158" t="s">
        <v>71</v>
      </c>
      <c r="C79" s="178">
        <f>C80+C83</f>
        <v>34055</v>
      </c>
      <c r="D79" s="178">
        <f>D80+D83</f>
        <v>70827</v>
      </c>
      <c r="E79" s="178">
        <f>E80+E83</f>
        <v>98456</v>
      </c>
      <c r="F79" s="178">
        <f>F80+F83</f>
        <v>103299</v>
      </c>
      <c r="G79" s="178">
        <f>G80+G83</f>
        <v>118688</v>
      </c>
      <c r="H79" s="179">
        <f>IFERROR(G79/F79-1,"-")</f>
        <v>0.14897530469801246</v>
      </c>
      <c r="I79" s="179">
        <f t="shared" si="35"/>
        <v>2.4851857289678461</v>
      </c>
      <c r="J79" s="179">
        <f>G79/G$9</f>
        <v>0.15641333140048233</v>
      </c>
      <c r="K79" s="178">
        <f>K80+K83</f>
        <v>143122</v>
      </c>
      <c r="L79" s="178">
        <f>L80+L83</f>
        <v>214429</v>
      </c>
      <c r="M79" s="178">
        <f>M80+M83</f>
        <v>476344</v>
      </c>
      <c r="N79" s="178">
        <f>N80+N83</f>
        <v>549349</v>
      </c>
      <c r="O79" s="178">
        <f>O80+O83</f>
        <v>622363</v>
      </c>
      <c r="P79" s="179">
        <f>IFERROR(O79/N79-1,"-")</f>
        <v>0.13291004443441246</v>
      </c>
      <c r="Q79" s="179">
        <f t="shared" si="9"/>
        <v>3.3484789200821679</v>
      </c>
      <c r="R79" s="179">
        <f>O79/O$9</f>
        <v>0.17676598983762351</v>
      </c>
      <c r="S79" s="178">
        <f>S80+S83</f>
        <v>177177</v>
      </c>
      <c r="T79" s="178">
        <f>T80+T83</f>
        <v>285256</v>
      </c>
      <c r="U79" s="178">
        <f>U80+U83</f>
        <v>574800</v>
      </c>
      <c r="V79" s="178">
        <f>V80+V83</f>
        <v>652648</v>
      </c>
      <c r="W79" s="178">
        <f>W80+W83</f>
        <v>741051</v>
      </c>
      <c r="X79" s="179">
        <f>IFERROR(W79/V79-1,"-")</f>
        <v>0.13545280151015548</v>
      </c>
      <c r="Y79" s="179">
        <f t="shared" si="10"/>
        <v>3.1825462672920297</v>
      </c>
      <c r="Z79" s="179">
        <f t="shared" ref="Z79:Z91" si="36">U79/U$9</f>
        <v>0.15218939053550384</v>
      </c>
    </row>
    <row r="80" spans="1:26" x14ac:dyDescent="0.25">
      <c r="A80" s="1" t="s">
        <v>99</v>
      </c>
      <c r="B80" s="161" t="s">
        <v>100</v>
      </c>
      <c r="C80" s="162">
        <v>15296</v>
      </c>
      <c r="D80" s="162">
        <v>38077</v>
      </c>
      <c r="E80" s="162">
        <v>48839</v>
      </c>
      <c r="F80" s="162">
        <v>49185</v>
      </c>
      <c r="G80" s="162">
        <v>55960</v>
      </c>
      <c r="H80" s="163">
        <f>IFERROR(G80/F80-1,"-")</f>
        <v>0.13774524753481754</v>
      </c>
      <c r="I80" s="180">
        <f t="shared" si="35"/>
        <v>2.6584728033472804</v>
      </c>
      <c r="J80" s="163">
        <f>G80/G$9</f>
        <v>7.3747051304015501E-2</v>
      </c>
      <c r="K80" s="162">
        <v>67449</v>
      </c>
      <c r="L80" s="162">
        <v>109519</v>
      </c>
      <c r="M80" s="162">
        <v>230615</v>
      </c>
      <c r="N80" s="162">
        <v>229974</v>
      </c>
      <c r="O80" s="162">
        <v>243808</v>
      </c>
      <c r="P80" s="163">
        <f>IFERROR(O80/N80-1,"-")</f>
        <v>6.0154626175132897E-2</v>
      </c>
      <c r="Q80" s="180">
        <f t="shared" si="9"/>
        <v>2.6147014781538642</v>
      </c>
      <c r="R80" s="163">
        <f>O80/O$9</f>
        <v>6.9247308163131988E-2</v>
      </c>
      <c r="S80" s="162">
        <v>82745</v>
      </c>
      <c r="T80" s="162">
        <v>147596</v>
      </c>
      <c r="U80" s="162">
        <v>279454</v>
      </c>
      <c r="V80" s="162">
        <v>279159</v>
      </c>
      <c r="W80" s="162">
        <v>299768</v>
      </c>
      <c r="X80" s="163">
        <f>IFERROR(W80/V80-1,"-")</f>
        <v>7.3825311023467011E-2</v>
      </c>
      <c r="Y80" s="180">
        <f t="shared" si="10"/>
        <v>2.6227929180010876</v>
      </c>
      <c r="Z80" s="163">
        <f t="shared" si="36"/>
        <v>7.3990838452868288E-2</v>
      </c>
    </row>
    <row r="81" spans="1:26" x14ac:dyDescent="0.25">
      <c r="A81" s="164" t="s">
        <v>106</v>
      </c>
      <c r="B81" s="165" t="s">
        <v>106</v>
      </c>
      <c r="C81" s="166">
        <v>7696</v>
      </c>
      <c r="D81" s="166">
        <v>24218</v>
      </c>
      <c r="E81" s="166">
        <v>29828</v>
      </c>
      <c r="F81" s="166">
        <v>29979</v>
      </c>
      <c r="G81" s="166">
        <v>30308</v>
      </c>
      <c r="H81" s="167">
        <f>IFERROR(G81/F81-1,"-")</f>
        <v>1.0974348710764303E-2</v>
      </c>
      <c r="I81" s="181">
        <f t="shared" si="35"/>
        <v>2.938149688149688</v>
      </c>
      <c r="J81" s="167">
        <f>G81/G$9</f>
        <v>3.9941487328843846E-2</v>
      </c>
      <c r="K81" s="166">
        <v>11781</v>
      </c>
      <c r="L81" s="166">
        <v>24585</v>
      </c>
      <c r="M81" s="166">
        <v>36378</v>
      </c>
      <c r="N81" s="166">
        <v>30210</v>
      </c>
      <c r="O81" s="166">
        <v>42021</v>
      </c>
      <c r="P81" s="167">
        <f>IFERROR(O81/N81-1,"-")</f>
        <v>0.39096325719960268</v>
      </c>
      <c r="Q81" s="181">
        <f t="shared" si="9"/>
        <v>2.5668449197860963</v>
      </c>
      <c r="R81" s="167">
        <f>O81/O$9</f>
        <v>1.1934969879261424E-2</v>
      </c>
      <c r="S81" s="166">
        <v>19477</v>
      </c>
      <c r="T81" s="166">
        <v>48803</v>
      </c>
      <c r="U81" s="166">
        <v>66206</v>
      </c>
      <c r="V81" s="166">
        <v>60189</v>
      </c>
      <c r="W81" s="166">
        <v>72329</v>
      </c>
      <c r="X81" s="167">
        <f>IFERROR(W81/V81-1,"-")</f>
        <v>0.20169798468158628</v>
      </c>
      <c r="Y81" s="181">
        <f t="shared" si="10"/>
        <v>2.713559583098013</v>
      </c>
      <c r="Z81" s="167">
        <f t="shared" si="36"/>
        <v>1.7529315918221239E-2</v>
      </c>
    </row>
    <row r="82" spans="1:26" x14ac:dyDescent="0.25">
      <c r="A82" s="164" t="s">
        <v>103</v>
      </c>
      <c r="B82" s="165" t="s">
        <v>103</v>
      </c>
      <c r="C82" s="166">
        <v>7600</v>
      </c>
      <c r="D82" s="166">
        <v>13859</v>
      </c>
      <c r="E82" s="166">
        <v>19011</v>
      </c>
      <c r="F82" s="166">
        <v>19206</v>
      </c>
      <c r="G82" s="166">
        <v>25652</v>
      </c>
      <c r="H82" s="167">
        <f>IFERROR(G82/F82-1,"-")</f>
        <v>0.33562428407789224</v>
      </c>
      <c r="I82" s="181">
        <f t="shared" si="35"/>
        <v>2.3752631578947367</v>
      </c>
      <c r="J82" s="167">
        <f>G82/G$9</f>
        <v>3.3805563975171649E-2</v>
      </c>
      <c r="K82" s="166">
        <v>55668</v>
      </c>
      <c r="L82" s="166">
        <v>84934</v>
      </c>
      <c r="M82" s="166">
        <v>194237</v>
      </c>
      <c r="N82" s="166">
        <v>199764</v>
      </c>
      <c r="O82" s="166">
        <v>201787</v>
      </c>
      <c r="P82" s="167">
        <f>IFERROR(O82/N82-1,"-")</f>
        <v>1.0126949800765006E-2</v>
      </c>
      <c r="Q82" s="181">
        <f t="shared" si="9"/>
        <v>2.6248293454049003</v>
      </c>
      <c r="R82" s="167">
        <f>O82/O$9</f>
        <v>5.7312338283870563E-2</v>
      </c>
      <c r="S82" s="166">
        <v>63268</v>
      </c>
      <c r="T82" s="166">
        <v>98793</v>
      </c>
      <c r="U82" s="166">
        <v>213248</v>
      </c>
      <c r="V82" s="166">
        <v>218970</v>
      </c>
      <c r="W82" s="166">
        <v>227439</v>
      </c>
      <c r="X82" s="167">
        <f>IFERROR(W82/V82-1,"-")</f>
        <v>3.8676531031648143E-2</v>
      </c>
      <c r="Y82" s="181">
        <f t="shared" si="10"/>
        <v>2.5948504773345134</v>
      </c>
      <c r="Z82" s="167">
        <f t="shared" si="36"/>
        <v>5.6461522534647049E-2</v>
      </c>
    </row>
    <row r="83" spans="1:26" x14ac:dyDescent="0.25">
      <c r="A83" s="1" t="s">
        <v>149</v>
      </c>
      <c r="B83" s="161" t="s">
        <v>110</v>
      </c>
      <c r="C83" s="162">
        <v>18759</v>
      </c>
      <c r="D83" s="162">
        <v>32750</v>
      </c>
      <c r="E83" s="162">
        <v>49617</v>
      </c>
      <c r="F83" s="162">
        <v>54114</v>
      </c>
      <c r="G83" s="162">
        <v>62728</v>
      </c>
      <c r="H83" s="163">
        <f>IFERROR(G83/F83-1,"-")</f>
        <v>0.15918246664449121</v>
      </c>
      <c r="I83" s="180">
        <f t="shared" si="35"/>
        <v>2.3438882669651901</v>
      </c>
      <c r="J83" s="163">
        <f>G83/G$9</f>
        <v>8.2666280096466843E-2</v>
      </c>
      <c r="K83" s="162">
        <v>75673</v>
      </c>
      <c r="L83" s="162">
        <v>104910</v>
      </c>
      <c r="M83" s="162">
        <v>245729</v>
      </c>
      <c r="N83" s="162">
        <v>319375</v>
      </c>
      <c r="O83" s="162">
        <v>378555</v>
      </c>
      <c r="P83" s="163">
        <f>IFERROR(O83/N83-1,"-")</f>
        <v>0.18529941291585117</v>
      </c>
      <c r="Q83" s="180">
        <f t="shared" si="9"/>
        <v>4.0025108030605372</v>
      </c>
      <c r="R83" s="163">
        <f>O83/O$9</f>
        <v>0.10751868167449152</v>
      </c>
      <c r="S83" s="162">
        <v>94432</v>
      </c>
      <c r="T83" s="162">
        <v>137660</v>
      </c>
      <c r="U83" s="162">
        <v>295346</v>
      </c>
      <c r="V83" s="162">
        <v>373489</v>
      </c>
      <c r="W83" s="162">
        <v>441283</v>
      </c>
      <c r="X83" s="163">
        <f>IFERROR(W83/V83-1,"-")</f>
        <v>0.18151538599530381</v>
      </c>
      <c r="Y83" s="180">
        <f t="shared" si="10"/>
        <v>3.6730239749237548</v>
      </c>
      <c r="Z83" s="163">
        <f t="shared" si="36"/>
        <v>7.8198552082635556E-2</v>
      </c>
    </row>
    <row r="84" spans="1:26" x14ac:dyDescent="0.25">
      <c r="A84" s="164" t="s">
        <v>113</v>
      </c>
      <c r="B84" s="165" t="s">
        <v>113</v>
      </c>
      <c r="C84" s="166">
        <v>2578</v>
      </c>
      <c r="D84" s="166">
        <v>3228</v>
      </c>
      <c r="E84" s="166">
        <v>5828</v>
      </c>
      <c r="F84" s="166">
        <v>7060</v>
      </c>
      <c r="G84" s="166">
        <v>9146</v>
      </c>
      <c r="H84" s="167">
        <f t="shared" ref="H84:H91" si="37">IFERROR(G84/F84-1,"-")</f>
        <v>0.29546742209631738</v>
      </c>
      <c r="I84" s="181">
        <f t="shared" si="35"/>
        <v>2.5477114041892941</v>
      </c>
      <c r="J84" s="167">
        <f t="shared" ref="J84:J91" si="38">G84/G$9</f>
        <v>1.2053083116985807E-2</v>
      </c>
      <c r="K84" s="166">
        <v>15879</v>
      </c>
      <c r="L84" s="166">
        <v>11210</v>
      </c>
      <c r="M84" s="166">
        <v>56300</v>
      </c>
      <c r="N84" s="166">
        <v>75139</v>
      </c>
      <c r="O84" s="166">
        <v>87125</v>
      </c>
      <c r="P84" s="167">
        <f t="shared" ref="P84:P91" si="39">IFERROR(O84/N84-1,"-")</f>
        <v>0.15951769387402015</v>
      </c>
      <c r="Q84" s="181">
        <f t="shared" si="9"/>
        <v>4.4868064739593176</v>
      </c>
      <c r="R84" s="167">
        <f t="shared" ref="R84:R91" si="40">O84/O$9</f>
        <v>2.4745585557950825E-2</v>
      </c>
      <c r="S84" s="166">
        <v>18457</v>
      </c>
      <c r="T84" s="166">
        <v>14438</v>
      </c>
      <c r="U84" s="166">
        <v>62128</v>
      </c>
      <c r="V84" s="166">
        <v>82199</v>
      </c>
      <c r="W84" s="166">
        <v>96271</v>
      </c>
      <c r="X84" s="167">
        <f t="shared" ref="X84:X91" si="41">IFERROR(W84/V84-1,"-")</f>
        <v>0.17119429676760056</v>
      </c>
      <c r="Y84" s="181">
        <f t="shared" si="10"/>
        <v>4.2159614238500298</v>
      </c>
      <c r="Z84" s="167">
        <f t="shared" si="36"/>
        <v>1.6449586734846526E-2</v>
      </c>
    </row>
    <row r="85" spans="1:26" x14ac:dyDescent="0.25">
      <c r="A85" s="164" t="s">
        <v>116</v>
      </c>
      <c r="B85" s="165" t="s">
        <v>116</v>
      </c>
      <c r="C85" s="166">
        <v>5409</v>
      </c>
      <c r="D85" s="166">
        <v>8563</v>
      </c>
      <c r="E85" s="166">
        <v>13220</v>
      </c>
      <c r="F85" s="166">
        <v>14980</v>
      </c>
      <c r="G85" s="166">
        <v>15604</v>
      </c>
      <c r="H85" s="167">
        <f t="shared" si="37"/>
        <v>4.1655540720961337E-2</v>
      </c>
      <c r="I85" s="181">
        <f t="shared" si="35"/>
        <v>1.8848215936402291</v>
      </c>
      <c r="J85" s="167">
        <f t="shared" si="38"/>
        <v>2.0563777493707251E-2</v>
      </c>
      <c r="K85" s="166">
        <v>27251</v>
      </c>
      <c r="L85" s="166">
        <v>36097</v>
      </c>
      <c r="M85" s="166">
        <v>84214</v>
      </c>
      <c r="N85" s="166">
        <v>96686</v>
      </c>
      <c r="O85" s="166">
        <v>107377</v>
      </c>
      <c r="P85" s="167">
        <f t="shared" si="39"/>
        <v>0.11057443683677048</v>
      </c>
      <c r="Q85" s="181">
        <f t="shared" si="9"/>
        <v>2.9402957689626068</v>
      </c>
      <c r="R85" s="167">
        <f t="shared" si="40"/>
        <v>3.0497638340959376E-2</v>
      </c>
      <c r="S85" s="166">
        <v>32660</v>
      </c>
      <c r="T85" s="166">
        <v>44660</v>
      </c>
      <c r="U85" s="166">
        <v>97434</v>
      </c>
      <c r="V85" s="166">
        <v>111666</v>
      </c>
      <c r="W85" s="166">
        <v>122981</v>
      </c>
      <c r="X85" s="167">
        <f t="shared" si="41"/>
        <v>0.101328963157989</v>
      </c>
      <c r="Y85" s="181">
        <f t="shared" si="10"/>
        <v>2.7654929577464791</v>
      </c>
      <c r="Z85" s="167">
        <f t="shared" si="36"/>
        <v>2.5797531449958735E-2</v>
      </c>
    </row>
    <row r="86" spans="1:26" x14ac:dyDescent="0.25">
      <c r="A86" s="164" t="s">
        <v>119</v>
      </c>
      <c r="B86" s="165" t="s">
        <v>119</v>
      </c>
      <c r="C86" s="166">
        <v>1714</v>
      </c>
      <c r="D86" s="166">
        <v>5280</v>
      </c>
      <c r="E86" s="166">
        <v>5870</v>
      </c>
      <c r="F86" s="166">
        <v>5315</v>
      </c>
      <c r="G86" s="166">
        <v>6020</v>
      </c>
      <c r="H86" s="167">
        <f t="shared" si="37"/>
        <v>0.13264346190028231</v>
      </c>
      <c r="I86" s="181">
        <f t="shared" si="35"/>
        <v>2.5122520420070011</v>
      </c>
      <c r="J86" s="167">
        <f t="shared" si="38"/>
        <v>7.933474782883726E-3</v>
      </c>
      <c r="K86" s="166">
        <v>5151</v>
      </c>
      <c r="L86" s="166">
        <v>11108</v>
      </c>
      <c r="M86" s="166">
        <v>20133</v>
      </c>
      <c r="N86" s="166">
        <v>32539</v>
      </c>
      <c r="O86" s="166">
        <v>46070</v>
      </c>
      <c r="P86" s="167">
        <f t="shared" si="39"/>
        <v>0.41583945419342938</v>
      </c>
      <c r="Q86" s="181">
        <f t="shared" si="9"/>
        <v>7.9438943894389435</v>
      </c>
      <c r="R86" s="167">
        <f t="shared" si="40"/>
        <v>1.3084982802350582E-2</v>
      </c>
      <c r="S86" s="166">
        <v>6865</v>
      </c>
      <c r="T86" s="166">
        <v>16388</v>
      </c>
      <c r="U86" s="166">
        <v>26003</v>
      </c>
      <c r="V86" s="166">
        <v>37854</v>
      </c>
      <c r="W86" s="166">
        <v>52090</v>
      </c>
      <c r="X86" s="167">
        <f t="shared" si="41"/>
        <v>0.37607650446452157</v>
      </c>
      <c r="Y86" s="181">
        <f t="shared" si="10"/>
        <v>6.5877640203932994</v>
      </c>
      <c r="Z86" s="167">
        <f t="shared" si="36"/>
        <v>6.8847959674577354E-3</v>
      </c>
    </row>
    <row r="87" spans="1:26" x14ac:dyDescent="0.25">
      <c r="A87" s="164" t="s">
        <v>126</v>
      </c>
      <c r="B87" s="165" t="s">
        <v>126</v>
      </c>
      <c r="C87" s="166">
        <v>286</v>
      </c>
      <c r="D87" s="166">
        <v>921</v>
      </c>
      <c r="E87" s="166">
        <v>1133</v>
      </c>
      <c r="F87" s="166">
        <v>1153</v>
      </c>
      <c r="G87" s="166">
        <v>1481</v>
      </c>
      <c r="H87" s="167">
        <f t="shared" si="37"/>
        <v>0.28447528187337379</v>
      </c>
      <c r="I87" s="181">
        <f t="shared" si="35"/>
        <v>4.1783216783216783</v>
      </c>
      <c r="J87" s="167">
        <f t="shared" si="38"/>
        <v>1.951740224825714E-3</v>
      </c>
      <c r="K87" s="166">
        <v>1248</v>
      </c>
      <c r="L87" s="166">
        <v>2935</v>
      </c>
      <c r="M87" s="166">
        <v>4473</v>
      </c>
      <c r="N87" s="166">
        <v>6684</v>
      </c>
      <c r="O87" s="166">
        <v>11325</v>
      </c>
      <c r="P87" s="167">
        <f t="shared" si="39"/>
        <v>0.69434470377019752</v>
      </c>
      <c r="Q87" s="181">
        <f t="shared" ref="Q87:Q150" si="42">IFERROR(O87/K87-1,"-")</f>
        <v>8.0745192307692299</v>
      </c>
      <c r="R87" s="167">
        <f t="shared" si="40"/>
        <v>3.2165710926116853E-3</v>
      </c>
      <c r="S87" s="166">
        <v>1534</v>
      </c>
      <c r="T87" s="166">
        <v>3856</v>
      </c>
      <c r="U87" s="166">
        <v>5606</v>
      </c>
      <c r="V87" s="166">
        <v>7837</v>
      </c>
      <c r="W87" s="166">
        <v>12806</v>
      </c>
      <c r="X87" s="167">
        <f t="shared" si="41"/>
        <v>0.63404363914763295</v>
      </c>
      <c r="Y87" s="181">
        <f t="shared" ref="Y87:Y150" si="43">IFERROR(W87/S87-1,"-")</f>
        <v>7.3481095176010438</v>
      </c>
      <c r="Z87" s="167">
        <f t="shared" si="36"/>
        <v>1.4842966655219808E-3</v>
      </c>
    </row>
    <row r="88" spans="1:26" x14ac:dyDescent="0.25">
      <c r="A88" s="164" t="s">
        <v>122</v>
      </c>
      <c r="B88" s="165" t="s">
        <v>122</v>
      </c>
      <c r="C88" s="166">
        <v>240</v>
      </c>
      <c r="D88" s="166">
        <v>804</v>
      </c>
      <c r="E88" s="166">
        <v>921</v>
      </c>
      <c r="F88" s="166">
        <v>774</v>
      </c>
      <c r="G88" s="166">
        <v>909</v>
      </c>
      <c r="H88" s="167">
        <f t="shared" si="37"/>
        <v>0.17441860465116288</v>
      </c>
      <c r="I88" s="181">
        <f t="shared" si="35"/>
        <v>2.7875000000000001</v>
      </c>
      <c r="J88" s="167">
        <f t="shared" si="38"/>
        <v>1.1979283351563632E-3</v>
      </c>
      <c r="K88" s="166">
        <v>1576</v>
      </c>
      <c r="L88" s="166">
        <v>3904</v>
      </c>
      <c r="M88" s="166">
        <v>4162</v>
      </c>
      <c r="N88" s="166">
        <v>5494</v>
      </c>
      <c r="O88" s="166">
        <v>7100</v>
      </c>
      <c r="P88" s="167">
        <f t="shared" si="39"/>
        <v>0.29231889333818706</v>
      </c>
      <c r="Q88" s="181">
        <f t="shared" si="42"/>
        <v>3.5050761421319798</v>
      </c>
      <c r="R88" s="167">
        <f t="shared" si="40"/>
        <v>2.0165699565159352E-3</v>
      </c>
      <c r="S88" s="166">
        <v>1816</v>
      </c>
      <c r="T88" s="166">
        <v>4708</v>
      </c>
      <c r="U88" s="166">
        <v>5083</v>
      </c>
      <c r="V88" s="166">
        <v>6268</v>
      </c>
      <c r="W88" s="166">
        <v>8009</v>
      </c>
      <c r="X88" s="167">
        <f t="shared" si="41"/>
        <v>0.27776005105296742</v>
      </c>
      <c r="Y88" s="181">
        <f t="shared" si="43"/>
        <v>3.410242290748899</v>
      </c>
      <c r="Z88" s="167">
        <f t="shared" si="36"/>
        <v>1.345822324446705E-3</v>
      </c>
    </row>
    <row r="89" spans="1:26" x14ac:dyDescent="0.25">
      <c r="A89" s="164" t="s">
        <v>131</v>
      </c>
      <c r="B89" s="165" t="s">
        <v>131</v>
      </c>
      <c r="C89" s="166">
        <v>286</v>
      </c>
      <c r="D89" s="166">
        <v>296</v>
      </c>
      <c r="E89" s="166">
        <v>433</v>
      </c>
      <c r="F89" s="166">
        <v>454</v>
      </c>
      <c r="G89" s="166">
        <v>500</v>
      </c>
      <c r="H89" s="167">
        <f t="shared" si="37"/>
        <v>0.1013215859030836</v>
      </c>
      <c r="I89" s="181">
        <f t="shared" si="35"/>
        <v>0.74825174825174834</v>
      </c>
      <c r="J89" s="167">
        <f t="shared" si="38"/>
        <v>6.589264769836982E-4</v>
      </c>
      <c r="K89" s="166">
        <v>1422</v>
      </c>
      <c r="L89" s="166">
        <v>781</v>
      </c>
      <c r="M89" s="166">
        <v>2952</v>
      </c>
      <c r="N89" s="166">
        <v>3351</v>
      </c>
      <c r="O89" s="166">
        <v>3056</v>
      </c>
      <c r="P89" s="167">
        <f t="shared" si="39"/>
        <v>-8.8033422858848076E-2</v>
      </c>
      <c r="Q89" s="181">
        <f t="shared" si="42"/>
        <v>1.1490857946554147</v>
      </c>
      <c r="R89" s="167">
        <f t="shared" si="40"/>
        <v>8.6797715311446449E-4</v>
      </c>
      <c r="S89" s="166">
        <v>1708</v>
      </c>
      <c r="T89" s="166">
        <v>1077</v>
      </c>
      <c r="U89" s="166">
        <v>3385</v>
      </c>
      <c r="V89" s="166">
        <v>3805</v>
      </c>
      <c r="W89" s="166">
        <v>3556</v>
      </c>
      <c r="X89" s="167">
        <f t="shared" si="41"/>
        <v>-6.5440210249671504E-2</v>
      </c>
      <c r="Y89" s="181">
        <f t="shared" si="43"/>
        <v>1.081967213114754</v>
      </c>
      <c r="Z89" s="167">
        <f t="shared" si="36"/>
        <v>8.9624406221760697E-4</v>
      </c>
    </row>
    <row r="90" spans="1:26" x14ac:dyDescent="0.25">
      <c r="A90" s="164" t="s">
        <v>134</v>
      </c>
      <c r="B90" s="165" t="s">
        <v>134</v>
      </c>
      <c r="C90" s="166">
        <v>408</v>
      </c>
      <c r="D90" s="166">
        <v>385</v>
      </c>
      <c r="E90" s="166">
        <v>658</v>
      </c>
      <c r="F90" s="166">
        <v>679</v>
      </c>
      <c r="G90" s="166">
        <v>636</v>
      </c>
      <c r="H90" s="167">
        <f t="shared" si="37"/>
        <v>-6.3328424153166418E-2</v>
      </c>
      <c r="I90" s="181">
        <f t="shared" si="35"/>
        <v>0.55882352941176472</v>
      </c>
      <c r="J90" s="167">
        <f t="shared" si="38"/>
        <v>8.3815447872326407E-4</v>
      </c>
      <c r="K90" s="166">
        <v>1922</v>
      </c>
      <c r="L90" s="166">
        <v>947</v>
      </c>
      <c r="M90" s="166">
        <v>3040</v>
      </c>
      <c r="N90" s="166">
        <v>3728</v>
      </c>
      <c r="O90" s="166">
        <v>4053</v>
      </c>
      <c r="P90" s="167">
        <f t="shared" si="39"/>
        <v>8.7178111587982832E-2</v>
      </c>
      <c r="Q90" s="181">
        <f t="shared" si="42"/>
        <v>1.1087408949011448</v>
      </c>
      <c r="R90" s="167">
        <f t="shared" si="40"/>
        <v>1.1511490188393077E-3</v>
      </c>
      <c r="S90" s="166">
        <v>2330</v>
      </c>
      <c r="T90" s="166">
        <v>1332</v>
      </c>
      <c r="U90" s="166">
        <v>3698</v>
      </c>
      <c r="V90" s="166">
        <v>4407</v>
      </c>
      <c r="W90" s="166">
        <v>4689</v>
      </c>
      <c r="X90" s="167">
        <f t="shared" si="41"/>
        <v>6.3989108236895742E-2</v>
      </c>
      <c r="Y90" s="181">
        <f t="shared" si="43"/>
        <v>1.0124463519313305</v>
      </c>
      <c r="Z90" s="167">
        <f t="shared" si="36"/>
        <v>9.7911685142709325E-4</v>
      </c>
    </row>
    <row r="91" spans="1:26" x14ac:dyDescent="0.25">
      <c r="A91" s="169" t="s">
        <v>148</v>
      </c>
      <c r="B91" s="170" t="s">
        <v>148</v>
      </c>
      <c r="C91" s="171">
        <f>C83-SUM(C84:C90)</f>
        <v>7838</v>
      </c>
      <c r="D91" s="171">
        <f>D83-SUM(D84:D90)</f>
        <v>13273</v>
      </c>
      <c r="E91" s="171">
        <f>E83-SUM(E84:E90)</f>
        <v>21554</v>
      </c>
      <c r="F91" s="171">
        <f>F83-SUM(F84:F90)</f>
        <v>23699</v>
      </c>
      <c r="G91" s="171">
        <f>G83-SUM(G84:G90)</f>
        <v>28432</v>
      </c>
      <c r="H91" s="172">
        <f t="shared" si="37"/>
        <v>0.19971306806194344</v>
      </c>
      <c r="I91" s="182">
        <f t="shared" si="35"/>
        <v>2.6274559836693032</v>
      </c>
      <c r="J91" s="172">
        <f t="shared" si="38"/>
        <v>3.7469195187201015E-2</v>
      </c>
      <c r="K91" s="171">
        <f>K83-SUM(K84:K90)</f>
        <v>21224</v>
      </c>
      <c r="L91" s="171">
        <f>L83-SUM(L84:L90)</f>
        <v>37928</v>
      </c>
      <c r="M91" s="171">
        <f>M83-SUM(M84:M90)</f>
        <v>70455</v>
      </c>
      <c r="N91" s="171">
        <f>N83-SUM(N84:N90)</f>
        <v>95754</v>
      </c>
      <c r="O91" s="171">
        <f>O83-SUM(O84:O90)</f>
        <v>112449</v>
      </c>
      <c r="P91" s="172">
        <f t="shared" si="39"/>
        <v>0.17435302963844856</v>
      </c>
      <c r="Q91" s="182">
        <f t="shared" si="42"/>
        <v>4.2982001507727103</v>
      </c>
      <c r="R91" s="172">
        <f t="shared" si="40"/>
        <v>3.1938207752149353E-2</v>
      </c>
      <c r="S91" s="171">
        <f>S83-SUM(S84:S90)</f>
        <v>29062</v>
      </c>
      <c r="T91" s="171">
        <f>T83-SUM(T84:T90)</f>
        <v>51201</v>
      </c>
      <c r="U91" s="171">
        <f>U83-SUM(U84:U90)</f>
        <v>92009</v>
      </c>
      <c r="V91" s="171">
        <f>V83-SUM(V84:V90)</f>
        <v>119453</v>
      </c>
      <c r="W91" s="171">
        <f>W83-SUM(W84:W90)</f>
        <v>140881</v>
      </c>
      <c r="X91" s="172">
        <f t="shared" si="41"/>
        <v>0.17938436037604744</v>
      </c>
      <c r="Y91" s="182">
        <f t="shared" si="43"/>
        <v>3.8476016791686742</v>
      </c>
      <c r="Z91" s="172">
        <f t="shared" si="36"/>
        <v>2.4361158026759172E-2</v>
      </c>
    </row>
    <row r="92" spans="1:26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</row>
    <row r="93" spans="1:26" x14ac:dyDescent="0.25">
      <c r="A93" s="1" t="s">
        <v>0</v>
      </c>
      <c r="B93" s="158" t="s">
        <v>71</v>
      </c>
      <c r="C93" s="178">
        <f>C94+C97</f>
        <v>0</v>
      </c>
      <c r="D93" s="178">
        <f>D94+D97</f>
        <v>0</v>
      </c>
      <c r="E93" s="178">
        <f>E94+E97</f>
        <v>5131</v>
      </c>
      <c r="F93" s="178">
        <f>F94+F97</f>
        <v>7607</v>
      </c>
      <c r="G93" s="178">
        <f>G94+G97</f>
        <v>7923</v>
      </c>
      <c r="H93" s="179">
        <f>IFERROR(G93/F93-1,"-")</f>
        <v>4.1540686210069566E-2</v>
      </c>
      <c r="I93" s="179" t="str">
        <f t="shared" si="35"/>
        <v>-</v>
      </c>
      <c r="J93" s="179">
        <f>G93/G$9</f>
        <v>1.0441348954283681E-2</v>
      </c>
      <c r="K93" s="178">
        <f>K94+K97</f>
        <v>0</v>
      </c>
      <c r="L93" s="178">
        <f>L94+L97</f>
        <v>0</v>
      </c>
      <c r="M93" s="178">
        <f>M94+M97</f>
        <v>46354</v>
      </c>
      <c r="N93" s="178">
        <f>N94+N97</f>
        <v>50550</v>
      </c>
      <c r="O93" s="178">
        <f>O94+O97</f>
        <v>49465</v>
      </c>
      <c r="P93" s="179">
        <f>IFERROR(O93/N93-1,"-")</f>
        <v>-2.1463897131552945E-2</v>
      </c>
      <c r="Q93" s="179" t="str">
        <f t="shared" si="42"/>
        <v>-</v>
      </c>
      <c r="R93" s="179">
        <f>O93/O$9</f>
        <v>1.4049244070290245E-2</v>
      </c>
      <c r="S93" s="178">
        <f>S94+S97</f>
        <v>24221</v>
      </c>
      <c r="T93" s="178">
        <f>T94+T97</f>
        <v>33444</v>
      </c>
      <c r="U93" s="178">
        <f>U94+U97</f>
        <v>51485</v>
      </c>
      <c r="V93" s="178">
        <f>V94+V97</f>
        <v>58157</v>
      </c>
      <c r="W93" s="178">
        <f>W94+W97</f>
        <v>57388</v>
      </c>
      <c r="X93" s="179">
        <f>IFERROR(W93/V93-1,"-")</f>
        <v>-1.3222827862510056E-2</v>
      </c>
      <c r="Y93" s="179">
        <f t="shared" si="43"/>
        <v>1.3693489121010693</v>
      </c>
      <c r="Z93" s="179">
        <f t="shared" ref="Z93:Z105" si="44">U93/U$9</f>
        <v>1.3631647132429394E-2</v>
      </c>
    </row>
    <row r="94" spans="1:26" x14ac:dyDescent="0.25">
      <c r="A94" s="1" t="s">
        <v>99</v>
      </c>
      <c r="B94" s="161" t="s">
        <v>100</v>
      </c>
      <c r="C94" s="162">
        <v>0</v>
      </c>
      <c r="D94" s="162">
        <v>0</v>
      </c>
      <c r="E94" s="162">
        <v>3937</v>
      </c>
      <c r="F94" s="162">
        <v>5346</v>
      </c>
      <c r="G94" s="162">
        <v>5742</v>
      </c>
      <c r="H94" s="163">
        <f>IFERROR(G94/F94-1,"-")</f>
        <v>7.4074074074074181E-2</v>
      </c>
      <c r="I94" s="180" t="str">
        <f t="shared" si="35"/>
        <v>-</v>
      </c>
      <c r="J94" s="163">
        <f>G94/G$9</f>
        <v>7.5671116616807896E-3</v>
      </c>
      <c r="K94" s="162">
        <v>0</v>
      </c>
      <c r="L94" s="162">
        <v>0</v>
      </c>
      <c r="M94" s="162">
        <v>29872</v>
      </c>
      <c r="N94" s="162">
        <v>32376</v>
      </c>
      <c r="O94" s="162">
        <v>30079</v>
      </c>
      <c r="P94" s="163">
        <f>IFERROR(O94/N94-1,"-")</f>
        <v>-7.0947615517667373E-2</v>
      </c>
      <c r="Q94" s="180" t="str">
        <f t="shared" si="42"/>
        <v>-</v>
      </c>
      <c r="R94" s="163">
        <f>O94/O$9</f>
        <v>8.5431560171891283E-3</v>
      </c>
      <c r="S94" s="162">
        <v>16023</v>
      </c>
      <c r="T94" s="162">
        <v>21732</v>
      </c>
      <c r="U94" s="162">
        <v>33809</v>
      </c>
      <c r="V94" s="162">
        <v>37722</v>
      </c>
      <c r="W94" s="162">
        <v>35821</v>
      </c>
      <c r="X94" s="163">
        <f>IFERROR(W94/V94-1,"-")</f>
        <v>-5.0394994963151474E-2</v>
      </c>
      <c r="Y94" s="180">
        <f t="shared" si="43"/>
        <v>1.2355988266866378</v>
      </c>
      <c r="Z94" s="163">
        <f t="shared" si="44"/>
        <v>8.9515850810975104E-3</v>
      </c>
    </row>
    <row r="95" spans="1:26" x14ac:dyDescent="0.25">
      <c r="A95" s="164" t="s">
        <v>106</v>
      </c>
      <c r="B95" s="165" t="s">
        <v>106</v>
      </c>
      <c r="C95" s="166">
        <v>0</v>
      </c>
      <c r="D95" s="166">
        <v>0</v>
      </c>
      <c r="E95" s="166">
        <v>2928</v>
      </c>
      <c r="F95" s="166">
        <v>3814</v>
      </c>
      <c r="G95" s="166">
        <v>4202</v>
      </c>
      <c r="H95" s="167">
        <f>IFERROR(G95/F95-1,"-")</f>
        <v>0.10173046670162567</v>
      </c>
      <c r="I95" s="181" t="str">
        <f t="shared" si="35"/>
        <v>-</v>
      </c>
      <c r="J95" s="167">
        <f>G95/G$9</f>
        <v>5.5376181125709996E-3</v>
      </c>
      <c r="K95" s="166">
        <v>0</v>
      </c>
      <c r="L95" s="166">
        <v>0</v>
      </c>
      <c r="M95" s="166">
        <v>13361</v>
      </c>
      <c r="N95" s="166">
        <v>8210</v>
      </c>
      <c r="O95" s="166">
        <v>7675</v>
      </c>
      <c r="P95" s="167">
        <f>IFERROR(O95/N95-1,"-")</f>
        <v>-6.5164433617539541E-2</v>
      </c>
      <c r="Q95" s="181" t="str">
        <f t="shared" si="42"/>
        <v>-</v>
      </c>
      <c r="R95" s="167">
        <f>O95/O$9</f>
        <v>2.1798837205999721E-3</v>
      </c>
      <c r="S95" s="166">
        <v>8684</v>
      </c>
      <c r="T95" s="166">
        <v>11001</v>
      </c>
      <c r="U95" s="166">
        <v>16289</v>
      </c>
      <c r="V95" s="166">
        <v>12024</v>
      </c>
      <c r="W95" s="166">
        <v>11877</v>
      </c>
      <c r="X95" s="167">
        <f>IFERROR(W95/V95-1,"-")</f>
        <v>-1.2225548902195627E-2</v>
      </c>
      <c r="Y95" s="181">
        <f t="shared" si="43"/>
        <v>0.36768770152003682</v>
      </c>
      <c r="Z95" s="167">
        <f t="shared" si="44"/>
        <v>4.3128270397230729E-3</v>
      </c>
    </row>
    <row r="96" spans="1:26" x14ac:dyDescent="0.25">
      <c r="A96" s="164" t="s">
        <v>103</v>
      </c>
      <c r="B96" s="165" t="s">
        <v>103</v>
      </c>
      <c r="C96" s="166">
        <v>0</v>
      </c>
      <c r="D96" s="166">
        <v>0</v>
      </c>
      <c r="E96" s="166">
        <v>1009</v>
      </c>
      <c r="F96" s="166">
        <v>1532</v>
      </c>
      <c r="G96" s="166">
        <v>1540</v>
      </c>
      <c r="H96" s="167">
        <f>IFERROR(G96/F96-1,"-")</f>
        <v>5.2219321148825326E-3</v>
      </c>
      <c r="I96" s="181" t="str">
        <f t="shared" si="35"/>
        <v>-</v>
      </c>
      <c r="J96" s="167">
        <f>G96/G$9</f>
        <v>2.0294935491097905E-3</v>
      </c>
      <c r="K96" s="166">
        <v>0</v>
      </c>
      <c r="L96" s="166">
        <v>0</v>
      </c>
      <c r="M96" s="166">
        <v>16511</v>
      </c>
      <c r="N96" s="166">
        <v>24166</v>
      </c>
      <c r="O96" s="166">
        <v>22404</v>
      </c>
      <c r="P96" s="167">
        <f>IFERROR(O96/N96-1,"-")</f>
        <v>-7.2912356202929685E-2</v>
      </c>
      <c r="Q96" s="181" t="str">
        <f t="shared" si="42"/>
        <v>-</v>
      </c>
      <c r="R96" s="167">
        <f>O96/O$9</f>
        <v>6.3632722965891566E-3</v>
      </c>
      <c r="S96" s="166">
        <v>7339</v>
      </c>
      <c r="T96" s="166">
        <v>10731</v>
      </c>
      <c r="U96" s="166">
        <v>17520</v>
      </c>
      <c r="V96" s="166">
        <v>25698</v>
      </c>
      <c r="W96" s="166">
        <v>23944</v>
      </c>
      <c r="X96" s="167">
        <f>IFERROR(W96/V96-1,"-")</f>
        <v>-6.8254338859055186E-2</v>
      </c>
      <c r="Y96" s="181">
        <f t="shared" si="43"/>
        <v>2.2625698324022347</v>
      </c>
      <c r="Z96" s="167">
        <f t="shared" si="44"/>
        <v>4.6387580413744384E-3</v>
      </c>
    </row>
    <row r="97" spans="1:26" x14ac:dyDescent="0.25">
      <c r="A97" s="1" t="s">
        <v>149</v>
      </c>
      <c r="B97" s="161" t="s">
        <v>110</v>
      </c>
      <c r="C97" s="162">
        <v>0</v>
      </c>
      <c r="D97" s="162">
        <v>0</v>
      </c>
      <c r="E97" s="162">
        <v>1194</v>
      </c>
      <c r="F97" s="162">
        <v>2261</v>
      </c>
      <c r="G97" s="162">
        <v>2181</v>
      </c>
      <c r="H97" s="163">
        <f>IFERROR(G97/F97-1,"-")</f>
        <v>-3.5382574082264528E-2</v>
      </c>
      <c r="I97" s="180" t="str">
        <f t="shared" si="35"/>
        <v>-</v>
      </c>
      <c r="J97" s="163">
        <f>G97/G$9</f>
        <v>2.8742372926028915E-3</v>
      </c>
      <c r="K97" s="162">
        <v>0</v>
      </c>
      <c r="L97" s="162">
        <v>0</v>
      </c>
      <c r="M97" s="162">
        <v>16482</v>
      </c>
      <c r="N97" s="162">
        <v>18174</v>
      </c>
      <c r="O97" s="162">
        <v>19386</v>
      </c>
      <c r="P97" s="163">
        <f>IFERROR(O97/N97-1,"-")</f>
        <v>6.6688676130736146E-2</v>
      </c>
      <c r="Q97" s="180" t="str">
        <f t="shared" si="42"/>
        <v>-</v>
      </c>
      <c r="R97" s="163">
        <f>O97/O$9</f>
        <v>5.5060880531011156E-3</v>
      </c>
      <c r="S97" s="162">
        <v>8198</v>
      </c>
      <c r="T97" s="162">
        <v>11712</v>
      </c>
      <c r="U97" s="162">
        <v>17676</v>
      </c>
      <c r="V97" s="162">
        <v>20435</v>
      </c>
      <c r="W97" s="162">
        <v>21567</v>
      </c>
      <c r="X97" s="163">
        <f>IFERROR(W97/V97-1,"-")</f>
        <v>5.539515537068751E-2</v>
      </c>
      <c r="Y97" s="180">
        <f t="shared" si="43"/>
        <v>1.6307636008782631</v>
      </c>
      <c r="Z97" s="163">
        <f t="shared" si="44"/>
        <v>4.6800620513318819E-3</v>
      </c>
    </row>
    <row r="98" spans="1:26" x14ac:dyDescent="0.25">
      <c r="A98" s="164" t="s">
        <v>113</v>
      </c>
      <c r="B98" s="165" t="s">
        <v>113</v>
      </c>
      <c r="C98" s="166">
        <v>0</v>
      </c>
      <c r="D98" s="166">
        <v>0</v>
      </c>
      <c r="E98" s="166">
        <v>50</v>
      </c>
      <c r="F98" s="166">
        <v>173</v>
      </c>
      <c r="G98" s="166">
        <v>203</v>
      </c>
      <c r="H98" s="167">
        <f t="shared" ref="H98:H105" si="45">IFERROR(G98/F98-1,"-")</f>
        <v>0.17341040462427748</v>
      </c>
      <c r="I98" s="181" t="str">
        <f t="shared" si="35"/>
        <v>-</v>
      </c>
      <c r="J98" s="167">
        <f t="shared" ref="J98:J105" si="46">G98/G$9</f>
        <v>2.6752414965538145E-4</v>
      </c>
      <c r="K98" s="166">
        <v>0</v>
      </c>
      <c r="L98" s="166">
        <v>0</v>
      </c>
      <c r="M98" s="166">
        <v>2353</v>
      </c>
      <c r="N98" s="166">
        <v>2622</v>
      </c>
      <c r="O98" s="166">
        <v>2827</v>
      </c>
      <c r="P98" s="167">
        <f t="shared" ref="P98:P105" si="47">IFERROR(O98/N98-1,"-")</f>
        <v>7.8184591914568946E-2</v>
      </c>
      <c r="Q98" s="181" t="str">
        <f t="shared" si="42"/>
        <v>-</v>
      </c>
      <c r="R98" s="167">
        <f t="shared" ref="R98:R105" si="48">O98/O$9</f>
        <v>8.029356714183871E-4</v>
      </c>
      <c r="S98" s="166">
        <v>1288</v>
      </c>
      <c r="T98" s="166">
        <v>921</v>
      </c>
      <c r="U98" s="166">
        <v>2403</v>
      </c>
      <c r="V98" s="166">
        <v>2795</v>
      </c>
      <c r="W98" s="166">
        <v>3030</v>
      </c>
      <c r="X98" s="167">
        <f t="shared" ref="X98:X105" si="49">IFERROR(W98/V98-1,"-")</f>
        <v>8.4078711985688726E-2</v>
      </c>
      <c r="Y98" s="181">
        <f t="shared" si="43"/>
        <v>1.3524844720496896</v>
      </c>
      <c r="Z98" s="167">
        <f t="shared" si="44"/>
        <v>6.3624061492139131E-4</v>
      </c>
    </row>
    <row r="99" spans="1:26" x14ac:dyDescent="0.25">
      <c r="A99" s="164" t="s">
        <v>116</v>
      </c>
      <c r="B99" s="165" t="s">
        <v>116</v>
      </c>
      <c r="C99" s="166">
        <v>0</v>
      </c>
      <c r="D99" s="166">
        <v>0</v>
      </c>
      <c r="E99" s="166">
        <v>194</v>
      </c>
      <c r="F99" s="166">
        <v>319</v>
      </c>
      <c r="G99" s="166">
        <v>341</v>
      </c>
      <c r="H99" s="167">
        <f t="shared" si="45"/>
        <v>6.8965517241379226E-2</v>
      </c>
      <c r="I99" s="181" t="str">
        <f t="shared" si="35"/>
        <v>-</v>
      </c>
      <c r="J99" s="167">
        <f t="shared" si="46"/>
        <v>4.4938785730288215E-4</v>
      </c>
      <c r="K99" s="166">
        <v>0</v>
      </c>
      <c r="L99" s="166">
        <v>0</v>
      </c>
      <c r="M99" s="166">
        <v>3288</v>
      </c>
      <c r="N99" s="166">
        <v>3495</v>
      </c>
      <c r="O99" s="166">
        <v>3893</v>
      </c>
      <c r="P99" s="167">
        <f t="shared" si="47"/>
        <v>0.11387696709585127</v>
      </c>
      <c r="Q99" s="181" t="str">
        <f t="shared" si="42"/>
        <v>-</v>
      </c>
      <c r="R99" s="167">
        <f t="shared" si="48"/>
        <v>1.1057051888333149E-3</v>
      </c>
      <c r="S99" s="166">
        <v>1481</v>
      </c>
      <c r="T99" s="166">
        <v>2395</v>
      </c>
      <c r="U99" s="166">
        <v>3482</v>
      </c>
      <c r="V99" s="166">
        <v>3814</v>
      </c>
      <c r="W99" s="166">
        <v>4234</v>
      </c>
      <c r="X99" s="167">
        <f t="shared" si="49"/>
        <v>0.11012060828526482</v>
      </c>
      <c r="Y99" s="181">
        <f t="shared" si="43"/>
        <v>1.8588791357191088</v>
      </c>
      <c r="Z99" s="167">
        <f t="shared" si="44"/>
        <v>9.219266837937098E-4</v>
      </c>
    </row>
    <row r="100" spans="1:26" x14ac:dyDescent="0.25">
      <c r="A100" s="164" t="s">
        <v>119</v>
      </c>
      <c r="B100" s="165" t="s">
        <v>119</v>
      </c>
      <c r="C100" s="166">
        <v>0</v>
      </c>
      <c r="D100" s="166">
        <v>0</v>
      </c>
      <c r="E100" s="166">
        <v>346</v>
      </c>
      <c r="F100" s="166">
        <v>771</v>
      </c>
      <c r="G100" s="166">
        <v>574</v>
      </c>
      <c r="H100" s="167">
        <f t="shared" si="45"/>
        <v>-0.25551232166018156</v>
      </c>
      <c r="I100" s="181" t="str">
        <f t="shared" si="35"/>
        <v>-</v>
      </c>
      <c r="J100" s="167">
        <f t="shared" si="46"/>
        <v>7.5644759557728545E-4</v>
      </c>
      <c r="K100" s="166">
        <v>0</v>
      </c>
      <c r="L100" s="166">
        <v>0</v>
      </c>
      <c r="M100" s="166">
        <v>3066</v>
      </c>
      <c r="N100" s="166">
        <v>3114</v>
      </c>
      <c r="O100" s="166">
        <v>3111</v>
      </c>
      <c r="P100" s="167">
        <f t="shared" si="47"/>
        <v>-9.633911368015502E-4</v>
      </c>
      <c r="Q100" s="181" t="str">
        <f t="shared" si="42"/>
        <v>-</v>
      </c>
      <c r="R100" s="167">
        <f t="shared" si="48"/>
        <v>8.835984696790246E-4</v>
      </c>
      <c r="S100" s="166">
        <v>1974</v>
      </c>
      <c r="T100" s="166">
        <v>3541</v>
      </c>
      <c r="U100" s="166">
        <v>3412</v>
      </c>
      <c r="V100" s="166">
        <v>3885</v>
      </c>
      <c r="W100" s="166">
        <v>3685</v>
      </c>
      <c r="X100" s="167">
        <f t="shared" si="49"/>
        <v>-5.1480051480051525E-2</v>
      </c>
      <c r="Y100" s="181">
        <f t="shared" si="43"/>
        <v>0.86676798378926034</v>
      </c>
      <c r="Z100" s="167">
        <f t="shared" si="44"/>
        <v>9.0339283317177998E-4</v>
      </c>
    </row>
    <row r="101" spans="1:26" x14ac:dyDescent="0.25">
      <c r="A101" s="164" t="s">
        <v>126</v>
      </c>
      <c r="B101" s="165" t="s">
        <v>126</v>
      </c>
      <c r="C101" s="166">
        <v>0</v>
      </c>
      <c r="D101" s="166">
        <v>0</v>
      </c>
      <c r="E101" s="166">
        <v>32</v>
      </c>
      <c r="F101" s="166">
        <v>58</v>
      </c>
      <c r="G101" s="166">
        <v>90</v>
      </c>
      <c r="H101" s="167">
        <f t="shared" si="45"/>
        <v>0.55172413793103448</v>
      </c>
      <c r="I101" s="181" t="str">
        <f t="shared" si="35"/>
        <v>-</v>
      </c>
      <c r="J101" s="167">
        <f t="shared" si="46"/>
        <v>1.1860676585706567E-4</v>
      </c>
      <c r="K101" s="166">
        <v>0</v>
      </c>
      <c r="L101" s="166">
        <v>0</v>
      </c>
      <c r="M101" s="166">
        <v>1140</v>
      </c>
      <c r="N101" s="166">
        <v>880</v>
      </c>
      <c r="O101" s="166">
        <v>843</v>
      </c>
      <c r="P101" s="167">
        <f t="shared" si="47"/>
        <v>-4.2045454545454497E-2</v>
      </c>
      <c r="Q101" s="181" t="str">
        <f t="shared" si="42"/>
        <v>-</v>
      </c>
      <c r="R101" s="167">
        <f t="shared" si="48"/>
        <v>2.3943217934407511E-4</v>
      </c>
      <c r="S101" s="166">
        <v>323</v>
      </c>
      <c r="T101" s="166">
        <v>432</v>
      </c>
      <c r="U101" s="166">
        <v>1172</v>
      </c>
      <c r="V101" s="166">
        <v>938</v>
      </c>
      <c r="W101" s="166">
        <v>933</v>
      </c>
      <c r="X101" s="167">
        <f t="shared" si="49"/>
        <v>-5.3304904051172386E-3</v>
      </c>
      <c r="Y101" s="181">
        <f t="shared" si="43"/>
        <v>1.8885448916408669</v>
      </c>
      <c r="Z101" s="167">
        <f t="shared" si="44"/>
        <v>3.1030961327002524E-4</v>
      </c>
    </row>
    <row r="102" spans="1:26" x14ac:dyDescent="0.25">
      <c r="A102" s="164" t="s">
        <v>122</v>
      </c>
      <c r="B102" s="165" t="s">
        <v>122</v>
      </c>
      <c r="C102" s="166">
        <v>0</v>
      </c>
      <c r="D102" s="166">
        <v>0</v>
      </c>
      <c r="E102" s="166">
        <v>15</v>
      </c>
      <c r="F102" s="166">
        <v>87</v>
      </c>
      <c r="G102" s="166">
        <v>64</v>
      </c>
      <c r="H102" s="167">
        <f t="shared" si="45"/>
        <v>-0.26436781609195403</v>
      </c>
      <c r="I102" s="181" t="str">
        <f t="shared" si="35"/>
        <v>-</v>
      </c>
      <c r="J102" s="167">
        <f t="shared" si="46"/>
        <v>8.4342589053913367E-5</v>
      </c>
      <c r="K102" s="166">
        <v>0</v>
      </c>
      <c r="L102" s="166">
        <v>0</v>
      </c>
      <c r="M102" s="166">
        <v>667</v>
      </c>
      <c r="N102" s="166">
        <v>563</v>
      </c>
      <c r="O102" s="166">
        <v>839</v>
      </c>
      <c r="P102" s="167">
        <f t="shared" si="47"/>
        <v>0.49023090586145646</v>
      </c>
      <c r="Q102" s="181" t="str">
        <f t="shared" si="42"/>
        <v>-</v>
      </c>
      <c r="R102" s="167">
        <f t="shared" si="48"/>
        <v>2.382960835939253E-4</v>
      </c>
      <c r="S102" s="166">
        <v>351</v>
      </c>
      <c r="T102" s="166">
        <v>507</v>
      </c>
      <c r="U102" s="166">
        <v>682</v>
      </c>
      <c r="V102" s="166">
        <v>650</v>
      </c>
      <c r="W102" s="166">
        <v>903</v>
      </c>
      <c r="X102" s="167">
        <f t="shared" si="49"/>
        <v>0.38923076923076927</v>
      </c>
      <c r="Y102" s="181">
        <f t="shared" si="43"/>
        <v>1.5726495726495728</v>
      </c>
      <c r="Z102" s="167">
        <f t="shared" si="44"/>
        <v>1.8057265891651639E-4</v>
      </c>
    </row>
    <row r="103" spans="1:26" x14ac:dyDescent="0.25">
      <c r="A103" s="164" t="s">
        <v>131</v>
      </c>
      <c r="B103" s="165" t="s">
        <v>131</v>
      </c>
      <c r="C103" s="166">
        <v>0</v>
      </c>
      <c r="D103" s="166">
        <v>0</v>
      </c>
      <c r="E103" s="166">
        <v>10</v>
      </c>
      <c r="F103" s="166">
        <v>22</v>
      </c>
      <c r="G103" s="166">
        <v>28</v>
      </c>
      <c r="H103" s="167">
        <f t="shared" si="45"/>
        <v>0.27272727272727271</v>
      </c>
      <c r="I103" s="181" t="str">
        <f t="shared" si="35"/>
        <v>-</v>
      </c>
      <c r="J103" s="167">
        <f t="shared" si="46"/>
        <v>3.68998827110871E-5</v>
      </c>
      <c r="K103" s="166">
        <v>0</v>
      </c>
      <c r="L103" s="166">
        <v>0</v>
      </c>
      <c r="M103" s="166">
        <v>260</v>
      </c>
      <c r="N103" s="166">
        <v>131</v>
      </c>
      <c r="O103" s="166">
        <v>202</v>
      </c>
      <c r="P103" s="167">
        <f t="shared" si="47"/>
        <v>0.54198473282442738</v>
      </c>
      <c r="Q103" s="181" t="str">
        <f t="shared" si="42"/>
        <v>-</v>
      </c>
      <c r="R103" s="167">
        <f t="shared" si="48"/>
        <v>5.7372835382566045E-5</v>
      </c>
      <c r="S103" s="166">
        <v>124</v>
      </c>
      <c r="T103" s="166">
        <v>105</v>
      </c>
      <c r="U103" s="166">
        <v>270</v>
      </c>
      <c r="V103" s="166">
        <v>153</v>
      </c>
      <c r="W103" s="166">
        <v>230</v>
      </c>
      <c r="X103" s="167">
        <f t="shared" si="49"/>
        <v>0.50326797385620914</v>
      </c>
      <c r="Y103" s="181">
        <f t="shared" si="43"/>
        <v>0.85483870967741926</v>
      </c>
      <c r="Z103" s="167">
        <f t="shared" si="44"/>
        <v>7.1487709541729355E-5</v>
      </c>
    </row>
    <row r="104" spans="1:26" x14ac:dyDescent="0.25">
      <c r="A104" s="164" t="s">
        <v>134</v>
      </c>
      <c r="B104" s="165" t="s">
        <v>134</v>
      </c>
      <c r="C104" s="166">
        <v>0</v>
      </c>
      <c r="D104" s="166">
        <v>0</v>
      </c>
      <c r="E104" s="166">
        <v>11</v>
      </c>
      <c r="F104" s="166">
        <v>10</v>
      </c>
      <c r="G104" s="166">
        <v>25</v>
      </c>
      <c r="H104" s="167">
        <f t="shared" si="45"/>
        <v>1.5</v>
      </c>
      <c r="I104" s="181" t="str">
        <f t="shared" si="35"/>
        <v>-</v>
      </c>
      <c r="J104" s="167">
        <f t="shared" si="46"/>
        <v>3.2946323849184909E-5</v>
      </c>
      <c r="K104" s="166">
        <v>0</v>
      </c>
      <c r="L104" s="166">
        <v>0</v>
      </c>
      <c r="M104" s="166">
        <v>157</v>
      </c>
      <c r="N104" s="166">
        <v>260</v>
      </c>
      <c r="O104" s="166">
        <v>359</v>
      </c>
      <c r="P104" s="167">
        <f t="shared" si="47"/>
        <v>0.38076923076923075</v>
      </c>
      <c r="Q104" s="181" t="str">
        <f t="shared" si="42"/>
        <v>-</v>
      </c>
      <c r="R104" s="167">
        <f t="shared" si="48"/>
        <v>1.0196459357594658E-4</v>
      </c>
      <c r="S104" s="166">
        <v>89</v>
      </c>
      <c r="T104" s="166">
        <v>96</v>
      </c>
      <c r="U104" s="166">
        <v>168</v>
      </c>
      <c r="V104" s="166">
        <v>270</v>
      </c>
      <c r="W104" s="166">
        <v>384</v>
      </c>
      <c r="X104" s="167">
        <f t="shared" si="49"/>
        <v>0.42222222222222228</v>
      </c>
      <c r="Y104" s="181">
        <f t="shared" si="43"/>
        <v>3.3146067415730336</v>
      </c>
      <c r="Z104" s="167">
        <f t="shared" si="44"/>
        <v>4.44812414926316E-5</v>
      </c>
    </row>
    <row r="105" spans="1:26" x14ac:dyDescent="0.25">
      <c r="A105" s="169" t="s">
        <v>148</v>
      </c>
      <c r="B105" s="170" t="s">
        <v>148</v>
      </c>
      <c r="C105" s="171">
        <f>C97-SUM(C98:C104)</f>
        <v>0</v>
      </c>
      <c r="D105" s="171">
        <f>D97-SUM(D98:D104)</f>
        <v>0</v>
      </c>
      <c r="E105" s="171">
        <f>E97-SUM(E98:E104)</f>
        <v>536</v>
      </c>
      <c r="F105" s="171">
        <f>F97-SUM(F98:F104)</f>
        <v>821</v>
      </c>
      <c r="G105" s="171">
        <f>G97-SUM(G98:G104)</f>
        <v>856</v>
      </c>
      <c r="H105" s="172">
        <f t="shared" si="45"/>
        <v>4.2630937880633324E-2</v>
      </c>
      <c r="I105" s="182" t="str">
        <f t="shared" si="35"/>
        <v>-</v>
      </c>
      <c r="J105" s="172">
        <f t="shared" si="46"/>
        <v>1.1280821285960913E-3</v>
      </c>
      <c r="K105" s="171">
        <f>K97-SUM(K98:K104)</f>
        <v>0</v>
      </c>
      <c r="L105" s="171">
        <f>L97-SUM(L98:L104)</f>
        <v>0</v>
      </c>
      <c r="M105" s="171">
        <f>M97-SUM(M98:M104)</f>
        <v>5551</v>
      </c>
      <c r="N105" s="171">
        <f>N97-SUM(N98:N104)</f>
        <v>7109</v>
      </c>
      <c r="O105" s="171">
        <f>O97-SUM(O98:O104)</f>
        <v>7312</v>
      </c>
      <c r="P105" s="172">
        <f t="shared" si="47"/>
        <v>2.8555352370234877E-2</v>
      </c>
      <c r="Q105" s="182" t="str">
        <f t="shared" si="42"/>
        <v>-</v>
      </c>
      <c r="R105" s="172">
        <f t="shared" si="48"/>
        <v>2.0767830312738759E-3</v>
      </c>
      <c r="S105" s="171">
        <f>S97-SUM(S98:S104)</f>
        <v>2568</v>
      </c>
      <c r="T105" s="171">
        <f>T97-SUM(T98:T104)</f>
        <v>3715</v>
      </c>
      <c r="U105" s="171">
        <f>U97-SUM(U98:U104)</f>
        <v>6087</v>
      </c>
      <c r="V105" s="171">
        <f>V97-SUM(V98:V104)</f>
        <v>7930</v>
      </c>
      <c r="W105" s="171">
        <f>W97-SUM(W98:W104)</f>
        <v>8168</v>
      </c>
      <c r="X105" s="172">
        <f t="shared" si="49"/>
        <v>3.0012610340479196E-2</v>
      </c>
      <c r="Y105" s="182">
        <f t="shared" si="43"/>
        <v>2.1806853582554515</v>
      </c>
      <c r="Z105" s="172">
        <f t="shared" si="44"/>
        <v>1.6116506962240986E-3</v>
      </c>
    </row>
    <row r="106" spans="1:26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</row>
    <row r="107" spans="1:26" x14ac:dyDescent="0.25">
      <c r="A107" s="1" t="s">
        <v>0</v>
      </c>
      <c r="B107" s="158" t="s">
        <v>71</v>
      </c>
      <c r="C107" s="178">
        <f>C108+C111</f>
        <v>0</v>
      </c>
      <c r="D107" s="178">
        <f>D108+D111</f>
        <v>0</v>
      </c>
      <c r="E107" s="178">
        <f>E108+E111</f>
        <v>0</v>
      </c>
      <c r="F107" s="178">
        <f>F108+F111</f>
        <v>0</v>
      </c>
      <c r="G107" s="178">
        <f>G108+G111</f>
        <v>0</v>
      </c>
      <c r="H107" s="179" t="str">
        <f>IFERROR(G107/F107-1,"-")</f>
        <v>-</v>
      </c>
      <c r="I107" s="179" t="str">
        <f t="shared" si="35"/>
        <v>-</v>
      </c>
      <c r="J107" s="179">
        <f>G107/G$9</f>
        <v>0</v>
      </c>
      <c r="K107" s="178">
        <f>K108+K111</f>
        <v>0</v>
      </c>
      <c r="L107" s="178">
        <f>L108+L111</f>
        <v>0</v>
      </c>
      <c r="M107" s="178">
        <f>M108+M111</f>
        <v>0</v>
      </c>
      <c r="N107" s="178">
        <f>N108+N111</f>
        <v>0</v>
      </c>
      <c r="O107" s="178">
        <f>O108+O111</f>
        <v>0</v>
      </c>
      <c r="P107" s="179" t="str">
        <f>IFERROR(O107/N107-1,"-")</f>
        <v>-</v>
      </c>
      <c r="Q107" s="179" t="str">
        <f t="shared" si="42"/>
        <v>-</v>
      </c>
      <c r="R107" s="179">
        <f>O107/O$9</f>
        <v>0</v>
      </c>
      <c r="S107" s="178">
        <f>S108+S111</f>
        <v>63499</v>
      </c>
      <c r="T107" s="178">
        <f>T108+T111</f>
        <v>95997</v>
      </c>
      <c r="U107" s="178">
        <f>U108+U111</f>
        <v>169794</v>
      </c>
      <c r="V107" s="178">
        <f>V108+V111</f>
        <v>220761</v>
      </c>
      <c r="W107" s="178">
        <f>W108+W111</f>
        <v>207278</v>
      </c>
      <c r="X107" s="179">
        <f>IFERROR(W107/V107-1,"-")</f>
        <v>-6.1075099315549441E-2</v>
      </c>
      <c r="Y107" s="179">
        <f t="shared" si="43"/>
        <v>2.2642718782972961</v>
      </c>
      <c r="Z107" s="179">
        <f t="shared" ref="Z107:Z119" si="50">U107/U$9</f>
        <v>4.4956237607142208E-2</v>
      </c>
    </row>
    <row r="108" spans="1:26" x14ac:dyDescent="0.25">
      <c r="A108" s="1" t="s">
        <v>99</v>
      </c>
      <c r="B108" s="161" t="s">
        <v>100</v>
      </c>
      <c r="C108" s="162">
        <v>0</v>
      </c>
      <c r="D108" s="162">
        <v>0</v>
      </c>
      <c r="E108" s="162">
        <v>0</v>
      </c>
      <c r="F108" s="162">
        <v>0</v>
      </c>
      <c r="G108" s="162">
        <v>0</v>
      </c>
      <c r="H108" s="163" t="str">
        <f>IFERROR(G108/F108-1,"-")</f>
        <v>-</v>
      </c>
      <c r="I108" s="180" t="str">
        <f t="shared" si="35"/>
        <v>-</v>
      </c>
      <c r="J108" s="163">
        <f>G108/G$9</f>
        <v>0</v>
      </c>
      <c r="K108" s="162">
        <v>0</v>
      </c>
      <c r="L108" s="162">
        <v>0</v>
      </c>
      <c r="M108" s="162">
        <v>0</v>
      </c>
      <c r="N108" s="162">
        <v>0</v>
      </c>
      <c r="O108" s="162">
        <v>0</v>
      </c>
      <c r="P108" s="163" t="str">
        <f>IFERROR(O108/N108-1,"-")</f>
        <v>-</v>
      </c>
      <c r="Q108" s="180" t="str">
        <f t="shared" si="42"/>
        <v>-</v>
      </c>
      <c r="R108" s="163">
        <f>O108/O$9</f>
        <v>0</v>
      </c>
      <c r="S108" s="162">
        <v>28387</v>
      </c>
      <c r="T108" s="162">
        <v>39659</v>
      </c>
      <c r="U108" s="162">
        <v>41132</v>
      </c>
      <c r="V108" s="162">
        <v>48543</v>
      </c>
      <c r="W108" s="162">
        <v>43479</v>
      </c>
      <c r="X108" s="163">
        <f>IFERROR(W108/V108-1,"-")</f>
        <v>-0.10431988134231507</v>
      </c>
      <c r="Y108" s="180">
        <f t="shared" si="43"/>
        <v>0.53165181244936055</v>
      </c>
      <c r="Z108" s="163">
        <f t="shared" si="50"/>
        <v>1.089049062544597E-2</v>
      </c>
    </row>
    <row r="109" spans="1:26" x14ac:dyDescent="0.25">
      <c r="A109" s="164" t="s">
        <v>106</v>
      </c>
      <c r="B109" s="165" t="s">
        <v>106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7" t="str">
        <f>IFERROR(G109/F109-1,"-")</f>
        <v>-</v>
      </c>
      <c r="I109" s="181" t="str">
        <f t="shared" si="35"/>
        <v>-</v>
      </c>
      <c r="J109" s="167">
        <f>G109/G$9</f>
        <v>0</v>
      </c>
      <c r="K109" s="166">
        <v>0</v>
      </c>
      <c r="L109" s="166">
        <v>0</v>
      </c>
      <c r="M109" s="166">
        <v>0</v>
      </c>
      <c r="N109" s="166">
        <v>0</v>
      </c>
      <c r="O109" s="166">
        <v>0</v>
      </c>
      <c r="P109" s="167" t="str">
        <f>IFERROR(O109/N109-1,"-")</f>
        <v>-</v>
      </c>
      <c r="Q109" s="181" t="str">
        <f t="shared" si="42"/>
        <v>-</v>
      </c>
      <c r="R109" s="167">
        <f>O109/O$9</f>
        <v>0</v>
      </c>
      <c r="S109" s="166">
        <v>3383</v>
      </c>
      <c r="T109" s="166">
        <v>20351</v>
      </c>
      <c r="U109" s="166">
        <v>11031</v>
      </c>
      <c r="V109" s="166">
        <v>14560</v>
      </c>
      <c r="W109" s="166">
        <v>12208</v>
      </c>
      <c r="X109" s="167">
        <f>IFERROR(W109/V109-1,"-")</f>
        <v>-0.16153846153846152</v>
      </c>
      <c r="Y109" s="181">
        <f t="shared" si="43"/>
        <v>2.6086313922553948</v>
      </c>
      <c r="Z109" s="167">
        <f t="shared" si="50"/>
        <v>2.9206700887215429E-3</v>
      </c>
    </row>
    <row r="110" spans="1:26" x14ac:dyDescent="0.25">
      <c r="A110" s="164" t="s">
        <v>103</v>
      </c>
      <c r="B110" s="165" t="s">
        <v>103</v>
      </c>
      <c r="C110" s="166">
        <v>0</v>
      </c>
      <c r="D110" s="166">
        <v>0</v>
      </c>
      <c r="E110" s="166">
        <v>0</v>
      </c>
      <c r="F110" s="166">
        <v>0</v>
      </c>
      <c r="G110" s="166">
        <v>0</v>
      </c>
      <c r="H110" s="167" t="str">
        <f>IFERROR(G110/F110-1,"-")</f>
        <v>-</v>
      </c>
      <c r="I110" s="181" t="str">
        <f t="shared" si="35"/>
        <v>-</v>
      </c>
      <c r="J110" s="167">
        <f>G110/G$9</f>
        <v>0</v>
      </c>
      <c r="K110" s="166">
        <v>0</v>
      </c>
      <c r="L110" s="166">
        <v>0</v>
      </c>
      <c r="M110" s="166">
        <v>0</v>
      </c>
      <c r="N110" s="166">
        <v>0</v>
      </c>
      <c r="O110" s="166">
        <v>0</v>
      </c>
      <c r="P110" s="167" t="str">
        <f>IFERROR(O110/N110-1,"-")</f>
        <v>-</v>
      </c>
      <c r="Q110" s="181" t="str">
        <f t="shared" si="42"/>
        <v>-</v>
      </c>
      <c r="R110" s="167">
        <f>O110/O$9</f>
        <v>0</v>
      </c>
      <c r="S110" s="166">
        <v>25004</v>
      </c>
      <c r="T110" s="166">
        <v>19308</v>
      </c>
      <c r="U110" s="166">
        <v>30101</v>
      </c>
      <c r="V110" s="166">
        <v>33983</v>
      </c>
      <c r="W110" s="166">
        <v>31271</v>
      </c>
      <c r="X110" s="167">
        <f>IFERROR(W110/V110-1,"-")</f>
        <v>-7.9804608186446191E-2</v>
      </c>
      <c r="Y110" s="181">
        <f t="shared" si="43"/>
        <v>0.25063989761638128</v>
      </c>
      <c r="Z110" s="167">
        <f t="shared" si="50"/>
        <v>7.9698205367244278E-3</v>
      </c>
    </row>
    <row r="111" spans="1:26" x14ac:dyDescent="0.25">
      <c r="A111" s="1" t="s">
        <v>149</v>
      </c>
      <c r="B111" s="161" t="s">
        <v>110</v>
      </c>
      <c r="C111" s="162">
        <v>0</v>
      </c>
      <c r="D111" s="162">
        <v>0</v>
      </c>
      <c r="E111" s="162">
        <v>0</v>
      </c>
      <c r="F111" s="162">
        <v>0</v>
      </c>
      <c r="G111" s="162">
        <v>0</v>
      </c>
      <c r="H111" s="163" t="str">
        <f>IFERROR(G111/F111-1,"-")</f>
        <v>-</v>
      </c>
      <c r="I111" s="180" t="str">
        <f t="shared" si="35"/>
        <v>-</v>
      </c>
      <c r="J111" s="163">
        <f>G111/G$9</f>
        <v>0</v>
      </c>
      <c r="K111" s="162">
        <v>0</v>
      </c>
      <c r="L111" s="162">
        <v>0</v>
      </c>
      <c r="M111" s="162">
        <v>0</v>
      </c>
      <c r="N111" s="162">
        <v>0</v>
      </c>
      <c r="O111" s="162">
        <v>0</v>
      </c>
      <c r="P111" s="163" t="str">
        <f>IFERROR(O111/N111-1,"-")</f>
        <v>-</v>
      </c>
      <c r="Q111" s="180" t="str">
        <f t="shared" si="42"/>
        <v>-</v>
      </c>
      <c r="R111" s="163">
        <f>O111/O$9</f>
        <v>0</v>
      </c>
      <c r="S111" s="162">
        <v>35112</v>
      </c>
      <c r="T111" s="162">
        <v>56338</v>
      </c>
      <c r="U111" s="162">
        <v>128662</v>
      </c>
      <c r="V111" s="162">
        <v>172218</v>
      </c>
      <c r="W111" s="162">
        <v>163799</v>
      </c>
      <c r="X111" s="163">
        <f>IFERROR(W111/V111-1,"-")</f>
        <v>-4.8885714617519671E-2</v>
      </c>
      <c r="Y111" s="180">
        <f t="shared" si="43"/>
        <v>3.6650432900432897</v>
      </c>
      <c r="Z111" s="163">
        <f t="shared" si="50"/>
        <v>3.4065746981696232E-2</v>
      </c>
    </row>
    <row r="112" spans="1:26" x14ac:dyDescent="0.25">
      <c r="A112" s="164" t="s">
        <v>113</v>
      </c>
      <c r="B112" s="165" t="s">
        <v>113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7" t="str">
        <f t="shared" ref="H112:H119" si="51">IFERROR(G112/F112-1,"-")</f>
        <v>-</v>
      </c>
      <c r="I112" s="181" t="str">
        <f t="shared" si="35"/>
        <v>-</v>
      </c>
      <c r="J112" s="167">
        <f t="shared" ref="J112:J119" si="52">G112/G$9</f>
        <v>0</v>
      </c>
      <c r="K112" s="166">
        <v>0</v>
      </c>
      <c r="L112" s="166">
        <v>0</v>
      </c>
      <c r="M112" s="166">
        <v>0</v>
      </c>
      <c r="N112" s="166">
        <v>0</v>
      </c>
      <c r="O112" s="166">
        <v>0</v>
      </c>
      <c r="P112" s="167" t="str">
        <f t="shared" ref="P112:P119" si="53">IFERROR(O112/N112-1,"-")</f>
        <v>-</v>
      </c>
      <c r="Q112" s="181" t="str">
        <f t="shared" si="42"/>
        <v>-</v>
      </c>
      <c r="R112" s="167">
        <f t="shared" ref="R112:R119" si="54">O112/O$9</f>
        <v>0</v>
      </c>
      <c r="S112" s="166">
        <v>20258</v>
      </c>
      <c r="T112" s="166">
        <v>23009</v>
      </c>
      <c r="U112" s="166">
        <v>77726</v>
      </c>
      <c r="V112" s="166">
        <v>113230</v>
      </c>
      <c r="W112" s="166">
        <v>102157</v>
      </c>
      <c r="X112" s="167">
        <f t="shared" ref="X112:X119" si="55">IFERROR(W112/V112-1,"-")</f>
        <v>-9.7792104565927795E-2</v>
      </c>
      <c r="Y112" s="181">
        <f t="shared" si="43"/>
        <v>4.042797906999704</v>
      </c>
      <c r="Z112" s="167">
        <f t="shared" si="50"/>
        <v>2.0579458192001691E-2</v>
      </c>
    </row>
    <row r="113" spans="1:26" x14ac:dyDescent="0.25">
      <c r="A113" s="164" t="s">
        <v>116</v>
      </c>
      <c r="B113" s="165" t="s">
        <v>116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7" t="str">
        <f t="shared" si="51"/>
        <v>-</v>
      </c>
      <c r="I113" s="181" t="str">
        <f t="shared" si="35"/>
        <v>-</v>
      </c>
      <c r="J113" s="167">
        <f t="shared" si="52"/>
        <v>0</v>
      </c>
      <c r="K113" s="166">
        <v>0</v>
      </c>
      <c r="L113" s="166">
        <v>0</v>
      </c>
      <c r="M113" s="166">
        <v>0</v>
      </c>
      <c r="N113" s="166">
        <v>0</v>
      </c>
      <c r="O113" s="166">
        <v>0</v>
      </c>
      <c r="P113" s="167" t="str">
        <f t="shared" si="53"/>
        <v>-</v>
      </c>
      <c r="Q113" s="181" t="str">
        <f t="shared" si="42"/>
        <v>-</v>
      </c>
      <c r="R113" s="167">
        <f t="shared" si="54"/>
        <v>0</v>
      </c>
      <c r="S113" s="166">
        <v>2717</v>
      </c>
      <c r="T113" s="166">
        <v>6854</v>
      </c>
      <c r="U113" s="166">
        <v>5917</v>
      </c>
      <c r="V113" s="166">
        <v>7594</v>
      </c>
      <c r="W113" s="166">
        <v>7215</v>
      </c>
      <c r="X113" s="167">
        <f t="shared" si="55"/>
        <v>-4.9907821964708998E-2</v>
      </c>
      <c r="Y113" s="181">
        <f t="shared" si="43"/>
        <v>1.6555023923444976</v>
      </c>
      <c r="Z113" s="167">
        <f t="shared" si="50"/>
        <v>1.5666399161422689E-3</v>
      </c>
    </row>
    <row r="114" spans="1:26" x14ac:dyDescent="0.25">
      <c r="A114" s="164" t="s">
        <v>119</v>
      </c>
      <c r="B114" s="165" t="s">
        <v>119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7" t="str">
        <f t="shared" si="51"/>
        <v>-</v>
      </c>
      <c r="I114" s="181" t="str">
        <f t="shared" si="35"/>
        <v>-</v>
      </c>
      <c r="J114" s="167">
        <f t="shared" si="52"/>
        <v>0</v>
      </c>
      <c r="K114" s="166">
        <v>0</v>
      </c>
      <c r="L114" s="166">
        <v>0</v>
      </c>
      <c r="M114" s="166">
        <v>0</v>
      </c>
      <c r="N114" s="166">
        <v>0</v>
      </c>
      <c r="O114" s="166">
        <v>0</v>
      </c>
      <c r="P114" s="167" t="str">
        <f t="shared" si="53"/>
        <v>-</v>
      </c>
      <c r="Q114" s="181" t="str">
        <f t="shared" si="42"/>
        <v>-</v>
      </c>
      <c r="R114" s="167">
        <f t="shared" si="54"/>
        <v>0</v>
      </c>
      <c r="S114" s="166">
        <v>1871</v>
      </c>
      <c r="T114" s="166">
        <v>6300</v>
      </c>
      <c r="U114" s="166">
        <v>8638</v>
      </c>
      <c r="V114" s="166">
        <v>12056</v>
      </c>
      <c r="W114" s="166">
        <v>12800</v>
      </c>
      <c r="X114" s="167">
        <f t="shared" si="55"/>
        <v>6.1712010617120061E-2</v>
      </c>
      <c r="Y114" s="181">
        <f t="shared" si="43"/>
        <v>5.841261357562801</v>
      </c>
      <c r="Z114" s="167">
        <f t="shared" si="50"/>
        <v>2.2870771667461414E-3</v>
      </c>
    </row>
    <row r="115" spans="1:26" x14ac:dyDescent="0.25">
      <c r="A115" s="164" t="s">
        <v>126</v>
      </c>
      <c r="B115" s="165" t="s">
        <v>126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7" t="str">
        <f t="shared" si="51"/>
        <v>-</v>
      </c>
      <c r="I115" s="181" t="str">
        <f t="shared" si="35"/>
        <v>-</v>
      </c>
      <c r="J115" s="167">
        <f t="shared" si="52"/>
        <v>0</v>
      </c>
      <c r="K115" s="166">
        <v>0</v>
      </c>
      <c r="L115" s="166">
        <v>0</v>
      </c>
      <c r="M115" s="166">
        <v>0</v>
      </c>
      <c r="N115" s="166">
        <v>0</v>
      </c>
      <c r="O115" s="166">
        <v>0</v>
      </c>
      <c r="P115" s="167" t="str">
        <f t="shared" si="53"/>
        <v>-</v>
      </c>
      <c r="Q115" s="181" t="str">
        <f t="shared" si="42"/>
        <v>-</v>
      </c>
      <c r="R115" s="167">
        <f t="shared" si="54"/>
        <v>0</v>
      </c>
      <c r="S115" s="166">
        <v>1133</v>
      </c>
      <c r="T115" s="166">
        <v>3529</v>
      </c>
      <c r="U115" s="166">
        <v>5894</v>
      </c>
      <c r="V115" s="166">
        <v>6032</v>
      </c>
      <c r="W115" s="166">
        <v>5918</v>
      </c>
      <c r="X115" s="167">
        <f t="shared" si="55"/>
        <v>-1.8899204244031798E-2</v>
      </c>
      <c r="Y115" s="181">
        <f t="shared" si="43"/>
        <v>4.2233009708737868</v>
      </c>
      <c r="Z115" s="167">
        <f t="shared" si="50"/>
        <v>1.5605502223664921E-3</v>
      </c>
    </row>
    <row r="116" spans="1:26" x14ac:dyDescent="0.25">
      <c r="A116" s="164" t="s">
        <v>122</v>
      </c>
      <c r="B116" s="165" t="s">
        <v>122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7" t="str">
        <f t="shared" si="51"/>
        <v>-</v>
      </c>
      <c r="I116" s="181" t="str">
        <f t="shared" si="35"/>
        <v>-</v>
      </c>
      <c r="J116" s="167">
        <f t="shared" si="52"/>
        <v>0</v>
      </c>
      <c r="K116" s="166">
        <v>0</v>
      </c>
      <c r="L116" s="166">
        <v>0</v>
      </c>
      <c r="M116" s="166">
        <v>0</v>
      </c>
      <c r="N116" s="166">
        <v>0</v>
      </c>
      <c r="O116" s="166">
        <v>0</v>
      </c>
      <c r="P116" s="167" t="str">
        <f t="shared" si="53"/>
        <v>-</v>
      </c>
      <c r="Q116" s="181" t="str">
        <f t="shared" si="42"/>
        <v>-</v>
      </c>
      <c r="R116" s="167">
        <f t="shared" si="54"/>
        <v>0</v>
      </c>
      <c r="S116" s="166">
        <v>2557</v>
      </c>
      <c r="T116" s="166">
        <v>4170</v>
      </c>
      <c r="U116" s="166">
        <v>4317</v>
      </c>
      <c r="V116" s="166">
        <v>4916</v>
      </c>
      <c r="W116" s="166">
        <v>4686</v>
      </c>
      <c r="X116" s="167">
        <f t="shared" si="55"/>
        <v>-4.6786004882017895E-2</v>
      </c>
      <c r="Y116" s="181">
        <f t="shared" si="43"/>
        <v>0.83261634728197098</v>
      </c>
      <c r="Z116" s="167">
        <f t="shared" si="50"/>
        <v>1.1430090447838727E-3</v>
      </c>
    </row>
    <row r="117" spans="1:26" x14ac:dyDescent="0.25">
      <c r="A117" s="164" t="s">
        <v>131</v>
      </c>
      <c r="B117" s="165" t="s">
        <v>131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7" t="str">
        <f t="shared" si="51"/>
        <v>-</v>
      </c>
      <c r="I117" s="181" t="str">
        <f t="shared" si="35"/>
        <v>-</v>
      </c>
      <c r="J117" s="167">
        <f t="shared" si="52"/>
        <v>0</v>
      </c>
      <c r="K117" s="166">
        <v>0</v>
      </c>
      <c r="L117" s="166">
        <v>0</v>
      </c>
      <c r="M117" s="166">
        <v>0</v>
      </c>
      <c r="N117" s="166">
        <v>0</v>
      </c>
      <c r="O117" s="166">
        <v>0</v>
      </c>
      <c r="P117" s="167" t="str">
        <f t="shared" si="53"/>
        <v>-</v>
      </c>
      <c r="Q117" s="181" t="str">
        <f t="shared" si="42"/>
        <v>-</v>
      </c>
      <c r="R117" s="167">
        <f t="shared" si="54"/>
        <v>0</v>
      </c>
      <c r="S117" s="166">
        <v>226</v>
      </c>
      <c r="T117" s="166">
        <v>308</v>
      </c>
      <c r="U117" s="166">
        <v>1123</v>
      </c>
      <c r="V117" s="166">
        <v>1300</v>
      </c>
      <c r="W117" s="166">
        <v>1069</v>
      </c>
      <c r="X117" s="167">
        <f t="shared" si="55"/>
        <v>-0.1776923076923077</v>
      </c>
      <c r="Y117" s="181">
        <f t="shared" si="43"/>
        <v>3.7300884955752212</v>
      </c>
      <c r="Z117" s="167">
        <f t="shared" si="50"/>
        <v>2.9733591783467434E-4</v>
      </c>
    </row>
    <row r="118" spans="1:26" x14ac:dyDescent="0.25">
      <c r="A118" s="164" t="s">
        <v>134</v>
      </c>
      <c r="B118" s="165" t="s">
        <v>134</v>
      </c>
      <c r="C118" s="166">
        <v>0</v>
      </c>
      <c r="D118" s="166">
        <v>0</v>
      </c>
      <c r="E118" s="166">
        <v>0</v>
      </c>
      <c r="F118" s="166">
        <v>0</v>
      </c>
      <c r="G118" s="166">
        <v>0</v>
      </c>
      <c r="H118" s="167" t="str">
        <f t="shared" si="51"/>
        <v>-</v>
      </c>
      <c r="I118" s="181" t="str">
        <f t="shared" si="35"/>
        <v>-</v>
      </c>
      <c r="J118" s="167">
        <f t="shared" si="52"/>
        <v>0</v>
      </c>
      <c r="K118" s="166">
        <v>0</v>
      </c>
      <c r="L118" s="166">
        <v>0</v>
      </c>
      <c r="M118" s="166">
        <v>0</v>
      </c>
      <c r="N118" s="166">
        <v>0</v>
      </c>
      <c r="O118" s="166">
        <v>0</v>
      </c>
      <c r="P118" s="167" t="str">
        <f t="shared" si="53"/>
        <v>-</v>
      </c>
      <c r="Q118" s="181" t="str">
        <f t="shared" si="42"/>
        <v>-</v>
      </c>
      <c r="R118" s="167">
        <f t="shared" si="54"/>
        <v>0</v>
      </c>
      <c r="S118" s="166">
        <v>549</v>
      </c>
      <c r="T118" s="166">
        <v>470</v>
      </c>
      <c r="U118" s="166">
        <v>840</v>
      </c>
      <c r="V118" s="166">
        <v>770</v>
      </c>
      <c r="W118" s="166">
        <v>1368</v>
      </c>
      <c r="X118" s="167">
        <f t="shared" si="55"/>
        <v>0.77662337662337655</v>
      </c>
      <c r="Y118" s="181">
        <f t="shared" si="43"/>
        <v>1.4918032786885247</v>
      </c>
      <c r="Z118" s="167">
        <f t="shared" si="50"/>
        <v>2.2240620746315801E-4</v>
      </c>
    </row>
    <row r="119" spans="1:26" x14ac:dyDescent="0.25">
      <c r="A119" s="169" t="s">
        <v>148</v>
      </c>
      <c r="B119" s="170" t="s">
        <v>148</v>
      </c>
      <c r="C119" s="171">
        <f>C111-SUM(C112:C118)</f>
        <v>0</v>
      </c>
      <c r="D119" s="171">
        <f>D111-SUM(D112:D118)</f>
        <v>0</v>
      </c>
      <c r="E119" s="171">
        <f>E111-SUM(E112:E118)</f>
        <v>0</v>
      </c>
      <c r="F119" s="171">
        <f>F111-SUM(F112:F118)</f>
        <v>0</v>
      </c>
      <c r="G119" s="171">
        <f>G111-SUM(G112:G118)</f>
        <v>0</v>
      </c>
      <c r="H119" s="172" t="str">
        <f t="shared" si="51"/>
        <v>-</v>
      </c>
      <c r="I119" s="182" t="str">
        <f t="shared" si="35"/>
        <v>-</v>
      </c>
      <c r="J119" s="172">
        <f t="shared" si="52"/>
        <v>0</v>
      </c>
      <c r="K119" s="171">
        <f>K111-SUM(K112:K118)</f>
        <v>0</v>
      </c>
      <c r="L119" s="171">
        <f>L111-SUM(L112:L118)</f>
        <v>0</v>
      </c>
      <c r="M119" s="171">
        <f>M111-SUM(M112:M118)</f>
        <v>0</v>
      </c>
      <c r="N119" s="171">
        <f>N111-SUM(N112:N118)</f>
        <v>0</v>
      </c>
      <c r="O119" s="171">
        <f>O111-SUM(O112:O118)</f>
        <v>0</v>
      </c>
      <c r="P119" s="172" t="str">
        <f t="shared" si="53"/>
        <v>-</v>
      </c>
      <c r="Q119" s="182" t="str">
        <f t="shared" si="42"/>
        <v>-</v>
      </c>
      <c r="R119" s="172">
        <f t="shared" si="54"/>
        <v>0</v>
      </c>
      <c r="S119" s="171">
        <f>S111-SUM(S112:S118)</f>
        <v>5801</v>
      </c>
      <c r="T119" s="171">
        <f>T111-SUM(T112:T118)</f>
        <v>11698</v>
      </c>
      <c r="U119" s="171">
        <f>U111-SUM(U112:U118)</f>
        <v>24207</v>
      </c>
      <c r="V119" s="171">
        <f>V111-SUM(V112:V118)</f>
        <v>26320</v>
      </c>
      <c r="W119" s="171">
        <f>W111-SUM(W112:W118)</f>
        <v>28586</v>
      </c>
      <c r="X119" s="172">
        <f t="shared" si="55"/>
        <v>8.6094224924012197E-2</v>
      </c>
      <c r="Y119" s="182">
        <f t="shared" si="43"/>
        <v>3.9277710739527665</v>
      </c>
      <c r="Z119" s="172">
        <f t="shared" si="50"/>
        <v>6.4092703143579354E-3</v>
      </c>
    </row>
    <row r="120" spans="1:26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</row>
    <row r="121" spans="1:26" x14ac:dyDescent="0.25">
      <c r="A121" s="1" t="s">
        <v>0</v>
      </c>
      <c r="B121" s="158" t="s">
        <v>71</v>
      </c>
      <c r="C121" s="178">
        <f>C122+C125</f>
        <v>48728</v>
      </c>
      <c r="D121" s="178">
        <f>D122+D125</f>
        <v>61314</v>
      </c>
      <c r="E121" s="178">
        <f>E122+E125</f>
        <v>93434</v>
      </c>
      <c r="F121" s="178">
        <f>F122+F125</f>
        <v>93472</v>
      </c>
      <c r="G121" s="178">
        <f>G122+G125</f>
        <v>99644</v>
      </c>
      <c r="H121" s="179">
        <f>IFERROR(G121/F121-1,"-")</f>
        <v>6.6030469017459792E-2</v>
      </c>
      <c r="I121" s="179">
        <f t="shared" si="35"/>
        <v>1.0449023148908223</v>
      </c>
      <c r="J121" s="179">
        <f>G121/G$9</f>
        <v>0.13131613974512724</v>
      </c>
      <c r="K121" s="178">
        <f>K122+K125</f>
        <v>54788</v>
      </c>
      <c r="L121" s="178">
        <f>L122+L125</f>
        <v>102944</v>
      </c>
      <c r="M121" s="178">
        <f>M122+M125</f>
        <v>135697</v>
      </c>
      <c r="N121" s="178">
        <f>N122+N125</f>
        <v>145637</v>
      </c>
      <c r="O121" s="178">
        <f>O122+O125</f>
        <v>151227</v>
      </c>
      <c r="P121" s="179">
        <f>IFERROR(O121/N121-1,"-")</f>
        <v>3.8383103194929769E-2</v>
      </c>
      <c r="Q121" s="179">
        <f t="shared" si="42"/>
        <v>1.7602212163247426</v>
      </c>
      <c r="R121" s="179">
        <f>O121/O$9</f>
        <v>4.2952088001976807E-2</v>
      </c>
      <c r="S121" s="178">
        <f>S122+S125</f>
        <v>103516</v>
      </c>
      <c r="T121" s="178">
        <f>T122+T125</f>
        <v>164258</v>
      </c>
      <c r="U121" s="178">
        <f>U122+U125</f>
        <v>229131</v>
      </c>
      <c r="V121" s="178">
        <f>V122+V125</f>
        <v>239109</v>
      </c>
      <c r="W121" s="178">
        <f>W122+W125</f>
        <v>250871</v>
      </c>
      <c r="X121" s="179">
        <f>IFERROR(W121/V121-1,"-")</f>
        <v>4.9190954752853289E-2</v>
      </c>
      <c r="Y121" s="179">
        <f t="shared" si="43"/>
        <v>1.4234997488310985</v>
      </c>
      <c r="Z121" s="179">
        <f t="shared" ref="Z121:Z133" si="56">U121/U$9</f>
        <v>6.066685324076293E-2</v>
      </c>
    </row>
    <row r="122" spans="1:26" x14ac:dyDescent="0.25">
      <c r="A122" s="1" t="s">
        <v>99</v>
      </c>
      <c r="B122" s="161" t="s">
        <v>100</v>
      </c>
      <c r="C122" s="162">
        <v>23736</v>
      </c>
      <c r="D122" s="162">
        <v>32824</v>
      </c>
      <c r="E122" s="162">
        <v>51574</v>
      </c>
      <c r="F122" s="162">
        <v>60712</v>
      </c>
      <c r="G122" s="162">
        <v>66829</v>
      </c>
      <c r="H122" s="163">
        <f>IFERROR(G122/F122-1,"-")</f>
        <v>0.10075438134141512</v>
      </c>
      <c r="I122" s="180">
        <f t="shared" si="35"/>
        <v>1.8155123019885404</v>
      </c>
      <c r="J122" s="163">
        <f>G122/G$9</f>
        <v>8.8070795060687129E-2</v>
      </c>
      <c r="K122" s="162">
        <v>37835</v>
      </c>
      <c r="L122" s="162">
        <v>71733</v>
      </c>
      <c r="M122" s="162">
        <v>83312</v>
      </c>
      <c r="N122" s="162">
        <v>85718</v>
      </c>
      <c r="O122" s="162">
        <v>89737</v>
      </c>
      <c r="P122" s="163">
        <f>IFERROR(O122/N122-1,"-")</f>
        <v>4.6886301593597635E-2</v>
      </c>
      <c r="Q122" s="180">
        <f t="shared" si="42"/>
        <v>1.3717985991806527</v>
      </c>
      <c r="R122" s="163">
        <f>O122/O$9</f>
        <v>2.5487456082798659E-2</v>
      </c>
      <c r="S122" s="162">
        <v>61571</v>
      </c>
      <c r="T122" s="162">
        <v>104557</v>
      </c>
      <c r="U122" s="162">
        <v>134886</v>
      </c>
      <c r="V122" s="162">
        <v>146430</v>
      </c>
      <c r="W122" s="162">
        <v>156566</v>
      </c>
      <c r="X122" s="163">
        <f>IFERROR(W122/V122-1,"-")</f>
        <v>6.9220788089872309E-2</v>
      </c>
      <c r="Y122" s="180">
        <f t="shared" si="43"/>
        <v>1.5428529664939665</v>
      </c>
      <c r="Z122" s="163">
        <f t="shared" si="56"/>
        <v>3.5713671071280394E-2</v>
      </c>
    </row>
    <row r="123" spans="1:26" x14ac:dyDescent="0.25">
      <c r="A123" s="164" t="s">
        <v>106</v>
      </c>
      <c r="B123" s="165" t="s">
        <v>106</v>
      </c>
      <c r="C123" s="166">
        <v>11647</v>
      </c>
      <c r="D123" s="166">
        <v>15693</v>
      </c>
      <c r="E123" s="166">
        <v>29334</v>
      </c>
      <c r="F123" s="166">
        <v>29429</v>
      </c>
      <c r="G123" s="166">
        <v>38467</v>
      </c>
      <c r="H123" s="167">
        <f>IFERROR(G123/F123-1,"-")</f>
        <v>0.3071120323490435</v>
      </c>
      <c r="I123" s="181">
        <f t="shared" si="35"/>
        <v>2.3027389027217309</v>
      </c>
      <c r="J123" s="167">
        <f>G123/G$9</f>
        <v>5.0693849580263836E-2</v>
      </c>
      <c r="K123" s="166">
        <v>16144</v>
      </c>
      <c r="L123" s="166">
        <v>37554</v>
      </c>
      <c r="M123" s="166">
        <v>40531</v>
      </c>
      <c r="N123" s="166">
        <v>36692</v>
      </c>
      <c r="O123" s="166">
        <v>37326</v>
      </c>
      <c r="P123" s="167">
        <f>IFERROR(O123/N123-1,"-")</f>
        <v>1.7278970892837586E-2</v>
      </c>
      <c r="Q123" s="181">
        <f t="shared" si="42"/>
        <v>1.3120664023785928</v>
      </c>
      <c r="R123" s="167">
        <f>O123/O$9</f>
        <v>1.0601477492523069E-2</v>
      </c>
      <c r="S123" s="166">
        <v>27791</v>
      </c>
      <c r="T123" s="166">
        <v>53247</v>
      </c>
      <c r="U123" s="166">
        <v>69865</v>
      </c>
      <c r="V123" s="166">
        <v>66121</v>
      </c>
      <c r="W123" s="166">
        <v>75793</v>
      </c>
      <c r="X123" s="167">
        <f>IFERROR(W123/V123-1,"-")</f>
        <v>0.14627727953297742</v>
      </c>
      <c r="Y123" s="181">
        <f t="shared" si="43"/>
        <v>1.7272498290813574</v>
      </c>
      <c r="Z123" s="167">
        <f t="shared" si="56"/>
        <v>1.8498106767158969E-2</v>
      </c>
    </row>
    <row r="124" spans="1:26" x14ac:dyDescent="0.25">
      <c r="A124" s="164" t="s">
        <v>103</v>
      </c>
      <c r="B124" s="165" t="s">
        <v>103</v>
      </c>
      <c r="C124" s="166">
        <v>12089</v>
      </c>
      <c r="D124" s="166">
        <v>17131</v>
      </c>
      <c r="E124" s="166">
        <v>22240</v>
      </c>
      <c r="F124" s="166">
        <v>31283</v>
      </c>
      <c r="G124" s="166">
        <v>28362</v>
      </c>
      <c r="H124" s="167">
        <f>IFERROR(G124/F124-1,"-")</f>
        <v>-9.337339769203723E-2</v>
      </c>
      <c r="I124" s="181">
        <f t="shared" si="35"/>
        <v>1.3460997601124989</v>
      </c>
      <c r="J124" s="167">
        <f>G124/G$9</f>
        <v>3.7376945480423293E-2</v>
      </c>
      <c r="K124" s="166">
        <v>21691</v>
      </c>
      <c r="L124" s="166">
        <v>34179</v>
      </c>
      <c r="M124" s="166">
        <v>42781</v>
      </c>
      <c r="N124" s="166">
        <v>49026</v>
      </c>
      <c r="O124" s="166">
        <v>52411</v>
      </c>
      <c r="P124" s="167">
        <f>IFERROR(O124/N124-1,"-")</f>
        <v>6.9044996532452219E-2</v>
      </c>
      <c r="Q124" s="181">
        <f t="shared" si="42"/>
        <v>1.4162555898759854</v>
      </c>
      <c r="R124" s="167">
        <f>O124/O$9</f>
        <v>1.4885978590275588E-2</v>
      </c>
      <c r="S124" s="166">
        <v>33780</v>
      </c>
      <c r="T124" s="166">
        <v>51310</v>
      </c>
      <c r="U124" s="166">
        <v>65021</v>
      </c>
      <c r="V124" s="166">
        <v>80309</v>
      </c>
      <c r="W124" s="166">
        <v>80773</v>
      </c>
      <c r="X124" s="167">
        <f>IFERROR(W124/V124-1,"-")</f>
        <v>5.7776836967213807E-3</v>
      </c>
      <c r="Y124" s="181">
        <f t="shared" si="43"/>
        <v>1.3911486086441682</v>
      </c>
      <c r="Z124" s="167">
        <f t="shared" si="56"/>
        <v>1.7215564304121425E-2</v>
      </c>
    </row>
    <row r="125" spans="1:26" x14ac:dyDescent="0.25">
      <c r="A125" s="1" t="s">
        <v>149</v>
      </c>
      <c r="B125" s="161" t="s">
        <v>110</v>
      </c>
      <c r="C125" s="162">
        <v>24992</v>
      </c>
      <c r="D125" s="162">
        <v>28490</v>
      </c>
      <c r="E125" s="162">
        <v>41860</v>
      </c>
      <c r="F125" s="162">
        <v>32760</v>
      </c>
      <c r="G125" s="162">
        <v>32815</v>
      </c>
      <c r="H125" s="163">
        <f>IFERROR(G125/F125-1,"-")</f>
        <v>1.6788766788766729E-3</v>
      </c>
      <c r="I125" s="180">
        <f t="shared" si="35"/>
        <v>0.31302016645326503</v>
      </c>
      <c r="J125" s="163">
        <f>G125/G$9</f>
        <v>4.3245344684440107E-2</v>
      </c>
      <c r="K125" s="162">
        <v>16953</v>
      </c>
      <c r="L125" s="162">
        <v>31211</v>
      </c>
      <c r="M125" s="162">
        <v>52385</v>
      </c>
      <c r="N125" s="162">
        <v>59919</v>
      </c>
      <c r="O125" s="162">
        <v>61490</v>
      </c>
      <c r="P125" s="163">
        <f>IFERROR(O125/N125-1,"-")</f>
        <v>2.6218728616966169E-2</v>
      </c>
      <c r="Q125" s="180">
        <f t="shared" si="42"/>
        <v>2.6270866513301478</v>
      </c>
      <c r="R125" s="163">
        <f>O125/O$9</f>
        <v>1.7464631919178148E-2</v>
      </c>
      <c r="S125" s="162">
        <v>41945</v>
      </c>
      <c r="T125" s="162">
        <v>59701</v>
      </c>
      <c r="U125" s="162">
        <v>94245</v>
      </c>
      <c r="V125" s="162">
        <v>92679</v>
      </c>
      <c r="W125" s="162">
        <v>94305</v>
      </c>
      <c r="X125" s="163">
        <f>IFERROR(W125/V125-1,"-")</f>
        <v>1.7544427540219454E-2</v>
      </c>
      <c r="Y125" s="180">
        <f t="shared" si="43"/>
        <v>1.2483013470020263</v>
      </c>
      <c r="Z125" s="163">
        <f t="shared" si="56"/>
        <v>2.4953182169482533E-2</v>
      </c>
    </row>
    <row r="126" spans="1:26" x14ac:dyDescent="0.25">
      <c r="A126" s="164" t="s">
        <v>113</v>
      </c>
      <c r="B126" s="165" t="s">
        <v>113</v>
      </c>
      <c r="C126" s="166">
        <v>1440</v>
      </c>
      <c r="D126" s="166">
        <v>653</v>
      </c>
      <c r="E126" s="166">
        <v>2495</v>
      </c>
      <c r="F126" s="166">
        <v>3067</v>
      </c>
      <c r="G126" s="166">
        <v>2396</v>
      </c>
      <c r="H126" s="167">
        <f t="shared" ref="H126:H133" si="57">IFERROR(G126/F126-1,"-")</f>
        <v>-0.21878056732963813</v>
      </c>
      <c r="I126" s="181">
        <f t="shared" si="35"/>
        <v>0.66388888888888897</v>
      </c>
      <c r="J126" s="167">
        <f t="shared" ref="J126:J133" si="58">G126/G$9</f>
        <v>3.1575756777058816E-3</v>
      </c>
      <c r="K126" s="166">
        <v>2501</v>
      </c>
      <c r="L126" s="166">
        <v>2683</v>
      </c>
      <c r="M126" s="166">
        <v>7422</v>
      </c>
      <c r="N126" s="166">
        <v>8579</v>
      </c>
      <c r="O126" s="166">
        <v>8260</v>
      </c>
      <c r="P126" s="167">
        <f t="shared" ref="P126:P133" si="59">IFERROR(O126/N126-1,"-")</f>
        <v>-3.7183820958153646E-2</v>
      </c>
      <c r="Q126" s="181">
        <f t="shared" si="42"/>
        <v>2.3026789284286284</v>
      </c>
      <c r="R126" s="167">
        <f t="shared" ref="R126:R133" si="60">O126/O$9</f>
        <v>2.3460377240593837E-3</v>
      </c>
      <c r="S126" s="166">
        <v>3941</v>
      </c>
      <c r="T126" s="166">
        <v>3336</v>
      </c>
      <c r="U126" s="166">
        <v>9917</v>
      </c>
      <c r="V126" s="166">
        <v>11646</v>
      </c>
      <c r="W126" s="166">
        <v>10656</v>
      </c>
      <c r="X126" s="167">
        <f t="shared" ref="X126:X133" si="61">IFERROR(W126/V126-1,"-")</f>
        <v>-8.5007727975270453E-2</v>
      </c>
      <c r="Y126" s="181">
        <f t="shared" si="43"/>
        <v>1.7038822633849278</v>
      </c>
      <c r="Z126" s="167">
        <f t="shared" si="56"/>
        <v>2.6257170945382597E-3</v>
      </c>
    </row>
    <row r="127" spans="1:26" x14ac:dyDescent="0.25">
      <c r="A127" s="164" t="s">
        <v>116</v>
      </c>
      <c r="B127" s="165" t="s">
        <v>116</v>
      </c>
      <c r="C127" s="166">
        <v>1742</v>
      </c>
      <c r="D127" s="166">
        <v>2401</v>
      </c>
      <c r="E127" s="166">
        <v>4143</v>
      </c>
      <c r="F127" s="166">
        <v>4500</v>
      </c>
      <c r="G127" s="166">
        <v>4504</v>
      </c>
      <c r="H127" s="167">
        <f t="shared" si="57"/>
        <v>8.8888888888893902E-4</v>
      </c>
      <c r="I127" s="181">
        <f t="shared" si="35"/>
        <v>1.5855338691159586</v>
      </c>
      <c r="J127" s="167">
        <f t="shared" si="58"/>
        <v>5.9356097046691534E-3</v>
      </c>
      <c r="K127" s="166">
        <v>2311</v>
      </c>
      <c r="L127" s="166">
        <v>4913</v>
      </c>
      <c r="M127" s="166">
        <v>7118</v>
      </c>
      <c r="N127" s="166">
        <v>8816</v>
      </c>
      <c r="O127" s="166">
        <v>8623</v>
      </c>
      <c r="P127" s="167">
        <f t="shared" si="59"/>
        <v>-2.1892014519056313E-2</v>
      </c>
      <c r="Q127" s="181">
        <f t="shared" si="42"/>
        <v>2.7312851579402855</v>
      </c>
      <c r="R127" s="167">
        <f t="shared" si="60"/>
        <v>2.4491384133854799E-3</v>
      </c>
      <c r="S127" s="166">
        <v>4053</v>
      </c>
      <c r="T127" s="166">
        <v>7314</v>
      </c>
      <c r="U127" s="166">
        <v>11261</v>
      </c>
      <c r="V127" s="166">
        <v>13316</v>
      </c>
      <c r="W127" s="166">
        <v>13127</v>
      </c>
      <c r="X127" s="167">
        <f t="shared" si="61"/>
        <v>-1.4193451486932962E-2</v>
      </c>
      <c r="Y127" s="181">
        <f t="shared" si="43"/>
        <v>2.2388354305452749</v>
      </c>
      <c r="Z127" s="167">
        <f t="shared" si="56"/>
        <v>2.9815670264793123E-3</v>
      </c>
    </row>
    <row r="128" spans="1:26" x14ac:dyDescent="0.25">
      <c r="A128" s="164" t="s">
        <v>119</v>
      </c>
      <c r="B128" s="165" t="s">
        <v>119</v>
      </c>
      <c r="C128" s="166">
        <v>1315</v>
      </c>
      <c r="D128" s="166">
        <v>2102</v>
      </c>
      <c r="E128" s="166">
        <v>2821</v>
      </c>
      <c r="F128" s="166">
        <v>3000</v>
      </c>
      <c r="G128" s="166">
        <v>2742</v>
      </c>
      <c r="H128" s="167">
        <f t="shared" si="57"/>
        <v>-8.5999999999999965E-2</v>
      </c>
      <c r="I128" s="181">
        <f t="shared" si="35"/>
        <v>1.0851711026615969</v>
      </c>
      <c r="J128" s="167">
        <f t="shared" si="58"/>
        <v>3.6135527997786009E-3</v>
      </c>
      <c r="K128" s="166">
        <v>1591</v>
      </c>
      <c r="L128" s="166">
        <v>5032</v>
      </c>
      <c r="M128" s="166">
        <v>5703</v>
      </c>
      <c r="N128" s="166">
        <v>5756</v>
      </c>
      <c r="O128" s="166">
        <v>5825</v>
      </c>
      <c r="P128" s="167">
        <f t="shared" si="59"/>
        <v>1.1987491313412146E-2</v>
      </c>
      <c r="Q128" s="181">
        <f t="shared" si="42"/>
        <v>2.6612193588937774</v>
      </c>
      <c r="R128" s="167">
        <f t="shared" si="60"/>
        <v>1.6544394361556792E-3</v>
      </c>
      <c r="S128" s="166">
        <v>2906</v>
      </c>
      <c r="T128" s="166">
        <v>7134</v>
      </c>
      <c r="U128" s="166">
        <v>8524</v>
      </c>
      <c r="V128" s="166">
        <v>8756</v>
      </c>
      <c r="W128" s="166">
        <v>8567</v>
      </c>
      <c r="X128" s="167">
        <f t="shared" si="61"/>
        <v>-2.1585198720877163E-2</v>
      </c>
      <c r="Y128" s="181">
        <f t="shared" si="43"/>
        <v>1.9480385409497591</v>
      </c>
      <c r="Z128" s="167">
        <f t="shared" si="56"/>
        <v>2.2568934671618559E-3</v>
      </c>
    </row>
    <row r="129" spans="1:26" x14ac:dyDescent="0.25">
      <c r="A129" s="164" t="s">
        <v>126</v>
      </c>
      <c r="B129" s="165" t="s">
        <v>126</v>
      </c>
      <c r="C129" s="166">
        <v>369</v>
      </c>
      <c r="D129" s="166">
        <v>359</v>
      </c>
      <c r="E129" s="166">
        <v>801</v>
      </c>
      <c r="F129" s="166">
        <v>649</v>
      </c>
      <c r="G129" s="166">
        <v>650</v>
      </c>
      <c r="H129" s="167">
        <f t="shared" si="57"/>
        <v>1.5408320493066618E-3</v>
      </c>
      <c r="I129" s="181">
        <f t="shared" si="35"/>
        <v>0.7615176151761518</v>
      </c>
      <c r="J129" s="167">
        <f t="shared" si="58"/>
        <v>8.5660442007880764E-4</v>
      </c>
      <c r="K129" s="166">
        <v>415</v>
      </c>
      <c r="L129" s="166">
        <v>974</v>
      </c>
      <c r="M129" s="166">
        <v>1772</v>
      </c>
      <c r="N129" s="166">
        <v>1988</v>
      </c>
      <c r="O129" s="166">
        <v>1706</v>
      </c>
      <c r="P129" s="167">
        <f t="shared" si="59"/>
        <v>-0.14185110663983902</v>
      </c>
      <c r="Q129" s="181">
        <f t="shared" si="42"/>
        <v>3.1108433734939762</v>
      </c>
      <c r="R129" s="167">
        <f t="shared" si="60"/>
        <v>4.8454483743889937E-4</v>
      </c>
      <c r="S129" s="166">
        <v>784</v>
      </c>
      <c r="T129" s="166">
        <v>1333</v>
      </c>
      <c r="U129" s="166">
        <v>2573</v>
      </c>
      <c r="V129" s="166">
        <v>2637</v>
      </c>
      <c r="W129" s="166">
        <v>2356</v>
      </c>
      <c r="X129" s="167">
        <f t="shared" si="61"/>
        <v>-0.10656048540007579</v>
      </c>
      <c r="Y129" s="181">
        <f t="shared" si="43"/>
        <v>2.0051020408163267</v>
      </c>
      <c r="Z129" s="167">
        <f t="shared" si="56"/>
        <v>6.812513950032209E-4</v>
      </c>
    </row>
    <row r="130" spans="1:26" x14ac:dyDescent="0.25">
      <c r="A130" s="164" t="s">
        <v>122</v>
      </c>
      <c r="B130" s="165" t="s">
        <v>122</v>
      </c>
      <c r="C130" s="166">
        <v>323</v>
      </c>
      <c r="D130" s="166">
        <v>312</v>
      </c>
      <c r="E130" s="166">
        <v>635</v>
      </c>
      <c r="F130" s="166">
        <v>526</v>
      </c>
      <c r="G130" s="166">
        <v>594</v>
      </c>
      <c r="H130" s="167">
        <f t="shared" si="57"/>
        <v>0.12927756653992395</v>
      </c>
      <c r="I130" s="181">
        <f t="shared" si="35"/>
        <v>0.83900928792569651</v>
      </c>
      <c r="J130" s="167">
        <f t="shared" si="58"/>
        <v>7.8280465465663338E-4</v>
      </c>
      <c r="K130" s="166">
        <v>489</v>
      </c>
      <c r="L130" s="166">
        <v>1045</v>
      </c>
      <c r="M130" s="166">
        <v>1201</v>
      </c>
      <c r="N130" s="166">
        <v>1408</v>
      </c>
      <c r="O130" s="166">
        <v>1497</v>
      </c>
      <c r="P130" s="167">
        <f t="shared" si="59"/>
        <v>6.3210227272727293E-2</v>
      </c>
      <c r="Q130" s="181">
        <f t="shared" si="42"/>
        <v>2.0613496932515338</v>
      </c>
      <c r="R130" s="167">
        <f t="shared" si="60"/>
        <v>4.2518383449357113E-4</v>
      </c>
      <c r="S130" s="166">
        <v>812</v>
      </c>
      <c r="T130" s="166">
        <v>1357</v>
      </c>
      <c r="U130" s="166">
        <v>1836</v>
      </c>
      <c r="V130" s="166">
        <v>1934</v>
      </c>
      <c r="W130" s="166">
        <v>2091</v>
      </c>
      <c r="X130" s="167">
        <f t="shared" si="61"/>
        <v>8.1178903826266913E-2</v>
      </c>
      <c r="Y130" s="181">
        <f t="shared" si="43"/>
        <v>1.5751231527093594</v>
      </c>
      <c r="Z130" s="167">
        <f t="shared" si="56"/>
        <v>4.8611642488375966E-4</v>
      </c>
    </row>
    <row r="131" spans="1:26" x14ac:dyDescent="0.25">
      <c r="A131" s="164" t="s">
        <v>131</v>
      </c>
      <c r="B131" s="165" t="s">
        <v>131</v>
      </c>
      <c r="C131" s="166">
        <v>186</v>
      </c>
      <c r="D131" s="166">
        <v>123</v>
      </c>
      <c r="E131" s="166">
        <v>250</v>
      </c>
      <c r="F131" s="166">
        <v>203</v>
      </c>
      <c r="G131" s="166">
        <v>235</v>
      </c>
      <c r="H131" s="167">
        <f t="shared" si="57"/>
        <v>0.1576354679802956</v>
      </c>
      <c r="I131" s="181">
        <f t="shared" si="35"/>
        <v>0.26344086021505375</v>
      </c>
      <c r="J131" s="167">
        <f t="shared" si="58"/>
        <v>3.0969544418233812E-4</v>
      </c>
      <c r="K131" s="166">
        <v>492</v>
      </c>
      <c r="L131" s="166">
        <v>432</v>
      </c>
      <c r="M131" s="166">
        <v>825</v>
      </c>
      <c r="N131" s="166">
        <v>1138</v>
      </c>
      <c r="O131" s="166">
        <v>1099</v>
      </c>
      <c r="P131" s="167">
        <f t="shared" si="59"/>
        <v>-3.4270650263620417E-2</v>
      </c>
      <c r="Q131" s="181">
        <f t="shared" si="42"/>
        <v>1.2337398373983741</v>
      </c>
      <c r="R131" s="167">
        <f t="shared" si="60"/>
        <v>3.1214230735366374E-4</v>
      </c>
      <c r="S131" s="166">
        <v>678</v>
      </c>
      <c r="T131" s="166">
        <v>555</v>
      </c>
      <c r="U131" s="166">
        <v>1075</v>
      </c>
      <c r="V131" s="166">
        <v>1341</v>
      </c>
      <c r="W131" s="166">
        <v>1334</v>
      </c>
      <c r="X131" s="167">
        <f t="shared" si="61"/>
        <v>-5.2199850857569396E-3</v>
      </c>
      <c r="Y131" s="181">
        <f t="shared" si="43"/>
        <v>0.96755162241887915</v>
      </c>
      <c r="Z131" s="167">
        <f t="shared" si="56"/>
        <v>2.8462699169392246E-4</v>
      </c>
    </row>
    <row r="132" spans="1:26" x14ac:dyDescent="0.25">
      <c r="A132" s="164" t="s">
        <v>134</v>
      </c>
      <c r="B132" s="165" t="s">
        <v>134</v>
      </c>
      <c r="C132" s="166">
        <v>210</v>
      </c>
      <c r="D132" s="166">
        <v>177</v>
      </c>
      <c r="E132" s="166">
        <v>253</v>
      </c>
      <c r="F132" s="166">
        <v>358</v>
      </c>
      <c r="G132" s="166">
        <v>378</v>
      </c>
      <c r="H132" s="167">
        <f t="shared" si="57"/>
        <v>5.5865921787709549E-2</v>
      </c>
      <c r="I132" s="181">
        <f t="shared" si="35"/>
        <v>0.8</v>
      </c>
      <c r="J132" s="167">
        <f t="shared" si="58"/>
        <v>4.9814841659967578E-4</v>
      </c>
      <c r="K132" s="166">
        <v>887</v>
      </c>
      <c r="L132" s="166">
        <v>742</v>
      </c>
      <c r="M132" s="166">
        <v>1632</v>
      </c>
      <c r="N132" s="166">
        <v>2097</v>
      </c>
      <c r="O132" s="166">
        <v>2115</v>
      </c>
      <c r="P132" s="167">
        <f t="shared" si="59"/>
        <v>8.5836909871244149E-3</v>
      </c>
      <c r="Q132" s="181">
        <f t="shared" si="42"/>
        <v>1.3844419391206313</v>
      </c>
      <c r="R132" s="167">
        <f t="shared" si="60"/>
        <v>6.0071062789171872E-4</v>
      </c>
      <c r="S132" s="166">
        <v>1097</v>
      </c>
      <c r="T132" s="166">
        <v>919</v>
      </c>
      <c r="U132" s="166">
        <v>1885</v>
      </c>
      <c r="V132" s="166">
        <v>2455</v>
      </c>
      <c r="W132" s="166">
        <v>2493</v>
      </c>
      <c r="X132" s="167">
        <f t="shared" si="61"/>
        <v>1.5478615071283119E-2</v>
      </c>
      <c r="Y132" s="181">
        <f t="shared" si="43"/>
        <v>1.2725615314494076</v>
      </c>
      <c r="Z132" s="167">
        <f t="shared" si="56"/>
        <v>4.9909012031911057E-4</v>
      </c>
    </row>
    <row r="133" spans="1:26" x14ac:dyDescent="0.25">
      <c r="A133" s="169" t="s">
        <v>148</v>
      </c>
      <c r="B133" s="170" t="s">
        <v>148</v>
      </c>
      <c r="C133" s="171">
        <f>C125-SUM(C126:C132)</f>
        <v>19407</v>
      </c>
      <c r="D133" s="171">
        <f>D125-SUM(D126:D132)</f>
        <v>22363</v>
      </c>
      <c r="E133" s="171">
        <f>E125-SUM(E126:E132)</f>
        <v>30462</v>
      </c>
      <c r="F133" s="171">
        <f>F125-SUM(F126:F132)</f>
        <v>20457</v>
      </c>
      <c r="G133" s="171">
        <f>G125-SUM(G126:G132)</f>
        <v>21316</v>
      </c>
      <c r="H133" s="172">
        <f t="shared" si="57"/>
        <v>4.199051669355236E-2</v>
      </c>
      <c r="I133" s="182">
        <f t="shared" si="35"/>
        <v>9.8366568763848194E-2</v>
      </c>
      <c r="J133" s="172">
        <f t="shared" si="58"/>
        <v>2.809135356676902E-2</v>
      </c>
      <c r="K133" s="171">
        <f>K125-SUM(K126:K132)</f>
        <v>8267</v>
      </c>
      <c r="L133" s="171">
        <f>L125-SUM(L126:L132)</f>
        <v>15390</v>
      </c>
      <c r="M133" s="171">
        <f>M125-SUM(M126:M132)</f>
        <v>26712</v>
      </c>
      <c r="N133" s="171">
        <f>N125-SUM(N126:N132)</f>
        <v>30137</v>
      </c>
      <c r="O133" s="171">
        <f>O125-SUM(O126:O132)</f>
        <v>32365</v>
      </c>
      <c r="P133" s="172">
        <f t="shared" si="59"/>
        <v>7.3929057304974011E-2</v>
      </c>
      <c r="Q133" s="182">
        <f t="shared" si="42"/>
        <v>2.9149631063263577</v>
      </c>
      <c r="R133" s="172">
        <f t="shared" si="60"/>
        <v>9.1924347383997521E-3</v>
      </c>
      <c r="S133" s="171">
        <f>S125-SUM(S126:S132)</f>
        <v>27674</v>
      </c>
      <c r="T133" s="171">
        <f>T125-SUM(T126:T132)</f>
        <v>37753</v>
      </c>
      <c r="U133" s="171">
        <f>U125-SUM(U126:U132)</f>
        <v>57174</v>
      </c>
      <c r="V133" s="171">
        <f>V125-SUM(V126:V132)</f>
        <v>50594</v>
      </c>
      <c r="W133" s="171">
        <f>W125-SUM(W126:W132)</f>
        <v>53681</v>
      </c>
      <c r="X133" s="172">
        <f t="shared" si="61"/>
        <v>6.1015140135193935E-2</v>
      </c>
      <c r="Y133" s="182">
        <f t="shared" si="43"/>
        <v>0.93976295439762958</v>
      </c>
      <c r="Z133" s="172">
        <f t="shared" si="56"/>
        <v>1.513791964940309E-2</v>
      </c>
    </row>
    <row r="134" spans="1:26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</row>
    <row r="135" spans="1:26" x14ac:dyDescent="0.25">
      <c r="A135" s="1" t="s">
        <v>0</v>
      </c>
      <c r="B135" s="158" t="s">
        <v>71</v>
      </c>
      <c r="C135" s="178">
        <f>C136+C139</f>
        <v>0</v>
      </c>
      <c r="D135" s="178">
        <f>D136+D139</f>
        <v>29237</v>
      </c>
      <c r="E135" s="178">
        <f>E136+E139</f>
        <v>47385</v>
      </c>
      <c r="F135" s="178">
        <f>F136+F139</f>
        <v>49008</v>
      </c>
      <c r="G135" s="178">
        <f>G136+G139</f>
        <v>52595</v>
      </c>
      <c r="H135" s="179">
        <f>IFERROR(G135/F135-1,"-")</f>
        <v>7.3192131896833157E-2</v>
      </c>
      <c r="I135" s="179" t="str">
        <f t="shared" si="35"/>
        <v>-</v>
      </c>
      <c r="J135" s="179">
        <f>G135/G$9</f>
        <v>6.9312476113915208E-2</v>
      </c>
      <c r="K135" s="178">
        <f>K136+K139</f>
        <v>0</v>
      </c>
      <c r="L135" s="178">
        <f>L136+L139</f>
        <v>87353</v>
      </c>
      <c r="M135" s="178">
        <f>M136+M139</f>
        <v>163913</v>
      </c>
      <c r="N135" s="178">
        <f>N136+N139</f>
        <v>180038</v>
      </c>
      <c r="O135" s="178">
        <f>O136+O139</f>
        <v>183335</v>
      </c>
      <c r="P135" s="179">
        <f>IFERROR(O135/N135-1,"-")</f>
        <v>1.8312800630977843E-2</v>
      </c>
      <c r="Q135" s="179" t="str">
        <f t="shared" si="42"/>
        <v>-</v>
      </c>
      <c r="R135" s="179">
        <f>O135/O$9</f>
        <v>5.2071528588429436E-2</v>
      </c>
      <c r="S135" s="178">
        <f>S136+S139</f>
        <v>77095</v>
      </c>
      <c r="T135" s="178">
        <f>T136+T139</f>
        <v>116590</v>
      </c>
      <c r="U135" s="178">
        <f>U136+U139</f>
        <v>211298</v>
      </c>
      <c r="V135" s="178">
        <f>V136+V139</f>
        <v>229046</v>
      </c>
      <c r="W135" s="178">
        <f>W136+W139</f>
        <v>235930</v>
      </c>
      <c r="X135" s="179">
        <f>IFERROR(W135/V135-1,"-")</f>
        <v>3.0055098102564459E-2</v>
      </c>
      <c r="Y135" s="179">
        <f t="shared" si="43"/>
        <v>2.0602503404890071</v>
      </c>
      <c r="Z135" s="179">
        <f t="shared" ref="Z135:Z147" si="62">U135/U$9</f>
        <v>5.5945222410179005E-2</v>
      </c>
    </row>
    <row r="136" spans="1:26" x14ac:dyDescent="0.25">
      <c r="A136" s="1" t="s">
        <v>99</v>
      </c>
      <c r="B136" s="161" t="s">
        <v>100</v>
      </c>
      <c r="C136" s="162">
        <v>0</v>
      </c>
      <c r="D136" s="162">
        <v>9339</v>
      </c>
      <c r="E136" s="162">
        <v>5486</v>
      </c>
      <c r="F136" s="162">
        <v>7999</v>
      </c>
      <c r="G136" s="162">
        <v>6701</v>
      </c>
      <c r="H136" s="163">
        <f>IFERROR(G136/F136-1,"-")</f>
        <v>-0.16227028378547315</v>
      </c>
      <c r="I136" s="180" t="str">
        <f t="shared" si="35"/>
        <v>-</v>
      </c>
      <c r="J136" s="163">
        <f>G136/G$9</f>
        <v>8.8309326445355236E-3</v>
      </c>
      <c r="K136" s="162">
        <v>0</v>
      </c>
      <c r="L136" s="162">
        <v>28431</v>
      </c>
      <c r="M136" s="162">
        <v>15843</v>
      </c>
      <c r="N136" s="162">
        <v>15164</v>
      </c>
      <c r="O136" s="162">
        <v>14762</v>
      </c>
      <c r="P136" s="163">
        <f>IFERROR(O136/N136-1,"-")</f>
        <v>-2.6510155631759402E-2</v>
      </c>
      <c r="Q136" s="180" t="str">
        <f t="shared" si="42"/>
        <v>-</v>
      </c>
      <c r="R136" s="163">
        <f>O136/O$9</f>
        <v>4.1927613659279205E-3</v>
      </c>
      <c r="S136" s="162">
        <v>22432</v>
      </c>
      <c r="T136" s="162">
        <v>37770</v>
      </c>
      <c r="U136" s="162">
        <v>21329</v>
      </c>
      <c r="V136" s="162">
        <v>23163</v>
      </c>
      <c r="W136" s="162">
        <v>21463</v>
      </c>
      <c r="X136" s="163">
        <f>IFERROR(W136/V136-1,"-")</f>
        <v>-7.3392911108232983E-2</v>
      </c>
      <c r="Y136" s="180">
        <f t="shared" si="43"/>
        <v>-4.3197218259629078E-2</v>
      </c>
      <c r="Z136" s="163">
        <f t="shared" si="62"/>
        <v>5.6472642845020208E-3</v>
      </c>
    </row>
    <row r="137" spans="1:26" x14ac:dyDescent="0.25">
      <c r="A137" s="164" t="s">
        <v>106</v>
      </c>
      <c r="B137" s="165" t="s">
        <v>106</v>
      </c>
      <c r="C137" s="166">
        <v>0</v>
      </c>
      <c r="D137" s="166">
        <v>9339</v>
      </c>
      <c r="E137" s="166">
        <v>5415</v>
      </c>
      <c r="F137" s="166">
        <v>7999</v>
      </c>
      <c r="G137" s="166">
        <v>6701</v>
      </c>
      <c r="H137" s="167">
        <f>IFERROR(G137/F137-1,"-")</f>
        <v>-0.16227028378547315</v>
      </c>
      <c r="I137" s="181" t="str">
        <f t="shared" si="35"/>
        <v>-</v>
      </c>
      <c r="J137" s="167">
        <f>G137/G$9</f>
        <v>8.8309326445355236E-3</v>
      </c>
      <c r="K137" s="166">
        <v>0</v>
      </c>
      <c r="L137" s="166">
        <v>20185</v>
      </c>
      <c r="M137" s="166">
        <v>9264</v>
      </c>
      <c r="N137" s="166">
        <v>6639</v>
      </c>
      <c r="O137" s="166">
        <v>6321</v>
      </c>
      <c r="P137" s="167">
        <f>IFERROR(O137/N137-1,"-")</f>
        <v>-4.7898779936737412E-2</v>
      </c>
      <c r="Q137" s="181" t="str">
        <f t="shared" si="42"/>
        <v>-</v>
      </c>
      <c r="R137" s="167">
        <f>O137/O$9</f>
        <v>1.7953153091742572E-3</v>
      </c>
      <c r="S137" s="166">
        <v>16366</v>
      </c>
      <c r="T137" s="166">
        <v>29524</v>
      </c>
      <c r="U137" s="166">
        <v>14679</v>
      </c>
      <c r="V137" s="166">
        <v>14638</v>
      </c>
      <c r="W137" s="166">
        <v>13022</v>
      </c>
      <c r="X137" s="167">
        <f>IFERROR(W137/V137-1,"-")</f>
        <v>-0.11039759529990434</v>
      </c>
      <c r="Y137" s="181">
        <f t="shared" si="43"/>
        <v>-0.20432604179396308</v>
      </c>
      <c r="Z137" s="167">
        <f t="shared" si="62"/>
        <v>3.8865484754186863E-3</v>
      </c>
    </row>
    <row r="138" spans="1:26" x14ac:dyDescent="0.25">
      <c r="A138" s="164" t="s">
        <v>103</v>
      </c>
      <c r="B138" s="165" t="s">
        <v>103</v>
      </c>
      <c r="C138" s="166">
        <v>0</v>
      </c>
      <c r="D138" s="166">
        <v>0</v>
      </c>
      <c r="E138" s="166">
        <v>71</v>
      </c>
      <c r="F138" s="166">
        <v>0</v>
      </c>
      <c r="G138" s="166">
        <v>0</v>
      </c>
      <c r="H138" s="167" t="str">
        <f>IFERROR(G138/F138-1,"-")</f>
        <v>-</v>
      </c>
      <c r="I138" s="181" t="str">
        <f t="shared" ref="I138:I161" si="63">IFERROR(G138/C138-1,"-")</f>
        <v>-</v>
      </c>
      <c r="J138" s="167">
        <f>G138/G$9</f>
        <v>0</v>
      </c>
      <c r="K138" s="166">
        <v>0</v>
      </c>
      <c r="L138" s="166">
        <v>8246</v>
      </c>
      <c r="M138" s="166">
        <v>6579</v>
      </c>
      <c r="N138" s="166">
        <v>8525</v>
      </c>
      <c r="O138" s="166">
        <v>8441</v>
      </c>
      <c r="P138" s="167">
        <f>IFERROR(O138/N138-1,"-")</f>
        <v>-9.8533724340176265E-3</v>
      </c>
      <c r="Q138" s="181" t="str">
        <f t="shared" si="42"/>
        <v>-</v>
      </c>
      <c r="R138" s="167">
        <f>O138/O$9</f>
        <v>2.3974460567536631E-3</v>
      </c>
      <c r="S138" s="166">
        <v>6066</v>
      </c>
      <c r="T138" s="166">
        <v>8246</v>
      </c>
      <c r="U138" s="166">
        <v>6650</v>
      </c>
      <c r="V138" s="166">
        <v>8525</v>
      </c>
      <c r="W138" s="166">
        <v>8441</v>
      </c>
      <c r="X138" s="167">
        <f>IFERROR(W138/V138-1,"-")</f>
        <v>-9.8533724340176265E-3</v>
      </c>
      <c r="Y138" s="181">
        <f t="shared" si="43"/>
        <v>0.39152654137817344</v>
      </c>
      <c r="Z138" s="167">
        <f t="shared" si="62"/>
        <v>1.7607158090833343E-3</v>
      </c>
    </row>
    <row r="139" spans="1:26" x14ac:dyDescent="0.25">
      <c r="A139" s="1" t="s">
        <v>149</v>
      </c>
      <c r="B139" s="161" t="s">
        <v>110</v>
      </c>
      <c r="C139" s="162">
        <v>0</v>
      </c>
      <c r="D139" s="162">
        <v>19898</v>
      </c>
      <c r="E139" s="162">
        <v>41899</v>
      </c>
      <c r="F139" s="162">
        <v>41009</v>
      </c>
      <c r="G139" s="162">
        <v>45894</v>
      </c>
      <c r="H139" s="163">
        <f>IFERROR(G139/F139-1,"-")</f>
        <v>0.11912019312833766</v>
      </c>
      <c r="I139" s="180" t="str">
        <f t="shared" si="63"/>
        <v>-</v>
      </c>
      <c r="J139" s="163">
        <f>G139/G$9</f>
        <v>6.0481543469379687E-2</v>
      </c>
      <c r="K139" s="162">
        <v>0</v>
      </c>
      <c r="L139" s="162">
        <v>58922</v>
      </c>
      <c r="M139" s="162">
        <v>148070</v>
      </c>
      <c r="N139" s="162">
        <v>164874</v>
      </c>
      <c r="O139" s="162">
        <v>168573</v>
      </c>
      <c r="P139" s="163">
        <f>IFERROR(O139/N139-1,"-")</f>
        <v>2.2435314239965143E-2</v>
      </c>
      <c r="Q139" s="180" t="str">
        <f t="shared" si="42"/>
        <v>-</v>
      </c>
      <c r="R139" s="163">
        <f>O139/O$9</f>
        <v>4.7878767222501513E-2</v>
      </c>
      <c r="S139" s="162">
        <v>54663</v>
      </c>
      <c r="T139" s="162">
        <v>78820</v>
      </c>
      <c r="U139" s="162">
        <v>189969</v>
      </c>
      <c r="V139" s="162">
        <v>205883</v>
      </c>
      <c r="W139" s="162">
        <v>214467</v>
      </c>
      <c r="X139" s="163">
        <f>IFERROR(W139/V139-1,"-")</f>
        <v>4.1693583248738397E-2</v>
      </c>
      <c r="Y139" s="180">
        <f t="shared" si="43"/>
        <v>2.9234399868283849</v>
      </c>
      <c r="Z139" s="163">
        <f t="shared" si="62"/>
        <v>5.0297958125676979E-2</v>
      </c>
    </row>
    <row r="140" spans="1:26" x14ac:dyDescent="0.25">
      <c r="A140" s="164" t="s">
        <v>113</v>
      </c>
      <c r="B140" s="165" t="s">
        <v>113</v>
      </c>
      <c r="C140" s="166">
        <v>0</v>
      </c>
      <c r="D140" s="166">
        <v>8616</v>
      </c>
      <c r="E140" s="166">
        <v>22074</v>
      </c>
      <c r="F140" s="166">
        <v>20929</v>
      </c>
      <c r="G140" s="166">
        <v>26456</v>
      </c>
      <c r="H140" s="167">
        <f t="shared" ref="H140:H147" si="64">IFERROR(G140/F140-1,"-")</f>
        <v>0.26408332935161738</v>
      </c>
      <c r="I140" s="181" t="str">
        <f t="shared" si="63"/>
        <v>-</v>
      </c>
      <c r="J140" s="167">
        <f t="shared" ref="J140:J147" si="65">G140/G$9</f>
        <v>3.4865117750161434E-2</v>
      </c>
      <c r="K140" s="166">
        <v>0</v>
      </c>
      <c r="L140" s="166">
        <v>13586</v>
      </c>
      <c r="M140" s="166">
        <v>60071</v>
      </c>
      <c r="N140" s="166">
        <v>68669</v>
      </c>
      <c r="O140" s="166">
        <v>70810</v>
      </c>
      <c r="P140" s="167">
        <f t="shared" ref="P140:P147" si="66">IFERROR(O140/N140-1,"-")</f>
        <v>3.1178552185120001E-2</v>
      </c>
      <c r="Q140" s="181" t="str">
        <f t="shared" si="42"/>
        <v>-</v>
      </c>
      <c r="R140" s="167">
        <f t="shared" ref="R140:R147" si="67">O140/O$9</f>
        <v>2.0111735017027236E-2</v>
      </c>
      <c r="S140" s="166">
        <v>18862</v>
      </c>
      <c r="T140" s="166">
        <v>22202</v>
      </c>
      <c r="U140" s="166">
        <v>82145</v>
      </c>
      <c r="V140" s="166">
        <v>89598</v>
      </c>
      <c r="W140" s="166">
        <v>97266</v>
      </c>
      <c r="X140" s="167">
        <f t="shared" ref="X140:X147" si="68">IFERROR(W140/V140-1,"-")</f>
        <v>8.5582267461327355E-2</v>
      </c>
      <c r="Y140" s="181">
        <f t="shared" si="43"/>
        <v>4.1567172092036904</v>
      </c>
      <c r="Z140" s="167">
        <f t="shared" si="62"/>
        <v>2.1749473704834661E-2</v>
      </c>
    </row>
    <row r="141" spans="1:26" x14ac:dyDescent="0.25">
      <c r="A141" s="164" t="s">
        <v>116</v>
      </c>
      <c r="B141" s="165" t="s">
        <v>116</v>
      </c>
      <c r="C141" s="166">
        <v>0</v>
      </c>
      <c r="D141" s="166">
        <v>1411</v>
      </c>
      <c r="E141" s="166">
        <v>1553</v>
      </c>
      <c r="F141" s="166">
        <v>1880</v>
      </c>
      <c r="G141" s="166">
        <v>1664</v>
      </c>
      <c r="H141" s="167">
        <f t="shared" si="64"/>
        <v>-0.11489361702127665</v>
      </c>
      <c r="I141" s="181" t="str">
        <f t="shared" si="63"/>
        <v>-</v>
      </c>
      <c r="J141" s="167">
        <f t="shared" si="65"/>
        <v>2.1929073154017473E-3</v>
      </c>
      <c r="K141" s="166">
        <v>0</v>
      </c>
      <c r="L141" s="166">
        <v>6291</v>
      </c>
      <c r="M141" s="166">
        <v>11965</v>
      </c>
      <c r="N141" s="166">
        <v>16181</v>
      </c>
      <c r="O141" s="166">
        <v>16944</v>
      </c>
      <c r="P141" s="167">
        <f t="shared" si="66"/>
        <v>4.7154069587788117E-2</v>
      </c>
      <c r="Q141" s="181" t="str">
        <f t="shared" si="42"/>
        <v>-</v>
      </c>
      <c r="R141" s="167">
        <f t="shared" si="67"/>
        <v>4.8125015976346486E-3</v>
      </c>
      <c r="S141" s="166">
        <v>5188</v>
      </c>
      <c r="T141" s="166">
        <v>7702</v>
      </c>
      <c r="U141" s="166">
        <v>13518</v>
      </c>
      <c r="V141" s="166">
        <v>18061</v>
      </c>
      <c r="W141" s="166">
        <v>18608</v>
      </c>
      <c r="X141" s="167">
        <f t="shared" si="68"/>
        <v>3.0286252145506953E-2</v>
      </c>
      <c r="Y141" s="181">
        <f t="shared" si="43"/>
        <v>2.5867386276021587</v>
      </c>
      <c r="Z141" s="167">
        <f t="shared" si="62"/>
        <v>3.5791513243892499E-3</v>
      </c>
    </row>
    <row r="142" spans="1:26" x14ac:dyDescent="0.25">
      <c r="A142" s="164" t="s">
        <v>119</v>
      </c>
      <c r="B142" s="165" t="s">
        <v>119</v>
      </c>
      <c r="C142" s="166">
        <v>0</v>
      </c>
      <c r="D142" s="166">
        <v>2188</v>
      </c>
      <c r="E142" s="166">
        <v>5813</v>
      </c>
      <c r="F142" s="166">
        <v>5043</v>
      </c>
      <c r="G142" s="166">
        <v>5027</v>
      </c>
      <c r="H142" s="167">
        <f t="shared" si="64"/>
        <v>-3.1727146539758388E-3</v>
      </c>
      <c r="I142" s="181" t="str">
        <f t="shared" si="63"/>
        <v>-</v>
      </c>
      <c r="J142" s="167">
        <f t="shared" si="65"/>
        <v>6.6248467995941012E-3</v>
      </c>
      <c r="K142" s="166">
        <v>0</v>
      </c>
      <c r="L142" s="166">
        <v>10850</v>
      </c>
      <c r="M142" s="166">
        <v>17158</v>
      </c>
      <c r="N142" s="166">
        <v>15976</v>
      </c>
      <c r="O142" s="166">
        <v>15484</v>
      </c>
      <c r="P142" s="167">
        <f t="shared" si="66"/>
        <v>-3.0796194291437207E-2</v>
      </c>
      <c r="Q142" s="181" t="str">
        <f t="shared" si="42"/>
        <v>-</v>
      </c>
      <c r="R142" s="167">
        <f t="shared" si="67"/>
        <v>4.3978266488299634E-3</v>
      </c>
      <c r="S142" s="166">
        <v>5864</v>
      </c>
      <c r="T142" s="166">
        <v>13038</v>
      </c>
      <c r="U142" s="166">
        <v>22971</v>
      </c>
      <c r="V142" s="166">
        <v>21019</v>
      </c>
      <c r="W142" s="166">
        <v>20511</v>
      </c>
      <c r="X142" s="167">
        <f t="shared" si="68"/>
        <v>-2.4168609353442116E-2</v>
      </c>
      <c r="Y142" s="181">
        <f t="shared" si="43"/>
        <v>2.4977830832196455</v>
      </c>
      <c r="Z142" s="167">
        <f t="shared" si="62"/>
        <v>6.0820154662335748E-3</v>
      </c>
    </row>
    <row r="143" spans="1:26" x14ac:dyDescent="0.25">
      <c r="A143" s="164" t="s">
        <v>126</v>
      </c>
      <c r="B143" s="165" t="s">
        <v>126</v>
      </c>
      <c r="C143" s="166">
        <v>0</v>
      </c>
      <c r="D143" s="166">
        <v>2549</v>
      </c>
      <c r="E143" s="166">
        <v>4370</v>
      </c>
      <c r="F143" s="166">
        <v>3569</v>
      </c>
      <c r="G143" s="166">
        <v>2063</v>
      </c>
      <c r="H143" s="167">
        <f t="shared" si="64"/>
        <v>-0.42196693751751191</v>
      </c>
      <c r="I143" s="181" t="str">
        <f t="shared" si="63"/>
        <v>-</v>
      </c>
      <c r="J143" s="167">
        <f t="shared" si="65"/>
        <v>2.7187306440347387E-3</v>
      </c>
      <c r="K143" s="166">
        <v>0</v>
      </c>
      <c r="L143" s="166">
        <v>1210</v>
      </c>
      <c r="M143" s="166">
        <v>3896</v>
      </c>
      <c r="N143" s="166">
        <v>3738</v>
      </c>
      <c r="O143" s="166">
        <v>3046</v>
      </c>
      <c r="P143" s="167">
        <f t="shared" si="66"/>
        <v>-0.18512573568753343</v>
      </c>
      <c r="Q143" s="181" t="str">
        <f t="shared" si="42"/>
        <v>-</v>
      </c>
      <c r="R143" s="167">
        <f t="shared" si="67"/>
        <v>8.6513691373908989E-4</v>
      </c>
      <c r="S143" s="166">
        <v>782</v>
      </c>
      <c r="T143" s="166">
        <v>3759</v>
      </c>
      <c r="U143" s="166">
        <v>8266</v>
      </c>
      <c r="V143" s="166">
        <v>7307</v>
      </c>
      <c r="W143" s="166">
        <v>5109</v>
      </c>
      <c r="X143" s="167">
        <f t="shared" si="68"/>
        <v>-0.30080744491583411</v>
      </c>
      <c r="Y143" s="181">
        <f t="shared" si="43"/>
        <v>5.5332480818414318</v>
      </c>
      <c r="Z143" s="167">
        <f t="shared" si="62"/>
        <v>2.1885829891553146E-3</v>
      </c>
    </row>
    <row r="144" spans="1:26" x14ac:dyDescent="0.25">
      <c r="A144" s="164" t="s">
        <v>122</v>
      </c>
      <c r="B144" s="165" t="s">
        <v>122</v>
      </c>
      <c r="C144" s="166">
        <v>0</v>
      </c>
      <c r="D144" s="166">
        <v>902</v>
      </c>
      <c r="E144" s="166">
        <v>435</v>
      </c>
      <c r="F144" s="166">
        <v>1205</v>
      </c>
      <c r="G144" s="166">
        <v>791</v>
      </c>
      <c r="H144" s="167">
        <f t="shared" si="64"/>
        <v>-0.34356846473029046</v>
      </c>
      <c r="I144" s="181" t="str">
        <f t="shared" si="63"/>
        <v>-</v>
      </c>
      <c r="J144" s="167">
        <f t="shared" si="65"/>
        <v>1.0424216865882105E-3</v>
      </c>
      <c r="K144" s="166">
        <v>0</v>
      </c>
      <c r="L144" s="166">
        <v>1918</v>
      </c>
      <c r="M144" s="166">
        <v>3253</v>
      </c>
      <c r="N144" s="166">
        <v>3495</v>
      </c>
      <c r="O144" s="166">
        <v>3931</v>
      </c>
      <c r="P144" s="167">
        <f t="shared" si="66"/>
        <v>0.12474964234620889</v>
      </c>
      <c r="Q144" s="181" t="str">
        <f t="shared" si="42"/>
        <v>-</v>
      </c>
      <c r="R144" s="167">
        <f t="shared" si="67"/>
        <v>1.1164980984597382E-3</v>
      </c>
      <c r="S144" s="166">
        <v>1676</v>
      </c>
      <c r="T144" s="166">
        <v>2820</v>
      </c>
      <c r="U144" s="166">
        <v>3688</v>
      </c>
      <c r="V144" s="166">
        <v>4700</v>
      </c>
      <c r="W144" s="166">
        <v>4722</v>
      </c>
      <c r="X144" s="167">
        <f t="shared" si="68"/>
        <v>4.6808510638298717E-3</v>
      </c>
      <c r="Y144" s="181">
        <f t="shared" si="43"/>
        <v>1.8174224343675416</v>
      </c>
      <c r="Z144" s="167">
        <f t="shared" si="62"/>
        <v>9.7646915848110323E-4</v>
      </c>
    </row>
    <row r="145" spans="1:26" x14ac:dyDescent="0.25">
      <c r="A145" s="164" t="s">
        <v>131</v>
      </c>
      <c r="B145" s="165" t="s">
        <v>131</v>
      </c>
      <c r="C145" s="166">
        <v>0</v>
      </c>
      <c r="D145" s="166">
        <v>93</v>
      </c>
      <c r="E145" s="166">
        <v>79</v>
      </c>
      <c r="F145" s="166">
        <v>139</v>
      </c>
      <c r="G145" s="166">
        <v>6</v>
      </c>
      <c r="H145" s="167">
        <f t="shared" si="64"/>
        <v>-0.95683453237410077</v>
      </c>
      <c r="I145" s="181" t="str">
        <f t="shared" si="63"/>
        <v>-</v>
      </c>
      <c r="J145" s="167">
        <f t="shared" si="65"/>
        <v>7.9071177238043773E-6</v>
      </c>
      <c r="K145" s="166">
        <v>0</v>
      </c>
      <c r="L145" s="166">
        <v>1104</v>
      </c>
      <c r="M145" s="166">
        <v>2826</v>
      </c>
      <c r="N145" s="166">
        <v>3106</v>
      </c>
      <c r="O145" s="166">
        <v>3058</v>
      </c>
      <c r="P145" s="167">
        <f t="shared" si="66"/>
        <v>-1.5453960077269846E-2</v>
      </c>
      <c r="Q145" s="181" t="str">
        <f t="shared" si="42"/>
        <v>-</v>
      </c>
      <c r="R145" s="167">
        <f t="shared" si="67"/>
        <v>8.6854520098953944E-4</v>
      </c>
      <c r="S145" s="166">
        <v>1597</v>
      </c>
      <c r="T145" s="166">
        <v>1197</v>
      </c>
      <c r="U145" s="166">
        <v>2905</v>
      </c>
      <c r="V145" s="166">
        <v>3245</v>
      </c>
      <c r="W145" s="166">
        <v>3064</v>
      </c>
      <c r="X145" s="167">
        <f t="shared" si="68"/>
        <v>-5.5778120184899804E-2</v>
      </c>
      <c r="Y145" s="181">
        <f t="shared" si="43"/>
        <v>0.9185973700688792</v>
      </c>
      <c r="Z145" s="167">
        <f t="shared" si="62"/>
        <v>7.6915480081008814E-4</v>
      </c>
    </row>
    <row r="146" spans="1:26" x14ac:dyDescent="0.25">
      <c r="A146" s="164" t="s">
        <v>134</v>
      </c>
      <c r="B146" s="165" t="s">
        <v>134</v>
      </c>
      <c r="C146" s="166">
        <v>0</v>
      </c>
      <c r="D146" s="166">
        <v>75</v>
      </c>
      <c r="E146" s="166">
        <v>49</v>
      </c>
      <c r="F146" s="166">
        <v>93</v>
      </c>
      <c r="G146" s="166">
        <v>54</v>
      </c>
      <c r="H146" s="167">
        <f t="shared" si="64"/>
        <v>-0.41935483870967738</v>
      </c>
      <c r="I146" s="181" t="str">
        <f t="shared" si="63"/>
        <v>-</v>
      </c>
      <c r="J146" s="167">
        <f t="shared" si="65"/>
        <v>7.1164059514239401E-5</v>
      </c>
      <c r="K146" s="166">
        <v>0</v>
      </c>
      <c r="L146" s="166">
        <v>715</v>
      </c>
      <c r="M146" s="166">
        <v>1637</v>
      </c>
      <c r="N146" s="166">
        <v>2212</v>
      </c>
      <c r="O146" s="166">
        <v>1992</v>
      </c>
      <c r="P146" s="167">
        <f t="shared" si="66"/>
        <v>-9.9457504520795714E-2</v>
      </c>
      <c r="Q146" s="181" t="str">
        <f t="shared" si="42"/>
        <v>-</v>
      </c>
      <c r="R146" s="167">
        <f t="shared" si="67"/>
        <v>5.6577568357461165E-4</v>
      </c>
      <c r="S146" s="166">
        <v>3384</v>
      </c>
      <c r="T146" s="166">
        <v>790</v>
      </c>
      <c r="U146" s="166">
        <v>1686</v>
      </c>
      <c r="V146" s="166">
        <v>2305</v>
      </c>
      <c r="W146" s="166">
        <v>2046</v>
      </c>
      <c r="X146" s="167">
        <f t="shared" si="68"/>
        <v>-0.11236442516268985</v>
      </c>
      <c r="Y146" s="181">
        <f t="shared" si="43"/>
        <v>-0.39539007092198586</v>
      </c>
      <c r="Z146" s="167">
        <f t="shared" si="62"/>
        <v>4.4640103069391E-4</v>
      </c>
    </row>
    <row r="147" spans="1:26" x14ac:dyDescent="0.25">
      <c r="A147" s="169" t="s">
        <v>148</v>
      </c>
      <c r="B147" s="170" t="s">
        <v>148</v>
      </c>
      <c r="C147" s="171">
        <f>C139-SUM(C140:C146)</f>
        <v>0</v>
      </c>
      <c r="D147" s="171">
        <f>D139-SUM(D140:D146)</f>
        <v>4064</v>
      </c>
      <c r="E147" s="171">
        <f>E139-SUM(E140:E146)</f>
        <v>7526</v>
      </c>
      <c r="F147" s="171">
        <f>F139-SUM(F140:F146)</f>
        <v>8151</v>
      </c>
      <c r="G147" s="171">
        <f>G139-SUM(G140:G146)</f>
        <v>9833</v>
      </c>
      <c r="H147" s="172">
        <f t="shared" si="64"/>
        <v>0.20635504846031161</v>
      </c>
      <c r="I147" s="182" t="str">
        <f t="shared" si="63"/>
        <v>-</v>
      </c>
      <c r="J147" s="172">
        <f t="shared" si="65"/>
        <v>1.2958448096361408E-2</v>
      </c>
      <c r="K147" s="171">
        <f>K139-SUM(K140:K146)</f>
        <v>0</v>
      </c>
      <c r="L147" s="171">
        <f>L139-SUM(L140:L146)</f>
        <v>23248</v>
      </c>
      <c r="M147" s="171">
        <f>M139-SUM(M140:M146)</f>
        <v>47264</v>
      </c>
      <c r="N147" s="171">
        <f>N139-SUM(N140:N146)</f>
        <v>51497</v>
      </c>
      <c r="O147" s="171">
        <f>O139-SUM(O140:O146)</f>
        <v>53308</v>
      </c>
      <c r="P147" s="172">
        <f t="shared" si="66"/>
        <v>3.5167097112453138E-2</v>
      </c>
      <c r="Q147" s="182" t="str">
        <f t="shared" si="42"/>
        <v>-</v>
      </c>
      <c r="R147" s="172">
        <f t="shared" si="67"/>
        <v>1.5140748062246686E-2</v>
      </c>
      <c r="S147" s="171">
        <f>S139-SUM(S140:S146)</f>
        <v>17310</v>
      </c>
      <c r="T147" s="171">
        <f>T139-SUM(T140:T146)</f>
        <v>27312</v>
      </c>
      <c r="U147" s="171">
        <f>U139-SUM(U140:U146)</f>
        <v>54790</v>
      </c>
      <c r="V147" s="171">
        <f>V139-SUM(V140:V146)</f>
        <v>59648</v>
      </c>
      <c r="W147" s="171">
        <f>W139-SUM(W140:W146)</f>
        <v>63141</v>
      </c>
      <c r="X147" s="172">
        <f t="shared" si="68"/>
        <v>5.8560219957081605E-2</v>
      </c>
      <c r="Y147" s="182">
        <f t="shared" si="43"/>
        <v>2.6476603119584055</v>
      </c>
      <c r="Z147" s="172">
        <f t="shared" si="62"/>
        <v>1.4506709651079081E-2</v>
      </c>
    </row>
    <row r="148" spans="1:26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</row>
    <row r="149" spans="1:26" x14ac:dyDescent="0.25">
      <c r="A149" s="1" t="s">
        <v>0</v>
      </c>
      <c r="B149" s="158" t="s">
        <v>71</v>
      </c>
      <c r="C149" s="178">
        <f>C150+C153</f>
        <v>11846</v>
      </c>
      <c r="D149" s="178">
        <f>D150+D153</f>
        <v>15189</v>
      </c>
      <c r="E149" s="178">
        <f>E150+E153</f>
        <v>30370</v>
      </c>
      <c r="F149" s="178">
        <f>F150+F153</f>
        <v>30695</v>
      </c>
      <c r="G149" s="178">
        <f>G150+G153</f>
        <v>35796</v>
      </c>
      <c r="H149" s="179">
        <f>IFERROR(G149/F149-1,"-")</f>
        <v>0.16618341749470589</v>
      </c>
      <c r="I149" s="179">
        <f t="shared" si="63"/>
        <v>2.0217795036299173</v>
      </c>
      <c r="J149" s="179">
        <f>G149/G$9</f>
        <v>4.717386434021692E-2</v>
      </c>
      <c r="K149" s="178">
        <f>K150+K153</f>
        <v>30203</v>
      </c>
      <c r="L149" s="178">
        <f>L150+L153</f>
        <v>55599</v>
      </c>
      <c r="M149" s="178">
        <f>M150+M153</f>
        <v>77698</v>
      </c>
      <c r="N149" s="178">
        <f>N150+N153</f>
        <v>83047</v>
      </c>
      <c r="O149" s="178">
        <f>O150+O153</f>
        <v>81300</v>
      </c>
      <c r="P149" s="179">
        <f>IFERROR(O149/N149-1,"-")</f>
        <v>-2.1036280660348905E-2</v>
      </c>
      <c r="Q149" s="179">
        <f t="shared" si="42"/>
        <v>1.6917855842134886</v>
      </c>
      <c r="R149" s="179">
        <f>O149/O$9</f>
        <v>2.3091146121795143E-2</v>
      </c>
      <c r="S149" s="178">
        <f>S150+S153</f>
        <v>42049</v>
      </c>
      <c r="T149" s="178">
        <f>T150+T153</f>
        <v>70788</v>
      </c>
      <c r="U149" s="178">
        <f>U150+U153</f>
        <v>108068</v>
      </c>
      <c r="V149" s="178">
        <f>V150+V153</f>
        <v>113742</v>
      </c>
      <c r="W149" s="178">
        <f>W150+W153</f>
        <v>117096</v>
      </c>
      <c r="X149" s="179">
        <f>IFERROR(W149/V149-1,"-")</f>
        <v>2.948778815213382E-2</v>
      </c>
      <c r="Y149" s="179">
        <f t="shared" si="43"/>
        <v>1.7847511236890297</v>
      </c>
      <c r="Z149" s="179">
        <f t="shared" ref="Z149:Z161" si="69">U149/U$9</f>
        <v>2.8613088128724477E-2</v>
      </c>
    </row>
    <row r="150" spans="1:26" x14ac:dyDescent="0.25">
      <c r="A150" s="1" t="s">
        <v>99</v>
      </c>
      <c r="B150" s="161" t="s">
        <v>100</v>
      </c>
      <c r="C150" s="162">
        <v>8198</v>
      </c>
      <c r="D150" s="162">
        <v>8139</v>
      </c>
      <c r="E150" s="162">
        <v>18008</v>
      </c>
      <c r="F150" s="162">
        <v>17683</v>
      </c>
      <c r="G150" s="162">
        <v>18511</v>
      </c>
      <c r="H150" s="163">
        <f>IFERROR(G150/F150-1,"-")</f>
        <v>4.6824633829101403E-2</v>
      </c>
      <c r="I150" s="180">
        <f t="shared" si="63"/>
        <v>1.2579897535984386</v>
      </c>
      <c r="J150" s="163">
        <f>G150/G$9</f>
        <v>2.4394776030890474E-2</v>
      </c>
      <c r="K150" s="162">
        <v>13645</v>
      </c>
      <c r="L150" s="162">
        <v>31999</v>
      </c>
      <c r="M150" s="162">
        <v>38624</v>
      </c>
      <c r="N150" s="162">
        <v>38986</v>
      </c>
      <c r="O150" s="162">
        <v>34388</v>
      </c>
      <c r="P150" s="163">
        <f>IFERROR(O150/N150-1,"-")</f>
        <v>-0.11793977325193661</v>
      </c>
      <c r="Q150" s="180">
        <f t="shared" si="42"/>
        <v>1.5201905459875413</v>
      </c>
      <c r="R150" s="163">
        <f>O150/O$9</f>
        <v>9.7670151640380249E-3</v>
      </c>
      <c r="S150" s="162">
        <v>21843</v>
      </c>
      <c r="T150" s="162">
        <v>40138</v>
      </c>
      <c r="U150" s="162">
        <v>56632</v>
      </c>
      <c r="V150" s="162">
        <v>56669</v>
      </c>
      <c r="W150" s="162">
        <v>52899</v>
      </c>
      <c r="X150" s="163">
        <f>IFERROR(W150/V150-1,"-")</f>
        <v>-6.6526672431135192E-2</v>
      </c>
      <c r="Y150" s="180">
        <f t="shared" si="43"/>
        <v>1.4217827221535502</v>
      </c>
      <c r="Z150" s="163">
        <f t="shared" si="69"/>
        <v>1.4994414691730434E-2</v>
      </c>
    </row>
    <row r="151" spans="1:26" x14ac:dyDescent="0.25">
      <c r="A151" s="164" t="s">
        <v>106</v>
      </c>
      <c r="B151" s="165" t="s">
        <v>106</v>
      </c>
      <c r="C151" s="166">
        <v>3239</v>
      </c>
      <c r="D151" s="166">
        <v>4159</v>
      </c>
      <c r="E151" s="166">
        <v>6621</v>
      </c>
      <c r="F151" s="166">
        <v>5819</v>
      </c>
      <c r="G151" s="166">
        <v>5597</v>
      </c>
      <c r="H151" s="167">
        <f>IFERROR(G151/F151-1,"-")</f>
        <v>-3.8150885031792425E-2</v>
      </c>
      <c r="I151" s="181">
        <f t="shared" si="63"/>
        <v>0.72800246989811668</v>
      </c>
      <c r="J151" s="167">
        <f>G151/G$9</f>
        <v>7.3760229833555171E-3</v>
      </c>
      <c r="K151" s="166">
        <v>11144</v>
      </c>
      <c r="L151" s="166">
        <v>28141</v>
      </c>
      <c r="M151" s="166">
        <v>34603</v>
      </c>
      <c r="N151" s="166">
        <v>36698</v>
      </c>
      <c r="O151" s="166">
        <v>31174</v>
      </c>
      <c r="P151" s="167">
        <f>IFERROR(O151/N151-1,"-")</f>
        <v>-0.15052591421875849</v>
      </c>
      <c r="Q151" s="181">
        <f t="shared" ref="Q151:Q161" si="70">IFERROR(O151/K151-1,"-")</f>
        <v>1.7973797559224693</v>
      </c>
      <c r="R151" s="167">
        <f>O151/O$9</f>
        <v>8.8541622287926433E-3</v>
      </c>
      <c r="S151" s="166">
        <v>14383</v>
      </c>
      <c r="T151" s="166">
        <v>32300</v>
      </c>
      <c r="U151" s="166">
        <v>41224</v>
      </c>
      <c r="V151" s="166">
        <v>42517</v>
      </c>
      <c r="W151" s="166">
        <v>36771</v>
      </c>
      <c r="X151" s="167">
        <f>IFERROR(W151/V151-1,"-")</f>
        <v>-0.1351459416233507</v>
      </c>
      <c r="Y151" s="181">
        <f t="shared" ref="Y151:Y161" si="71">IFERROR(W151/S151-1,"-")</f>
        <v>1.5565598275742194</v>
      </c>
      <c r="Z151" s="167">
        <f t="shared" si="69"/>
        <v>1.0914849400549079E-2</v>
      </c>
    </row>
    <row r="152" spans="1:26" x14ac:dyDescent="0.25">
      <c r="A152" s="164" t="s">
        <v>103</v>
      </c>
      <c r="B152" s="165" t="s">
        <v>103</v>
      </c>
      <c r="C152" s="166">
        <v>4959</v>
      </c>
      <c r="D152" s="166">
        <v>3980</v>
      </c>
      <c r="E152" s="166">
        <v>11387</v>
      </c>
      <c r="F152" s="166">
        <v>11864</v>
      </c>
      <c r="G152" s="166">
        <v>12914</v>
      </c>
      <c r="H152" s="167">
        <f>IFERROR(G152/F152-1,"-")</f>
        <v>8.8503034389750601E-2</v>
      </c>
      <c r="I152" s="181">
        <f t="shared" si="63"/>
        <v>1.6041540633192177</v>
      </c>
      <c r="J152" s="167">
        <f>G152/G$9</f>
        <v>1.7018753047534956E-2</v>
      </c>
      <c r="K152" s="166">
        <v>2501</v>
      </c>
      <c r="L152" s="166">
        <v>3858</v>
      </c>
      <c r="M152" s="166">
        <v>4021</v>
      </c>
      <c r="N152" s="166">
        <v>2288</v>
      </c>
      <c r="O152" s="166">
        <v>3214</v>
      </c>
      <c r="P152" s="167">
        <f>IFERROR(O152/N152-1,"-")</f>
        <v>0.4047202797202798</v>
      </c>
      <c r="Q152" s="181">
        <f t="shared" si="70"/>
        <v>0.28508596561375454</v>
      </c>
      <c r="R152" s="167">
        <f>O152/O$9</f>
        <v>9.1285293524538246E-4</v>
      </c>
      <c r="S152" s="166">
        <v>7460</v>
      </c>
      <c r="T152" s="166">
        <v>7838</v>
      </c>
      <c r="U152" s="166">
        <v>15408</v>
      </c>
      <c r="V152" s="166">
        <v>14152</v>
      </c>
      <c r="W152" s="166">
        <v>16128</v>
      </c>
      <c r="X152" s="167">
        <f>IFERROR(W152/V152-1,"-")</f>
        <v>0.13962690785754672</v>
      </c>
      <c r="Y152" s="181">
        <f t="shared" si="71"/>
        <v>1.1619302949061661</v>
      </c>
      <c r="Z152" s="167">
        <f t="shared" si="69"/>
        <v>4.0795652911813553E-3</v>
      </c>
    </row>
    <row r="153" spans="1:26" x14ac:dyDescent="0.25">
      <c r="A153" s="1" t="s">
        <v>149</v>
      </c>
      <c r="B153" s="161" t="s">
        <v>110</v>
      </c>
      <c r="C153" s="162">
        <v>3648</v>
      </c>
      <c r="D153" s="162">
        <v>7050</v>
      </c>
      <c r="E153" s="162">
        <v>12362</v>
      </c>
      <c r="F153" s="162">
        <v>13012</v>
      </c>
      <c r="G153" s="162">
        <v>17285</v>
      </c>
      <c r="H153" s="163">
        <f>IFERROR(G153/F153-1,"-")</f>
        <v>0.3283891792191822</v>
      </c>
      <c r="I153" s="180">
        <f t="shared" si="63"/>
        <v>3.7382127192982457</v>
      </c>
      <c r="J153" s="163">
        <f>G153/G$9</f>
        <v>2.2779088309326446E-2</v>
      </c>
      <c r="K153" s="162">
        <v>16558</v>
      </c>
      <c r="L153" s="162">
        <v>23600</v>
      </c>
      <c r="M153" s="162">
        <v>39074</v>
      </c>
      <c r="N153" s="162">
        <v>44061</v>
      </c>
      <c r="O153" s="162">
        <v>46912</v>
      </c>
      <c r="P153" s="163">
        <f>IFERROR(O153/N153-1,"-")</f>
        <v>6.4705748848187694E-2</v>
      </c>
      <c r="Q153" s="180">
        <f t="shared" si="70"/>
        <v>1.8331924145428191</v>
      </c>
      <c r="R153" s="163">
        <f>O153/O$9</f>
        <v>1.332413095775712E-2</v>
      </c>
      <c r="S153" s="162">
        <v>20206</v>
      </c>
      <c r="T153" s="162">
        <v>30650</v>
      </c>
      <c r="U153" s="162">
        <v>51436</v>
      </c>
      <c r="V153" s="162">
        <v>57073</v>
      </c>
      <c r="W153" s="162">
        <v>64197</v>
      </c>
      <c r="X153" s="163">
        <f>IFERROR(W153/V153-1,"-")</f>
        <v>0.12482259562314924</v>
      </c>
      <c r="Y153" s="180">
        <f t="shared" si="71"/>
        <v>2.1771256062555677</v>
      </c>
      <c r="Z153" s="163">
        <f t="shared" si="69"/>
        <v>1.3618673436994043E-2</v>
      </c>
    </row>
    <row r="154" spans="1:26" x14ac:dyDescent="0.25">
      <c r="A154" s="164" t="s">
        <v>113</v>
      </c>
      <c r="B154" s="165" t="s">
        <v>113</v>
      </c>
      <c r="C154" s="166">
        <v>434</v>
      </c>
      <c r="D154" s="166">
        <v>401</v>
      </c>
      <c r="E154" s="166">
        <v>974</v>
      </c>
      <c r="F154" s="166">
        <v>983</v>
      </c>
      <c r="G154" s="166">
        <v>1429</v>
      </c>
      <c r="H154" s="167">
        <f t="shared" ref="H154:H161" si="72">IFERROR(G154/F154-1,"-")</f>
        <v>0.45371312309257372</v>
      </c>
      <c r="I154" s="181">
        <f t="shared" si="63"/>
        <v>2.2926267281105992</v>
      </c>
      <c r="J154" s="167">
        <f t="shared" ref="J154:J161" si="73">G154/G$9</f>
        <v>1.8832118712194094E-3</v>
      </c>
      <c r="K154" s="166">
        <v>5335</v>
      </c>
      <c r="L154" s="166">
        <v>5197</v>
      </c>
      <c r="M154" s="166">
        <v>18197</v>
      </c>
      <c r="N154" s="166">
        <v>17767</v>
      </c>
      <c r="O154" s="166">
        <v>18362</v>
      </c>
      <c r="P154" s="167">
        <f t="shared" ref="P154:P161" si="74">IFERROR(O154/N154-1,"-")</f>
        <v>3.3489052738222558E-2</v>
      </c>
      <c r="Q154" s="181">
        <f t="shared" si="70"/>
        <v>2.4417994376757264</v>
      </c>
      <c r="R154" s="167">
        <f t="shared" ref="R154:R161" si="75">O154/O$9</f>
        <v>5.2152475410627607E-3</v>
      </c>
      <c r="S154" s="166">
        <v>5769</v>
      </c>
      <c r="T154" s="166">
        <v>5598</v>
      </c>
      <c r="U154" s="166">
        <v>19171</v>
      </c>
      <c r="V154" s="166">
        <v>18750</v>
      </c>
      <c r="W154" s="166">
        <v>19791</v>
      </c>
      <c r="X154" s="167">
        <f t="shared" ref="X154:X161" si="76">IFERROR(W154/V154-1,"-")</f>
        <v>5.5520000000000014E-2</v>
      </c>
      <c r="Y154" s="181">
        <f t="shared" si="71"/>
        <v>2.4305772230889238</v>
      </c>
      <c r="Z154" s="167">
        <f t="shared" si="69"/>
        <v>5.0758921467573834E-3</v>
      </c>
    </row>
    <row r="155" spans="1:26" x14ac:dyDescent="0.25">
      <c r="A155" s="164" t="s">
        <v>116</v>
      </c>
      <c r="B155" s="165" t="s">
        <v>116</v>
      </c>
      <c r="C155" s="166">
        <v>651</v>
      </c>
      <c r="D155" s="166">
        <v>1400</v>
      </c>
      <c r="E155" s="166">
        <v>2438</v>
      </c>
      <c r="F155" s="166">
        <v>2568</v>
      </c>
      <c r="G155" s="166">
        <v>2962</v>
      </c>
      <c r="H155" s="167">
        <f t="shared" si="72"/>
        <v>0.15342679127725867</v>
      </c>
      <c r="I155" s="181">
        <f t="shared" si="63"/>
        <v>3.5499231950844852</v>
      </c>
      <c r="J155" s="167">
        <f t="shared" si="73"/>
        <v>3.903480449651428E-3</v>
      </c>
      <c r="K155" s="166">
        <v>3972</v>
      </c>
      <c r="L155" s="166">
        <v>6636</v>
      </c>
      <c r="M155" s="166">
        <v>7498</v>
      </c>
      <c r="N155" s="166">
        <v>7764</v>
      </c>
      <c r="O155" s="166">
        <v>7140</v>
      </c>
      <c r="P155" s="167">
        <f t="shared" si="74"/>
        <v>-8.037094281298296E-2</v>
      </c>
      <c r="Q155" s="181">
        <f t="shared" si="70"/>
        <v>0.797583081570997</v>
      </c>
      <c r="R155" s="167">
        <f t="shared" si="75"/>
        <v>2.0279309140174332E-3</v>
      </c>
      <c r="S155" s="166">
        <v>4623</v>
      </c>
      <c r="T155" s="166">
        <v>8036</v>
      </c>
      <c r="U155" s="166">
        <v>9936</v>
      </c>
      <c r="V155" s="166">
        <v>10332</v>
      </c>
      <c r="W155" s="166">
        <v>10102</v>
      </c>
      <c r="X155" s="167">
        <f t="shared" si="76"/>
        <v>-2.2260936895083239E-2</v>
      </c>
      <c r="Y155" s="181">
        <f t="shared" si="71"/>
        <v>1.1851611507678999</v>
      </c>
      <c r="Z155" s="167">
        <f t="shared" si="69"/>
        <v>2.6307477111356405E-3</v>
      </c>
    </row>
    <row r="156" spans="1:26" x14ac:dyDescent="0.25">
      <c r="A156" s="164" t="s">
        <v>119</v>
      </c>
      <c r="B156" s="165" t="s">
        <v>119</v>
      </c>
      <c r="C156" s="166">
        <v>563</v>
      </c>
      <c r="D156" s="166">
        <v>1370</v>
      </c>
      <c r="E156" s="166">
        <v>2211</v>
      </c>
      <c r="F156" s="166">
        <v>2245</v>
      </c>
      <c r="G156" s="166">
        <v>2884</v>
      </c>
      <c r="H156" s="167">
        <f t="shared" si="72"/>
        <v>0.2846325167037862</v>
      </c>
      <c r="I156" s="181">
        <f t="shared" si="63"/>
        <v>4.1225577264653639</v>
      </c>
      <c r="J156" s="167">
        <f t="shared" si="73"/>
        <v>3.8006879192419708E-3</v>
      </c>
      <c r="K156" s="166">
        <v>1717</v>
      </c>
      <c r="L156" s="166">
        <v>3754</v>
      </c>
      <c r="M156" s="166">
        <v>4261</v>
      </c>
      <c r="N156" s="166">
        <v>7004</v>
      </c>
      <c r="O156" s="166">
        <v>8840</v>
      </c>
      <c r="P156" s="167">
        <f t="shared" si="74"/>
        <v>0.26213592233009719</v>
      </c>
      <c r="Q156" s="181">
        <f t="shared" si="70"/>
        <v>4.1485148514851486</v>
      </c>
      <c r="R156" s="167">
        <f t="shared" si="75"/>
        <v>2.5107716078311081E-3</v>
      </c>
      <c r="S156" s="166">
        <v>2280</v>
      </c>
      <c r="T156" s="166">
        <v>5124</v>
      </c>
      <c r="U156" s="166">
        <v>6472</v>
      </c>
      <c r="V156" s="166">
        <v>9249</v>
      </c>
      <c r="W156" s="166">
        <v>11724</v>
      </c>
      <c r="X156" s="167">
        <f t="shared" si="76"/>
        <v>0.26759649691858578</v>
      </c>
      <c r="Y156" s="181">
        <f t="shared" si="71"/>
        <v>4.1421052631578945</v>
      </c>
      <c r="Z156" s="167">
        <f t="shared" si="69"/>
        <v>1.7135868746447128E-3</v>
      </c>
    </row>
    <row r="157" spans="1:26" x14ac:dyDescent="0.25">
      <c r="A157" s="164" t="s">
        <v>126</v>
      </c>
      <c r="B157" s="165" t="s">
        <v>126</v>
      </c>
      <c r="C157" s="166">
        <v>250</v>
      </c>
      <c r="D157" s="166">
        <v>317</v>
      </c>
      <c r="E157" s="166">
        <v>761</v>
      </c>
      <c r="F157" s="166">
        <v>634</v>
      </c>
      <c r="G157" s="166">
        <v>898</v>
      </c>
      <c r="H157" s="167">
        <f t="shared" si="72"/>
        <v>0.41640378548895907</v>
      </c>
      <c r="I157" s="181">
        <f t="shared" si="63"/>
        <v>2.5920000000000001</v>
      </c>
      <c r="J157" s="167">
        <f t="shared" si="73"/>
        <v>1.1834319526627219E-3</v>
      </c>
      <c r="K157" s="166">
        <v>328</v>
      </c>
      <c r="L157" s="166">
        <v>589</v>
      </c>
      <c r="M157" s="166">
        <v>856</v>
      </c>
      <c r="N157" s="166">
        <v>868</v>
      </c>
      <c r="O157" s="166">
        <v>969</v>
      </c>
      <c r="P157" s="167">
        <f t="shared" si="74"/>
        <v>0.11635944700460832</v>
      </c>
      <c r="Q157" s="181">
        <f t="shared" si="70"/>
        <v>1.9542682926829267</v>
      </c>
      <c r="R157" s="167">
        <f t="shared" si="75"/>
        <v>2.7521919547379454E-4</v>
      </c>
      <c r="S157" s="166">
        <v>578</v>
      </c>
      <c r="T157" s="166">
        <v>906</v>
      </c>
      <c r="U157" s="166">
        <v>1617</v>
      </c>
      <c r="V157" s="166">
        <v>1502</v>
      </c>
      <c r="W157" s="166">
        <v>1867</v>
      </c>
      <c r="X157" s="167">
        <f t="shared" si="76"/>
        <v>0.24300932090545935</v>
      </c>
      <c r="Y157" s="181">
        <f t="shared" si="71"/>
        <v>2.2301038062283736</v>
      </c>
      <c r="Z157" s="167">
        <f t="shared" si="69"/>
        <v>4.2813194936657916E-4</v>
      </c>
    </row>
    <row r="158" spans="1:26" x14ac:dyDescent="0.25">
      <c r="A158" s="164" t="s">
        <v>122</v>
      </c>
      <c r="B158" s="165" t="s">
        <v>122</v>
      </c>
      <c r="C158" s="166">
        <v>236</v>
      </c>
      <c r="D158" s="166">
        <v>351</v>
      </c>
      <c r="E158" s="166">
        <v>597</v>
      </c>
      <c r="F158" s="166">
        <v>569</v>
      </c>
      <c r="G158" s="166">
        <v>772</v>
      </c>
      <c r="H158" s="167">
        <f t="shared" si="72"/>
        <v>0.35676625659050965</v>
      </c>
      <c r="I158" s="181">
        <f t="shared" si="63"/>
        <v>2.2711864406779663</v>
      </c>
      <c r="J158" s="167">
        <f t="shared" si="73"/>
        <v>1.0173824804628299E-3</v>
      </c>
      <c r="K158" s="166">
        <v>1262</v>
      </c>
      <c r="L158" s="166">
        <v>1393</v>
      </c>
      <c r="M158" s="166">
        <v>2346</v>
      </c>
      <c r="N158" s="166">
        <v>2305</v>
      </c>
      <c r="O158" s="166">
        <v>2540</v>
      </c>
      <c r="P158" s="167">
        <f t="shared" si="74"/>
        <v>0.10195227765726678</v>
      </c>
      <c r="Q158" s="181">
        <f t="shared" si="70"/>
        <v>1.0126782884310619</v>
      </c>
      <c r="R158" s="167">
        <f t="shared" si="75"/>
        <v>7.2142080134513734E-4</v>
      </c>
      <c r="S158" s="166">
        <v>1498</v>
      </c>
      <c r="T158" s="166">
        <v>1744</v>
      </c>
      <c r="U158" s="166">
        <v>2943</v>
      </c>
      <c r="V158" s="166">
        <v>2874</v>
      </c>
      <c r="W158" s="166">
        <v>3312</v>
      </c>
      <c r="X158" s="167">
        <f t="shared" si="76"/>
        <v>0.15240083507306879</v>
      </c>
      <c r="Y158" s="181">
        <f t="shared" si="71"/>
        <v>1.2109479305740987</v>
      </c>
      <c r="Z158" s="167">
        <f t="shared" si="69"/>
        <v>7.7921603400485004E-4</v>
      </c>
    </row>
    <row r="159" spans="1:26" x14ac:dyDescent="0.25">
      <c r="A159" s="164" t="s">
        <v>131</v>
      </c>
      <c r="B159" s="165" t="s">
        <v>131</v>
      </c>
      <c r="C159" s="166">
        <v>58</v>
      </c>
      <c r="D159" s="166">
        <v>71</v>
      </c>
      <c r="E159" s="166">
        <v>195</v>
      </c>
      <c r="F159" s="166">
        <v>156</v>
      </c>
      <c r="G159" s="166">
        <v>110</v>
      </c>
      <c r="H159" s="167">
        <f t="shared" si="72"/>
        <v>-0.29487179487179482</v>
      </c>
      <c r="I159" s="181">
        <f t="shared" si="63"/>
        <v>0.89655172413793105</v>
      </c>
      <c r="J159" s="167">
        <f t="shared" si="73"/>
        <v>1.449638249364136E-4</v>
      </c>
      <c r="K159" s="166">
        <v>174</v>
      </c>
      <c r="L159" s="166">
        <v>211</v>
      </c>
      <c r="M159" s="166">
        <v>277</v>
      </c>
      <c r="N159" s="166">
        <v>276</v>
      </c>
      <c r="O159" s="166">
        <v>264</v>
      </c>
      <c r="P159" s="167">
        <f t="shared" si="74"/>
        <v>-4.3478260869565188E-2</v>
      </c>
      <c r="Q159" s="181">
        <f t="shared" si="70"/>
        <v>0.51724137931034475</v>
      </c>
      <c r="R159" s="167">
        <f t="shared" si="75"/>
        <v>7.4982319509888295E-5</v>
      </c>
      <c r="S159" s="166">
        <v>232</v>
      </c>
      <c r="T159" s="166">
        <v>282</v>
      </c>
      <c r="U159" s="166">
        <v>472</v>
      </c>
      <c r="V159" s="166">
        <v>432</v>
      </c>
      <c r="W159" s="166">
        <v>374</v>
      </c>
      <c r="X159" s="167">
        <f t="shared" si="76"/>
        <v>-0.1342592592592593</v>
      </c>
      <c r="Y159" s="181">
        <f t="shared" si="71"/>
        <v>0.61206896551724133</v>
      </c>
      <c r="Z159" s="167">
        <f t="shared" si="69"/>
        <v>1.2497110705072688E-4</v>
      </c>
    </row>
    <row r="160" spans="1:26" x14ac:dyDescent="0.25">
      <c r="A160" s="164" t="s">
        <v>134</v>
      </c>
      <c r="B160" s="165" t="s">
        <v>134</v>
      </c>
      <c r="C160" s="166">
        <v>70</v>
      </c>
      <c r="D160" s="166">
        <v>84</v>
      </c>
      <c r="E160" s="166">
        <v>99</v>
      </c>
      <c r="F160" s="166">
        <v>155</v>
      </c>
      <c r="G160" s="166">
        <v>126</v>
      </c>
      <c r="H160" s="167">
        <f t="shared" si="72"/>
        <v>-0.18709677419354842</v>
      </c>
      <c r="I160" s="181">
        <f t="shared" si="63"/>
        <v>0.8</v>
      </c>
      <c r="J160" s="167">
        <f t="shared" si="73"/>
        <v>1.6604947219989194E-4</v>
      </c>
      <c r="K160" s="166">
        <v>228</v>
      </c>
      <c r="L160" s="166">
        <v>362</v>
      </c>
      <c r="M160" s="166">
        <v>555</v>
      </c>
      <c r="N160" s="166">
        <v>677</v>
      </c>
      <c r="O160" s="166">
        <v>456</v>
      </c>
      <c r="P160" s="167">
        <f t="shared" si="74"/>
        <v>-0.3264401772525849</v>
      </c>
      <c r="Q160" s="181">
        <f t="shared" si="70"/>
        <v>1</v>
      </c>
      <c r="R160" s="167">
        <f t="shared" si="75"/>
        <v>1.2951491551707977E-4</v>
      </c>
      <c r="S160" s="166">
        <v>298</v>
      </c>
      <c r="T160" s="166">
        <v>446</v>
      </c>
      <c r="U160" s="166">
        <v>654</v>
      </c>
      <c r="V160" s="166">
        <v>832</v>
      </c>
      <c r="W160" s="166">
        <v>582</v>
      </c>
      <c r="X160" s="167">
        <f t="shared" si="76"/>
        <v>-0.30048076923076927</v>
      </c>
      <c r="Y160" s="181">
        <f t="shared" si="71"/>
        <v>0.95302013422818788</v>
      </c>
      <c r="Z160" s="167">
        <f t="shared" si="69"/>
        <v>1.7315911866774445E-4</v>
      </c>
    </row>
    <row r="161" spans="1:26" x14ac:dyDescent="0.25">
      <c r="A161" s="169" t="s">
        <v>148</v>
      </c>
      <c r="B161" s="170" t="s">
        <v>148</v>
      </c>
      <c r="C161" s="171">
        <f>C153-SUM(C154:C160)</f>
        <v>1386</v>
      </c>
      <c r="D161" s="171">
        <f>D153-SUM(D154:D160)</f>
        <v>3056</v>
      </c>
      <c r="E161" s="171">
        <f>E153-SUM(E154:E160)</f>
        <v>5087</v>
      </c>
      <c r="F161" s="171">
        <f>F153-SUM(F154:F160)</f>
        <v>5702</v>
      </c>
      <c r="G161" s="171">
        <f>G153-SUM(G154:G160)</f>
        <v>8104</v>
      </c>
      <c r="H161" s="172">
        <f t="shared" si="72"/>
        <v>0.42125569975447208</v>
      </c>
      <c r="I161" s="182">
        <f t="shared" si="63"/>
        <v>4.8470418470418473</v>
      </c>
      <c r="J161" s="172">
        <f t="shared" si="73"/>
        <v>1.0679880338951779E-2</v>
      </c>
      <c r="K161" s="171">
        <f>K153-SUM(K154:K160)</f>
        <v>3542</v>
      </c>
      <c r="L161" s="171">
        <f>L153-SUM(L154:L160)</f>
        <v>5458</v>
      </c>
      <c r="M161" s="171">
        <f>M153-SUM(M154:M160)</f>
        <v>5084</v>
      </c>
      <c r="N161" s="171">
        <f>N153-SUM(N154:N160)</f>
        <v>7400</v>
      </c>
      <c r="O161" s="171">
        <f>O153-SUM(O154:O160)</f>
        <v>8341</v>
      </c>
      <c r="P161" s="172">
        <f t="shared" si="74"/>
        <v>0.12716216216216214</v>
      </c>
      <c r="Q161" s="182">
        <f t="shared" si="70"/>
        <v>1.3548842461885942</v>
      </c>
      <c r="R161" s="172">
        <f t="shared" si="75"/>
        <v>2.3690436629999175E-3</v>
      </c>
      <c r="S161" s="171">
        <f>S153-SUM(S154:S160)</f>
        <v>4928</v>
      </c>
      <c r="T161" s="171">
        <f>T153-SUM(T154:T160)</f>
        <v>8514</v>
      </c>
      <c r="U161" s="171">
        <f>U153-SUM(U154:U160)</f>
        <v>10171</v>
      </c>
      <c r="V161" s="171">
        <f>V153-SUM(V154:V160)</f>
        <v>13102</v>
      </c>
      <c r="W161" s="171">
        <f>W153-SUM(W154:W160)</f>
        <v>16445</v>
      </c>
      <c r="X161" s="172">
        <f t="shared" si="76"/>
        <v>0.25515188520836518</v>
      </c>
      <c r="Y161" s="182">
        <f t="shared" si="71"/>
        <v>2.3370535714285716</v>
      </c>
      <c r="Z161" s="172">
        <f t="shared" si="69"/>
        <v>2.692968495366405E-3</v>
      </c>
    </row>
    <row r="162" spans="1:26" ht="6" customHeight="1" x14ac:dyDescent="0.25">
      <c r="C162" s="81"/>
      <c r="D162" s="81"/>
      <c r="E162" s="81"/>
      <c r="F162" s="81"/>
      <c r="G162" s="81"/>
      <c r="H162" s="81"/>
      <c r="K162" s="81"/>
      <c r="L162" s="81"/>
      <c r="M162" s="81"/>
      <c r="N162" s="81"/>
      <c r="O162" s="81"/>
      <c r="P162" s="81"/>
      <c r="S162" s="81"/>
      <c r="T162" s="81"/>
      <c r="U162" s="81"/>
      <c r="V162" s="81"/>
      <c r="W162" s="81"/>
      <c r="X162" s="81"/>
    </row>
    <row r="163" spans="1:26" ht="6" customHeight="1" x14ac:dyDescent="0.25"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</row>
    <row r="164" spans="1:26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B2AB6-09F2-436C-8D24-E39FC227D4C2}">
  <sheetPr>
    <tabColor theme="8" tint="0.59999389629810485"/>
  </sheetPr>
  <dimension ref="A4:L76"/>
  <sheetViews>
    <sheetView showGridLines="0" topLeftCell="A23" zoomScaleNormal="100" workbookViewId="0">
      <selection activeCell="D7" sqref="D7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283" t="s">
        <v>231</v>
      </c>
      <c r="C4" s="283"/>
      <c r="D4" s="283"/>
      <c r="E4" s="283"/>
      <c r="F4" s="283"/>
      <c r="G4" s="283"/>
      <c r="H4" s="283"/>
      <c r="I4" s="283"/>
      <c r="J4" s="283"/>
      <c r="K4" s="283"/>
      <c r="L4" s="12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30" x14ac:dyDescent="0.25">
      <c r="B6" s="4"/>
      <c r="C6" s="4"/>
      <c r="D6" s="4"/>
      <c r="E6" s="13" t="s">
        <v>232</v>
      </c>
      <c r="F6" s="13" t="s">
        <v>233</v>
      </c>
      <c r="G6" s="13" t="s">
        <v>234</v>
      </c>
      <c r="H6" s="13" t="s">
        <v>235</v>
      </c>
      <c r="I6" s="13" t="s">
        <v>236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agosto 2025</v>
      </c>
    </row>
    <row r="7" spans="2:12" x14ac:dyDescent="0.25">
      <c r="B7" s="296" t="s">
        <v>53</v>
      </c>
      <c r="C7" s="286" t="s">
        <v>8</v>
      </c>
      <c r="D7" s="15" t="s">
        <v>33</v>
      </c>
      <c r="E7" s="16">
        <v>13469</v>
      </c>
      <c r="F7" s="16">
        <v>21074</v>
      </c>
      <c r="G7" s="16">
        <v>20367</v>
      </c>
      <c r="H7" s="16">
        <v>22021</v>
      </c>
      <c r="I7" s="16">
        <v>22682</v>
      </c>
      <c r="J7" s="17">
        <f>I7/H7-1</f>
        <v>3.0016802143408627E-2</v>
      </c>
      <c r="K7" s="16">
        <f>I7-H7</f>
        <v>661</v>
      </c>
      <c r="L7" s="18">
        <f>I7/$I$7</f>
        <v>1</v>
      </c>
    </row>
    <row r="8" spans="2:12" x14ac:dyDescent="0.25">
      <c r="B8" s="284"/>
      <c r="C8" s="287"/>
      <c r="D8" s="19" t="s">
        <v>34</v>
      </c>
      <c r="E8" s="20">
        <v>11133</v>
      </c>
      <c r="F8" s="20">
        <v>17921</v>
      </c>
      <c r="G8" s="20">
        <v>17179</v>
      </c>
      <c r="H8" s="20">
        <v>18498</v>
      </c>
      <c r="I8" s="20">
        <v>19206</v>
      </c>
      <c r="J8" s="21">
        <f t="shared" ref="J8:J20" si="0">I8/H8-1</f>
        <v>3.8274408044112862E-2</v>
      </c>
      <c r="K8" s="20">
        <f t="shared" ref="K8:K17" si="1">I8-H8</f>
        <v>708</v>
      </c>
      <c r="L8" s="22">
        <f>I8/$I$7</f>
        <v>0.84675072744907853</v>
      </c>
    </row>
    <row r="9" spans="2:12" x14ac:dyDescent="0.25">
      <c r="B9" s="284"/>
      <c r="C9" s="288"/>
      <c r="D9" s="23" t="s">
        <v>35</v>
      </c>
      <c r="E9" s="24">
        <v>2336</v>
      </c>
      <c r="F9" s="24">
        <v>3153</v>
      </c>
      <c r="G9" s="24">
        <v>3188</v>
      </c>
      <c r="H9" s="24">
        <v>3523</v>
      </c>
      <c r="I9" s="24">
        <v>3476</v>
      </c>
      <c r="J9" s="25">
        <f>IFERROR(I9/H9-1,"-")</f>
        <v>-1.3340902639795593E-2</v>
      </c>
      <c r="K9" s="24">
        <f>IFERROR(I9-H9,"-")</f>
        <v>-47</v>
      </c>
      <c r="L9" s="25">
        <f>IFERROR(I9/$I$7,"-")</f>
        <v>0.15324927255092144</v>
      </c>
    </row>
    <row r="10" spans="2:12" x14ac:dyDescent="0.25">
      <c r="B10" s="284"/>
      <c r="C10" s="289" t="s">
        <v>36</v>
      </c>
      <c r="D10" s="26" t="s">
        <v>33</v>
      </c>
      <c r="E10" s="27">
        <v>15789</v>
      </c>
      <c r="F10" s="27">
        <v>23478</v>
      </c>
      <c r="G10" s="27">
        <v>23404</v>
      </c>
      <c r="H10" s="27">
        <v>25728</v>
      </c>
      <c r="I10" s="27">
        <v>26434</v>
      </c>
      <c r="J10" s="28">
        <f t="shared" si="0"/>
        <v>2.7440920398009938E-2</v>
      </c>
      <c r="K10" s="27">
        <f t="shared" si="1"/>
        <v>706</v>
      </c>
      <c r="L10" s="18">
        <f>I10/$I$10</f>
        <v>1</v>
      </c>
    </row>
    <row r="11" spans="2:12" x14ac:dyDescent="0.25">
      <c r="B11" s="284"/>
      <c r="C11" s="290"/>
      <c r="D11" s="4" t="s">
        <v>34</v>
      </c>
      <c r="E11" s="29">
        <v>13332</v>
      </c>
      <c r="F11" s="29">
        <v>19903</v>
      </c>
      <c r="G11" s="29">
        <v>19575</v>
      </c>
      <c r="H11" s="29">
        <v>21478</v>
      </c>
      <c r="I11" s="29">
        <v>22220</v>
      </c>
      <c r="J11" s="30">
        <f t="shared" si="0"/>
        <v>3.4546978303380271E-2</v>
      </c>
      <c r="K11" s="29">
        <f t="shared" si="1"/>
        <v>742</v>
      </c>
      <c r="L11" s="31">
        <f>I11/$I$10</f>
        <v>0.84058409623969133</v>
      </c>
    </row>
    <row r="12" spans="2:12" x14ac:dyDescent="0.25">
      <c r="B12" s="284"/>
      <c r="C12" s="291"/>
      <c r="D12" s="32" t="s">
        <v>35</v>
      </c>
      <c r="E12" s="33">
        <v>2457</v>
      </c>
      <c r="F12" s="33">
        <v>3575</v>
      </c>
      <c r="G12" s="33">
        <v>3829</v>
      </c>
      <c r="H12" s="33">
        <v>4250</v>
      </c>
      <c r="I12" s="33">
        <v>4214</v>
      </c>
      <c r="J12" s="34">
        <f>IFERROR(I12/H12-1,"-")</f>
        <v>-8.4705882352941186E-3</v>
      </c>
      <c r="K12" s="33">
        <f>IFERROR(I12-H12,"-")</f>
        <v>-36</v>
      </c>
      <c r="L12" s="34">
        <f>IFERROR(I12/$I$10,"-")</f>
        <v>0.1594159037603087</v>
      </c>
    </row>
    <row r="13" spans="2:12" x14ac:dyDescent="0.25">
      <c r="B13" s="284"/>
      <c r="C13" s="286" t="s">
        <v>22</v>
      </c>
      <c r="D13" s="15" t="s">
        <v>33</v>
      </c>
      <c r="E13" s="16">
        <v>93383</v>
      </c>
      <c r="F13" s="16">
        <v>136811</v>
      </c>
      <c r="G13" s="16">
        <v>135765</v>
      </c>
      <c r="H13" s="16">
        <v>150260</v>
      </c>
      <c r="I13" s="16">
        <v>139313</v>
      </c>
      <c r="J13" s="17">
        <f t="shared" si="0"/>
        <v>-7.2853720218288287E-2</v>
      </c>
      <c r="K13" s="16">
        <f t="shared" si="1"/>
        <v>-10947</v>
      </c>
      <c r="L13" s="18">
        <f>I13/$I$13</f>
        <v>1</v>
      </c>
    </row>
    <row r="14" spans="2:12" x14ac:dyDescent="0.25">
      <c r="B14" s="284"/>
      <c r="C14" s="287"/>
      <c r="D14" s="19" t="s">
        <v>34</v>
      </c>
      <c r="E14" s="20">
        <v>84470</v>
      </c>
      <c r="F14" s="20">
        <v>115980</v>
      </c>
      <c r="G14" s="20">
        <v>111788</v>
      </c>
      <c r="H14" s="20">
        <v>123329</v>
      </c>
      <c r="I14" s="20">
        <v>110602</v>
      </c>
      <c r="J14" s="21">
        <f t="shared" si="0"/>
        <v>-0.10319551768035096</v>
      </c>
      <c r="K14" s="20">
        <f t="shared" si="1"/>
        <v>-12727</v>
      </c>
      <c r="L14" s="22">
        <f>I14/$I$13</f>
        <v>0.79391011606956996</v>
      </c>
    </row>
    <row r="15" spans="2:12" x14ac:dyDescent="0.25">
      <c r="B15" s="284"/>
      <c r="C15" s="288"/>
      <c r="D15" s="23" t="s">
        <v>35</v>
      </c>
      <c r="E15" s="24">
        <v>8913</v>
      </c>
      <c r="F15" s="24">
        <v>20831</v>
      </c>
      <c r="G15" s="24">
        <v>23977</v>
      </c>
      <c r="H15" s="24">
        <v>26931</v>
      </c>
      <c r="I15" s="24">
        <v>28711</v>
      </c>
      <c r="J15" s="25">
        <f>IFERROR(I15/H15-1,"-")</f>
        <v>6.6094834948572379E-2</v>
      </c>
      <c r="K15" s="24">
        <f>IFERROR(I15-H15,"-")</f>
        <v>1780</v>
      </c>
      <c r="L15" s="25">
        <f>IFERROR(I15/$I$13,"-")</f>
        <v>0.20608988393043004</v>
      </c>
    </row>
    <row r="16" spans="2:12" x14ac:dyDescent="0.25">
      <c r="B16" s="284"/>
      <c r="C16" s="289" t="s">
        <v>23</v>
      </c>
      <c r="D16" s="26" t="s">
        <v>33</v>
      </c>
      <c r="E16" s="35">
        <v>6.9331798945727225</v>
      </c>
      <c r="F16" s="35">
        <v>6.491933187814368</v>
      </c>
      <c r="G16" s="35">
        <v>6.6659301811754306</v>
      </c>
      <c r="H16" s="35">
        <v>6.823486671813269</v>
      </c>
      <c r="I16" s="35">
        <v>6.1420068777003793</v>
      </c>
      <c r="J16" s="36">
        <f t="shared" si="0"/>
        <v>-9.987266435618225E-2</v>
      </c>
      <c r="K16" s="37">
        <f t="shared" si="1"/>
        <v>-0.68147979411288961</v>
      </c>
      <c r="L16" s="38"/>
    </row>
    <row r="17" spans="2:12" x14ac:dyDescent="0.25">
      <c r="B17" s="284"/>
      <c r="C17" s="290"/>
      <c r="D17" s="4" t="s">
        <v>34</v>
      </c>
      <c r="E17" s="39">
        <f>E14/E8</f>
        <v>7.5873529147579273</v>
      </c>
      <c r="F17" s="39">
        <f t="shared" ref="F17:I17" si="2">F14/F8</f>
        <v>6.4717370682439599</v>
      </c>
      <c r="G17" s="39">
        <f t="shared" si="2"/>
        <v>6.5072472204435652</v>
      </c>
      <c r="H17" s="39">
        <f t="shared" si="2"/>
        <v>6.6671532057519736</v>
      </c>
      <c r="I17" s="39">
        <f t="shared" si="2"/>
        <v>5.7587212329480373</v>
      </c>
      <c r="J17" s="40">
        <f t="shared" si="0"/>
        <v>-0.13625485192393694</v>
      </c>
      <c r="K17" s="41">
        <f t="shared" si="1"/>
        <v>-0.90843197280393628</v>
      </c>
      <c r="L17" s="42"/>
    </row>
    <row r="18" spans="2:12" x14ac:dyDescent="0.25">
      <c r="B18" s="284"/>
      <c r="C18" s="291"/>
      <c r="D18" s="32" t="s">
        <v>35</v>
      </c>
      <c r="E18" s="43">
        <f>IFERROR(E15/E9,"-")</f>
        <v>3.8154965753424657</v>
      </c>
      <c r="F18" s="43">
        <f t="shared" ref="F18:I18" si="3">IFERROR(F15/F9,"-")</f>
        <v>6.6067237551538218</v>
      </c>
      <c r="G18" s="43">
        <f t="shared" si="3"/>
        <v>7.5210163111668757</v>
      </c>
      <c r="H18" s="43">
        <f t="shared" si="3"/>
        <v>7.6443372126028954</v>
      </c>
      <c r="I18" s="43">
        <f t="shared" si="3"/>
        <v>8.2597813578826234</v>
      </c>
      <c r="J18" s="34">
        <f>IFERROR(I18/H18-1,"-")</f>
        <v>8.0509811140339504E-2</v>
      </c>
      <c r="K18" s="44">
        <f>IFERROR(I18-H18,"-")</f>
        <v>0.61544414527972791</v>
      </c>
      <c r="L18" s="34"/>
    </row>
    <row r="19" spans="2:12" x14ac:dyDescent="0.25">
      <c r="B19" s="284"/>
      <c r="C19" s="292" t="s">
        <v>37</v>
      </c>
      <c r="D19" s="15" t="s">
        <v>33</v>
      </c>
      <c r="E19" s="18">
        <v>0.86809999999999998</v>
      </c>
      <c r="F19" s="18">
        <v>0.92120000000000002</v>
      </c>
      <c r="G19" s="18">
        <v>0.91409999999999991</v>
      </c>
      <c r="H19" s="18">
        <v>1.0104</v>
      </c>
      <c r="I19" s="18">
        <v>0.96959999999999991</v>
      </c>
      <c r="J19" s="17">
        <f t="shared" si="0"/>
        <v>-4.0380047505938266E-2</v>
      </c>
      <c r="K19" s="45">
        <f>(I19-H19)*100</f>
        <v>-4.0800000000000054</v>
      </c>
      <c r="L19" s="18"/>
    </row>
    <row r="20" spans="2:12" x14ac:dyDescent="0.25">
      <c r="B20" s="284"/>
      <c r="C20" s="293"/>
      <c r="D20" s="19" t="s">
        <v>34</v>
      </c>
      <c r="E20" s="22">
        <v>0.93</v>
      </c>
      <c r="F20" s="22">
        <v>0.9556</v>
      </c>
      <c r="G20" s="22">
        <v>0.92110000000000003</v>
      </c>
      <c r="H20" s="22">
        <v>1.0162</v>
      </c>
      <c r="I20" s="22">
        <v>0.95069999999999988</v>
      </c>
      <c r="J20" s="21">
        <f t="shared" si="0"/>
        <v>-6.445581578429449E-2</v>
      </c>
      <c r="K20" s="46">
        <f>(I20-H20)*100</f>
        <v>-6.5500000000000114</v>
      </c>
      <c r="L20" s="22"/>
    </row>
    <row r="21" spans="2:12" x14ac:dyDescent="0.25">
      <c r="B21" s="284"/>
      <c r="C21" s="294"/>
      <c r="D21" s="23" t="s">
        <v>35</v>
      </c>
      <c r="E21" s="25">
        <v>0.53239999999999998</v>
      </c>
      <c r="F21" s="25">
        <v>0.76709999999999989</v>
      </c>
      <c r="G21" s="25">
        <v>0.88290000000000002</v>
      </c>
      <c r="H21" s="25">
        <v>0.98499999999999999</v>
      </c>
      <c r="I21" s="25">
        <v>1.0501</v>
      </c>
      <c r="J21" s="25">
        <f>IFERROR(I21/H21-1,"-")</f>
        <v>6.6091370558375662E-2</v>
      </c>
      <c r="K21" s="47">
        <f>IFERROR(I21-H21,"-")</f>
        <v>6.5100000000000047E-2</v>
      </c>
      <c r="L21" s="48"/>
    </row>
    <row r="22" spans="2:12" x14ac:dyDescent="0.25">
      <c r="B22" s="284"/>
      <c r="C22" s="295" t="s">
        <v>38</v>
      </c>
      <c r="D22" s="26" t="s">
        <v>33</v>
      </c>
      <c r="E22" s="27">
        <v>3470</v>
      </c>
      <c r="F22" s="27">
        <v>4791</v>
      </c>
      <c r="G22" s="27">
        <v>4791</v>
      </c>
      <c r="H22" s="27">
        <v>4797</v>
      </c>
      <c r="I22" s="27">
        <v>4635</v>
      </c>
      <c r="J22" s="36">
        <f>I22/H22-1</f>
        <v>-3.3771106941838602E-2</v>
      </c>
      <c r="K22" s="27">
        <f>I22-H22</f>
        <v>-162</v>
      </c>
      <c r="L22" s="38">
        <f>I22/$I$22</f>
        <v>1</v>
      </c>
    </row>
    <row r="23" spans="2:12" x14ac:dyDescent="0.25">
      <c r="B23" s="284"/>
      <c r="C23" s="297"/>
      <c r="D23" s="4" t="s">
        <v>34</v>
      </c>
      <c r="E23" s="29">
        <v>2930</v>
      </c>
      <c r="F23" s="29">
        <v>3915.0000000000005</v>
      </c>
      <c r="G23" s="29">
        <v>3915.0000000000005</v>
      </c>
      <c r="H23" s="29">
        <v>3915.0000000000005</v>
      </c>
      <c r="I23" s="29">
        <v>3752.9999999999995</v>
      </c>
      <c r="J23" s="40">
        <f>I23/H23-1</f>
        <v>-4.137931034482778E-2</v>
      </c>
      <c r="K23" s="29">
        <f>I23-H23</f>
        <v>-162.00000000000091</v>
      </c>
      <c r="L23" s="42">
        <f>I23/$I$22</f>
        <v>0.8097087378640776</v>
      </c>
    </row>
    <row r="24" spans="2:12" x14ac:dyDescent="0.25">
      <c r="B24" s="285"/>
      <c r="C24" s="298"/>
      <c r="D24" s="32" t="s">
        <v>35</v>
      </c>
      <c r="E24" s="33">
        <v>540</v>
      </c>
      <c r="F24" s="33">
        <v>876</v>
      </c>
      <c r="G24" s="33">
        <v>876</v>
      </c>
      <c r="H24" s="33">
        <v>882</v>
      </c>
      <c r="I24" s="33">
        <v>882</v>
      </c>
      <c r="J24" s="34">
        <f>IFERROR(I24/H24-1,"-")</f>
        <v>0</v>
      </c>
      <c r="K24" s="33">
        <f>IFERROR(I24-H24,"-")</f>
        <v>0</v>
      </c>
      <c r="L24" s="34">
        <f>IFERROR(I24/$I$22,"-")</f>
        <v>0.19029126213592232</v>
      </c>
    </row>
    <row r="25" spans="2:12" ht="7.5" customHeight="1" x14ac:dyDescent="0.25">
      <c r="B25" s="280"/>
      <c r="C25" s="280"/>
      <c r="D25" s="280"/>
      <c r="E25" s="280"/>
      <c r="F25" s="280"/>
      <c r="G25" s="280"/>
      <c r="H25" s="280"/>
      <c r="I25" s="280"/>
      <c r="J25" s="280"/>
      <c r="K25" s="280"/>
      <c r="L25" s="49"/>
    </row>
    <row r="26" spans="2:12" ht="24.75" customHeight="1" x14ac:dyDescent="0.25">
      <c r="B26" s="281" t="s">
        <v>39</v>
      </c>
      <c r="C26" s="282"/>
      <c r="D26" s="282"/>
      <c r="E26" s="282"/>
      <c r="F26" s="282"/>
      <c r="G26" s="282"/>
      <c r="H26" s="282"/>
      <c r="I26" s="282"/>
      <c r="J26" s="282"/>
      <c r="K26" s="282"/>
    </row>
    <row r="29" spans="2:12" ht="21.75" customHeight="1" thickBot="1" x14ac:dyDescent="0.3">
      <c r="B29" s="283" t="s">
        <v>231</v>
      </c>
      <c r="C29" s="283"/>
      <c r="D29" s="283"/>
      <c r="E29" s="283"/>
      <c r="F29" s="283"/>
      <c r="G29" s="283"/>
      <c r="H29" s="283"/>
      <c r="I29" s="283"/>
      <c r="J29" s="283"/>
      <c r="K29" s="283"/>
      <c r="L29" s="12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60" x14ac:dyDescent="0.25">
      <c r="B31" s="4"/>
      <c r="C31" s="4"/>
      <c r="D31" s="4"/>
      <c r="E31" s="13" t="s">
        <v>237</v>
      </c>
      <c r="F31" s="13" t="s">
        <v>238</v>
      </c>
      <c r="G31" s="13" t="s">
        <v>239</v>
      </c>
      <c r="H31" s="13" t="s">
        <v>240</v>
      </c>
      <c r="I31" s="13" t="s">
        <v>241</v>
      </c>
      <c r="J31" s="14" t="str">
        <f>CONCATENATE("var. ",RIGHT(I31,2),"/",RIGHT(H31,2))</f>
        <v>var. 25/24</v>
      </c>
      <c r="K31" s="14" t="str">
        <f>CONCATENATE("dif. ",RIGHT(I31,2),"/",RIGHT(H31,2))</f>
        <v>dif. 25/24</v>
      </c>
      <c r="L31" s="14" t="str">
        <f>CONCATENATE("cuota ",I31)</f>
        <v>cuota acumulado a agosto 2025</v>
      </c>
    </row>
    <row r="32" spans="2:12" ht="15" customHeight="1" x14ac:dyDescent="0.25">
      <c r="B32" s="296" t="s">
        <v>53</v>
      </c>
      <c r="C32" s="286" t="s">
        <v>8</v>
      </c>
      <c r="D32" s="15" t="s">
        <v>33</v>
      </c>
      <c r="E32" s="51">
        <v>56805</v>
      </c>
      <c r="F32" s="51">
        <v>128669</v>
      </c>
      <c r="G32" s="51">
        <v>168871</v>
      </c>
      <c r="H32" s="51">
        <v>160886</v>
      </c>
      <c r="I32" s="51">
        <v>173841</v>
      </c>
      <c r="J32" s="17">
        <f>I32/H32-1</f>
        <v>8.0522854692142154E-2</v>
      </c>
      <c r="K32" s="16">
        <f>I32-H32</f>
        <v>12955</v>
      </c>
      <c r="L32" s="18">
        <f>I32/$I$32</f>
        <v>1</v>
      </c>
    </row>
    <row r="33" spans="1:12" x14ac:dyDescent="0.25">
      <c r="B33" s="284"/>
      <c r="C33" s="287"/>
      <c r="D33" s="19" t="s">
        <v>34</v>
      </c>
      <c r="E33" s="52">
        <v>51252</v>
      </c>
      <c r="F33" s="52">
        <v>109813</v>
      </c>
      <c r="G33" s="52">
        <v>147358</v>
      </c>
      <c r="H33" s="52">
        <v>139462</v>
      </c>
      <c r="I33" s="52">
        <v>151078</v>
      </c>
      <c r="J33" s="21">
        <f t="shared" ref="J33:J45" si="4">I33/H33-1</f>
        <v>8.3291505929930842E-2</v>
      </c>
      <c r="K33" s="20">
        <f t="shared" ref="K33:K42" si="5">I33-H33</f>
        <v>11616</v>
      </c>
      <c r="L33" s="22">
        <f>I33/$I$32</f>
        <v>0.86905850748672642</v>
      </c>
    </row>
    <row r="34" spans="1:12" x14ac:dyDescent="0.25">
      <c r="B34" s="284"/>
      <c r="C34" s="288"/>
      <c r="D34" s="23" t="s">
        <v>35</v>
      </c>
      <c r="E34" s="24">
        <v>3628</v>
      </c>
      <c r="F34" s="24">
        <v>18856</v>
      </c>
      <c r="G34" s="24">
        <v>21513</v>
      </c>
      <c r="H34" s="24">
        <v>21424</v>
      </c>
      <c r="I34" s="24">
        <v>22763</v>
      </c>
      <c r="J34" s="25">
        <f>IFERROR(I34/H34-1,"-")</f>
        <v>6.25E-2</v>
      </c>
      <c r="K34" s="24">
        <f>IFERROR(I34-H34,"-")</f>
        <v>1339</v>
      </c>
      <c r="L34" s="25">
        <f>IFERROR(I34/I32,"-")</f>
        <v>0.13094149251327361</v>
      </c>
    </row>
    <row r="35" spans="1:12" x14ac:dyDescent="0.25">
      <c r="B35" s="284"/>
      <c r="C35" s="289" t="s">
        <v>36</v>
      </c>
      <c r="D35" s="26" t="s">
        <v>33</v>
      </c>
      <c r="E35" s="53">
        <v>57900</v>
      </c>
      <c r="F35" s="53">
        <v>132098</v>
      </c>
      <c r="G35" s="53">
        <v>172118</v>
      </c>
      <c r="H35" s="53">
        <v>164745</v>
      </c>
      <c r="I35" s="53">
        <v>177299</v>
      </c>
      <c r="J35" s="28">
        <f t="shared" si="4"/>
        <v>7.6202616164375181E-2</v>
      </c>
      <c r="K35" s="27">
        <f t="shared" si="5"/>
        <v>12554</v>
      </c>
      <c r="L35" s="18">
        <f>I35/$I$35</f>
        <v>1</v>
      </c>
    </row>
    <row r="36" spans="1:12" x14ac:dyDescent="0.25">
      <c r="B36" s="284"/>
      <c r="C36" s="290"/>
      <c r="D36" s="4" t="s">
        <v>34</v>
      </c>
      <c r="E36" s="54">
        <v>52347</v>
      </c>
      <c r="F36" s="54">
        <v>112846</v>
      </c>
      <c r="G36" s="54">
        <v>150005</v>
      </c>
      <c r="H36" s="54">
        <v>142636</v>
      </c>
      <c r="I36" s="54">
        <v>153784</v>
      </c>
      <c r="J36" s="30">
        <f t="shared" si="4"/>
        <v>7.8156987015900681E-2</v>
      </c>
      <c r="K36" s="29">
        <f t="shared" si="5"/>
        <v>11148</v>
      </c>
      <c r="L36" s="31">
        <f>I36/$I$35</f>
        <v>0.86737093835836643</v>
      </c>
    </row>
    <row r="37" spans="1:12" x14ac:dyDescent="0.25">
      <c r="B37" s="284"/>
      <c r="C37" s="291"/>
      <c r="D37" s="32" t="s">
        <v>35</v>
      </c>
      <c r="E37" s="33">
        <v>3628</v>
      </c>
      <c r="F37" s="33">
        <v>19252</v>
      </c>
      <c r="G37" s="33">
        <v>22113</v>
      </c>
      <c r="H37" s="33">
        <v>22109</v>
      </c>
      <c r="I37" s="33">
        <v>23515</v>
      </c>
      <c r="J37" s="34">
        <f>IFERROR(I37/H37-1,"-")</f>
        <v>6.3594011488534052E-2</v>
      </c>
      <c r="K37" s="33">
        <f>IFERROR(I37-H37,"-")</f>
        <v>1406</v>
      </c>
      <c r="L37" s="34">
        <f>IFERROR(I37/I35,"-")</f>
        <v>0.13262906164163363</v>
      </c>
    </row>
    <row r="38" spans="1:12" x14ac:dyDescent="0.25">
      <c r="B38" s="284"/>
      <c r="C38" s="286" t="s">
        <v>22</v>
      </c>
      <c r="D38" s="15" t="s">
        <v>33</v>
      </c>
      <c r="E38" s="51">
        <v>366139</v>
      </c>
      <c r="F38" s="51">
        <v>853267</v>
      </c>
      <c r="G38" s="51">
        <v>938988</v>
      </c>
      <c r="H38" s="51">
        <v>995472</v>
      </c>
      <c r="I38" s="51">
        <v>982337</v>
      </c>
      <c r="J38" s="17">
        <f t="shared" si="4"/>
        <v>-1.3194745809023245E-2</v>
      </c>
      <c r="K38" s="16">
        <f t="shared" si="5"/>
        <v>-13135</v>
      </c>
      <c r="L38" s="18">
        <f>I38/$I$38</f>
        <v>1</v>
      </c>
    </row>
    <row r="39" spans="1:12" x14ac:dyDescent="0.25">
      <c r="B39" s="284"/>
      <c r="C39" s="287"/>
      <c r="D39" s="19" t="s">
        <v>34</v>
      </c>
      <c r="E39" s="52">
        <v>342919</v>
      </c>
      <c r="F39" s="52">
        <v>738666</v>
      </c>
      <c r="G39" s="52">
        <v>793219</v>
      </c>
      <c r="H39" s="52">
        <v>820118</v>
      </c>
      <c r="I39" s="52">
        <v>792597</v>
      </c>
      <c r="J39" s="21">
        <f t="shared" si="4"/>
        <v>-3.3557366135117173E-2</v>
      </c>
      <c r="K39" s="20">
        <f t="shared" si="5"/>
        <v>-27521</v>
      </c>
      <c r="L39" s="22">
        <f>I39/$I$38</f>
        <v>0.80684836262911808</v>
      </c>
    </row>
    <row r="40" spans="1:12" x14ac:dyDescent="0.25">
      <c r="B40" s="284"/>
      <c r="C40" s="288"/>
      <c r="D40" s="23" t="s">
        <v>35</v>
      </c>
      <c r="E40" s="24">
        <v>13582</v>
      </c>
      <c r="F40" s="24">
        <v>114601</v>
      </c>
      <c r="G40" s="24">
        <v>145769</v>
      </c>
      <c r="H40" s="24">
        <v>175354</v>
      </c>
      <c r="I40" s="24">
        <v>189740</v>
      </c>
      <c r="J40" s="25">
        <f>IFERROR(I40/H40-1,"-")</f>
        <v>8.2039759572065662E-2</v>
      </c>
      <c r="K40" s="24">
        <f>IFERROR(I40-H40,"-")</f>
        <v>14386</v>
      </c>
      <c r="L40" s="25">
        <f>IFERROR(I40/I38,"-")</f>
        <v>0.1931516373708819</v>
      </c>
    </row>
    <row r="41" spans="1:12" x14ac:dyDescent="0.25">
      <c r="B41" s="284"/>
      <c r="C41" s="289" t="s">
        <v>23</v>
      </c>
      <c r="D41" s="26" t="s">
        <v>33</v>
      </c>
      <c r="E41" s="55">
        <v>6.4455417656896401</v>
      </c>
      <c r="F41" s="55">
        <v>6.6314885481351373</v>
      </c>
      <c r="G41" s="55">
        <v>5.5603863303942065</v>
      </c>
      <c r="H41" s="55">
        <v>6.1874370672401575</v>
      </c>
      <c r="I41" s="55">
        <v>5.6507785850288483</v>
      </c>
      <c r="J41" s="36">
        <f t="shared" si="4"/>
        <v>-8.6733566156605768E-2</v>
      </c>
      <c r="K41" s="37">
        <f t="shared" si="5"/>
        <v>-0.53665848221130918</v>
      </c>
      <c r="L41" s="38"/>
    </row>
    <row r="42" spans="1:12" x14ac:dyDescent="0.25">
      <c r="B42" s="284"/>
      <c r="C42" s="290"/>
      <c r="D42" s="4" t="s">
        <v>34</v>
      </c>
      <c r="E42" s="56">
        <f t="shared" ref="E42:I42" si="6">E39/E33</f>
        <v>6.69084133302115</v>
      </c>
      <c r="F42" s="56">
        <f t="shared" si="6"/>
        <v>6.7265806416362359</v>
      </c>
      <c r="G42" s="56">
        <f t="shared" si="6"/>
        <v>5.3829381506263658</v>
      </c>
      <c r="H42" s="56">
        <f t="shared" si="6"/>
        <v>5.8805839583542472</v>
      </c>
      <c r="I42" s="56">
        <f t="shared" si="6"/>
        <v>5.2462767577013194</v>
      </c>
      <c r="J42" s="40">
        <f t="shared" si="4"/>
        <v>-0.10786466193579292</v>
      </c>
      <c r="K42" s="41">
        <f t="shared" si="5"/>
        <v>-0.63430720065292778</v>
      </c>
      <c r="L42" s="42"/>
    </row>
    <row r="43" spans="1:12" x14ac:dyDescent="0.25">
      <c r="B43" s="284"/>
      <c r="C43" s="291"/>
      <c r="D43" s="32" t="s">
        <v>35</v>
      </c>
      <c r="E43" s="43">
        <f>IFERROR(E40/E34,"-")</f>
        <v>3.7436604189636165</v>
      </c>
      <c r="F43" s="43">
        <f t="shared" ref="F43:I43" si="7">IFERROR(F40/F34,"-")</f>
        <v>6.077694102672889</v>
      </c>
      <c r="G43" s="43">
        <f t="shared" si="7"/>
        <v>6.7758564588853254</v>
      </c>
      <c r="H43" s="43">
        <f t="shared" si="7"/>
        <v>8.1849327856609406</v>
      </c>
      <c r="I43" s="43">
        <f t="shared" si="7"/>
        <v>8.335456662127136</v>
      </c>
      <c r="J43" s="34">
        <f>IFERROR(I43/H43-1,"-")</f>
        <v>1.8390361950179512E-2</v>
      </c>
      <c r="K43" s="44">
        <f>IFERROR(I43-H43,"-")</f>
        <v>0.15052387646619536</v>
      </c>
      <c r="L43" s="57"/>
    </row>
    <row r="44" spans="1:12" x14ac:dyDescent="0.25">
      <c r="A44" s="58"/>
      <c r="B44" s="284"/>
      <c r="C44" s="292" t="s">
        <v>37</v>
      </c>
      <c r="D44" s="15" t="s">
        <v>33</v>
      </c>
      <c r="E44" s="59">
        <v>0.6339630155487066</v>
      </c>
      <c r="F44" s="59">
        <v>0.80688636486140175</v>
      </c>
      <c r="G44" s="59">
        <v>0.80654313257110166</v>
      </c>
      <c r="H44" s="59">
        <v>0.85049057300156861</v>
      </c>
      <c r="I44" s="59">
        <v>0.84764384939895743</v>
      </c>
      <c r="J44" s="59">
        <f t="shared" si="4"/>
        <v>-3.3471547986293482E-3</v>
      </c>
      <c r="K44" s="45">
        <f>(I44-H44)*100</f>
        <v>-0.28467236026111786</v>
      </c>
      <c r="L44" s="18"/>
    </row>
    <row r="45" spans="1:12" x14ac:dyDescent="0.25">
      <c r="B45" s="284"/>
      <c r="C45" s="293"/>
      <c r="D45" s="19" t="s">
        <v>34</v>
      </c>
      <c r="E45" s="60">
        <v>0.68211908673909849</v>
      </c>
      <c r="F45" s="60">
        <v>0.86759290906592346</v>
      </c>
      <c r="G45" s="60">
        <v>0.83378690170232661</v>
      </c>
      <c r="H45" s="60">
        <v>0.85852856813851719</v>
      </c>
      <c r="I45" s="60">
        <v>0.83910258242578439</v>
      </c>
      <c r="J45" s="60">
        <f t="shared" si="4"/>
        <v>-2.262706965576311E-2</v>
      </c>
      <c r="K45" s="46">
        <f>(I45-H45)*100</f>
        <v>-1.9425985712732796</v>
      </c>
      <c r="L45" s="22"/>
    </row>
    <row r="46" spans="1:12" x14ac:dyDescent="0.25">
      <c r="B46" s="284"/>
      <c r="C46" s="294"/>
      <c r="D46" s="23" t="s">
        <v>35</v>
      </c>
      <c r="E46" s="61">
        <v>0.34501854392115022</v>
      </c>
      <c r="F46" s="61">
        <v>0.55608877933269929</v>
      </c>
      <c r="G46" s="61">
        <v>0.68478587669353774</v>
      </c>
      <c r="H46" s="61">
        <v>0.81481171703654143</v>
      </c>
      <c r="I46" s="61">
        <v>0.88528689939624683</v>
      </c>
      <c r="J46" s="25">
        <f>IFERROR(I46/H46-1,"-")</f>
        <v>8.6492598088823147E-2</v>
      </c>
      <c r="K46" s="47">
        <f>IFERROR(I46-H46,"-")</f>
        <v>7.0475182359705402E-2</v>
      </c>
      <c r="L46" s="48"/>
    </row>
    <row r="47" spans="1:12" x14ac:dyDescent="0.25">
      <c r="B47" s="284"/>
      <c r="C47" s="295" t="s">
        <v>40</v>
      </c>
      <c r="D47" s="26" t="s">
        <v>33</v>
      </c>
      <c r="E47" s="53">
        <v>2364.5</v>
      </c>
      <c r="F47" s="53">
        <v>4349.75</v>
      </c>
      <c r="G47" s="53">
        <v>4791</v>
      </c>
      <c r="H47" s="53">
        <v>4797</v>
      </c>
      <c r="I47" s="53">
        <v>4770</v>
      </c>
      <c r="J47" s="36">
        <f>I47/H47-1</f>
        <v>-5.6285178236398226E-3</v>
      </c>
      <c r="K47" s="27">
        <f>I47-H47</f>
        <v>-27</v>
      </c>
      <c r="L47" s="38">
        <f>I47/$I$22</f>
        <v>1.029126213592233</v>
      </c>
    </row>
    <row r="48" spans="1:12" x14ac:dyDescent="0.25">
      <c r="B48" s="284"/>
      <c r="C48" s="290"/>
      <c r="D48" s="4" t="s">
        <v>34</v>
      </c>
      <c r="E48" s="54">
        <v>2045.75</v>
      </c>
      <c r="F48" s="54">
        <v>3501.75</v>
      </c>
      <c r="G48" s="54">
        <v>3915.0000000000005</v>
      </c>
      <c r="H48" s="54">
        <v>3915.0000000000005</v>
      </c>
      <c r="I48" s="54">
        <v>3887.9999999999995</v>
      </c>
      <c r="J48" s="40">
        <f>I48/H48-1</f>
        <v>-6.8965517241381669E-3</v>
      </c>
      <c r="K48" s="29">
        <f>I48-H48</f>
        <v>-27.000000000000909</v>
      </c>
      <c r="L48" s="42">
        <f>I48/$I$22</f>
        <v>0.8388349514563106</v>
      </c>
    </row>
    <row r="49" spans="2:12" x14ac:dyDescent="0.25">
      <c r="B49" s="285"/>
      <c r="C49" s="291"/>
      <c r="D49" s="32" t="s">
        <v>35</v>
      </c>
      <c r="E49" s="33">
        <v>160.5</v>
      </c>
      <c r="F49" s="33">
        <v>848</v>
      </c>
      <c r="G49" s="33">
        <v>876</v>
      </c>
      <c r="H49" s="33">
        <v>882</v>
      </c>
      <c r="I49" s="33">
        <v>882</v>
      </c>
      <c r="J49" s="34">
        <f>IFERROR(I49/H49-1,"-")</f>
        <v>0</v>
      </c>
      <c r="K49" s="33">
        <f>IFERROR(I49-H49,"-")</f>
        <v>0</v>
      </c>
      <c r="L49" s="34">
        <f>IFERROR(I49/I47,"-")</f>
        <v>0.18490566037735848</v>
      </c>
    </row>
    <row r="50" spans="2:12" ht="6" customHeight="1" x14ac:dyDescent="0.25"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49"/>
    </row>
    <row r="51" spans="2:12" ht="28.5" customHeight="1" x14ac:dyDescent="0.25">
      <c r="B51" s="281" t="s">
        <v>41</v>
      </c>
      <c r="C51" s="282"/>
      <c r="D51" s="282"/>
      <c r="E51" s="282"/>
      <c r="F51" s="282"/>
      <c r="G51" s="282"/>
      <c r="H51" s="282"/>
      <c r="I51" s="282"/>
      <c r="J51" s="282"/>
      <c r="K51" s="282"/>
    </row>
    <row r="52" spans="2:12" x14ac:dyDescent="0.25">
      <c r="B52" s="62"/>
    </row>
    <row r="54" spans="2:12" ht="21.75" thickBot="1" x14ac:dyDescent="0.3">
      <c r="B54" s="283" t="s">
        <v>231</v>
      </c>
      <c r="C54" s="283"/>
      <c r="D54" s="283"/>
      <c r="E54" s="283"/>
      <c r="F54" s="283"/>
      <c r="G54" s="283"/>
      <c r="H54" s="283"/>
      <c r="I54" s="283"/>
      <c r="J54" s="283"/>
      <c r="K54" s="283"/>
      <c r="L54" s="12"/>
    </row>
    <row r="55" spans="2:12" ht="15.75" thickBot="1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2" x14ac:dyDescent="0.25">
      <c r="B56" s="4"/>
      <c r="C56" s="4"/>
      <c r="D56" s="4"/>
      <c r="E56" s="14">
        <v>2020</v>
      </c>
      <c r="F56" s="14">
        <v>2021</v>
      </c>
      <c r="G56" s="14">
        <v>2022</v>
      </c>
      <c r="H56" s="14">
        <v>2023</v>
      </c>
      <c r="I56" s="14">
        <v>2024</v>
      </c>
      <c r="J56" s="14" t="str">
        <f>CONCATENATE("var. ",RIGHT(I56,2),"/",RIGHT(H56,2))</f>
        <v>var. 24/23</v>
      </c>
      <c r="K56" s="14" t="str">
        <f>CONCATENATE("dif. ",RIGHT(I56,2),"/",RIGHT(H56,2))</f>
        <v>dif. 24/23</v>
      </c>
      <c r="L56" s="14" t="str">
        <f>CONCATENATE("cuota ",I56)</f>
        <v>cuota 2024</v>
      </c>
    </row>
    <row r="57" spans="2:12" x14ac:dyDescent="0.25">
      <c r="B57" s="284"/>
      <c r="C57" s="286" t="s">
        <v>8</v>
      </c>
      <c r="D57" s="15" t="s">
        <v>33</v>
      </c>
      <c r="E57" s="51">
        <v>77467</v>
      </c>
      <c r="F57" s="51">
        <v>107459</v>
      </c>
      <c r="G57" s="51">
        <v>198873</v>
      </c>
      <c r="H57" s="51">
        <v>252588</v>
      </c>
      <c r="I57" s="51">
        <v>239146</v>
      </c>
      <c r="J57" s="17">
        <f>I57/H57-1</f>
        <v>-5.3217096615832848E-2</v>
      </c>
      <c r="K57" s="16">
        <f>I57-H57</f>
        <v>-13442</v>
      </c>
      <c r="L57" s="17">
        <f>I57/$I$57</f>
        <v>1</v>
      </c>
    </row>
    <row r="58" spans="2:12" x14ac:dyDescent="0.25">
      <c r="B58" s="284"/>
      <c r="C58" s="287"/>
      <c r="D58" s="19" t="s">
        <v>34</v>
      </c>
      <c r="E58" s="52">
        <v>63499</v>
      </c>
      <c r="F58" s="52">
        <v>95997</v>
      </c>
      <c r="G58" s="52">
        <v>169794</v>
      </c>
      <c r="H58" s="52">
        <v>220761</v>
      </c>
      <c r="I58" s="52">
        <v>207278</v>
      </c>
      <c r="J58" s="21">
        <f>I58/H58-1</f>
        <v>-6.1075099315549441E-2</v>
      </c>
      <c r="K58" s="20">
        <f>I58-H58</f>
        <v>-13483</v>
      </c>
      <c r="L58" s="21">
        <f>I58/$I$57</f>
        <v>0.86674249203415488</v>
      </c>
    </row>
    <row r="59" spans="2:12" x14ac:dyDescent="0.25">
      <c r="B59" s="284"/>
      <c r="C59" s="288"/>
      <c r="D59" s="23" t="s">
        <v>35</v>
      </c>
      <c r="E59" s="24">
        <v>13968</v>
      </c>
      <c r="F59" s="24">
        <v>11462</v>
      </c>
      <c r="G59" s="24">
        <v>29079</v>
      </c>
      <c r="H59" s="24">
        <v>31827</v>
      </c>
      <c r="I59" s="24">
        <v>31868</v>
      </c>
      <c r="J59" s="25">
        <f>IFERROR(I59/H59-1,"-")</f>
        <v>1.2882144091495018E-3</v>
      </c>
      <c r="K59" s="24">
        <f>IFERROR(I59-H59,"-")</f>
        <v>41</v>
      </c>
      <c r="L59" s="25">
        <f>IFERROR(I59/I57,"-")</f>
        <v>0.13325750796584512</v>
      </c>
    </row>
    <row r="60" spans="2:12" x14ac:dyDescent="0.25">
      <c r="B60" s="284"/>
      <c r="C60" s="289" t="s">
        <v>36</v>
      </c>
      <c r="D60" s="26" t="s">
        <v>33</v>
      </c>
      <c r="E60" s="53">
        <v>80970</v>
      </c>
      <c r="F60" s="53">
        <v>108554</v>
      </c>
      <c r="G60" s="53">
        <v>202302</v>
      </c>
      <c r="H60" s="53">
        <v>255835</v>
      </c>
      <c r="I60" s="53">
        <v>243005</v>
      </c>
      <c r="J60" s="36">
        <f t="shared" ref="J60:J73" si="8">I60/H60-1</f>
        <v>-5.0149510426642174E-2</v>
      </c>
      <c r="K60" s="53">
        <f t="shared" ref="K60:K73" si="9">I60-H60</f>
        <v>-12830</v>
      </c>
      <c r="L60" s="36">
        <f>I60/$I$60</f>
        <v>1</v>
      </c>
    </row>
    <row r="61" spans="2:12" x14ac:dyDescent="0.25">
      <c r="B61" s="284"/>
      <c r="C61" s="290"/>
      <c r="D61" s="4" t="s">
        <v>34</v>
      </c>
      <c r="E61" s="54">
        <v>65655</v>
      </c>
      <c r="F61" s="54">
        <v>97092</v>
      </c>
      <c r="G61" s="54">
        <v>172827</v>
      </c>
      <c r="H61" s="54">
        <v>223408</v>
      </c>
      <c r="I61" s="54">
        <v>210452</v>
      </c>
      <c r="J61" s="40">
        <f t="shared" si="8"/>
        <v>-5.7992551743894616E-2</v>
      </c>
      <c r="K61" s="54">
        <f t="shared" si="9"/>
        <v>-12956</v>
      </c>
      <c r="L61" s="40">
        <f>I61/$I$60</f>
        <v>0.86603979341988846</v>
      </c>
    </row>
    <row r="62" spans="2:12" x14ac:dyDescent="0.25">
      <c r="B62" s="284"/>
      <c r="C62" s="291"/>
      <c r="D62" s="32" t="s">
        <v>35</v>
      </c>
      <c r="E62" s="33">
        <v>15315</v>
      </c>
      <c r="F62" s="33">
        <v>11462</v>
      </c>
      <c r="G62" s="33">
        <v>29475</v>
      </c>
      <c r="H62" s="33">
        <v>32427</v>
      </c>
      <c r="I62" s="33">
        <v>32553</v>
      </c>
      <c r="J62" s="34">
        <f>IFERROR(I62/H62-1,"-")</f>
        <v>3.8856508465168194E-3</v>
      </c>
      <c r="K62" s="33">
        <f>IFERROR(I62-H62,"-")</f>
        <v>126</v>
      </c>
      <c r="L62" s="63">
        <f>IFERROR(I62/I60,"-")</f>
        <v>0.13396020658011151</v>
      </c>
    </row>
    <row r="63" spans="2:12" x14ac:dyDescent="0.25">
      <c r="B63" s="284"/>
      <c r="C63" s="286" t="s">
        <v>22</v>
      </c>
      <c r="D63" s="15" t="s">
        <v>33</v>
      </c>
      <c r="E63" s="51">
        <v>442013</v>
      </c>
      <c r="F63" s="51">
        <v>749212</v>
      </c>
      <c r="G63" s="51">
        <v>1316064</v>
      </c>
      <c r="H63" s="51">
        <v>1447168</v>
      </c>
      <c r="I63" s="51">
        <v>1453294</v>
      </c>
      <c r="J63" s="17">
        <f t="shared" si="8"/>
        <v>4.2330952591544957E-3</v>
      </c>
      <c r="K63" s="16">
        <f t="shared" si="9"/>
        <v>6126</v>
      </c>
      <c r="L63" s="17">
        <f>I63/$I$63</f>
        <v>1</v>
      </c>
    </row>
    <row r="64" spans="2:12" x14ac:dyDescent="0.25">
      <c r="B64" s="284"/>
      <c r="C64" s="287"/>
      <c r="D64" s="19" t="s">
        <v>34</v>
      </c>
      <c r="E64" s="52">
        <v>336567</v>
      </c>
      <c r="F64" s="52">
        <v>689608</v>
      </c>
      <c r="G64" s="52">
        <v>1133520</v>
      </c>
      <c r="H64" s="52">
        <v>1226035</v>
      </c>
      <c r="I64" s="52">
        <v>1188641</v>
      </c>
      <c r="J64" s="21">
        <f t="shared" si="8"/>
        <v>-3.0499944944475499E-2</v>
      </c>
      <c r="K64" s="20">
        <f t="shared" si="9"/>
        <v>-37394</v>
      </c>
      <c r="L64" s="21">
        <f t="shared" ref="L64" si="10">I64/$I$63</f>
        <v>0.81789438338010068</v>
      </c>
    </row>
    <row r="65" spans="2:12" x14ac:dyDescent="0.25">
      <c r="B65" s="284"/>
      <c r="C65" s="288"/>
      <c r="D65" s="23" t="s">
        <v>35</v>
      </c>
      <c r="E65" s="24">
        <v>105446</v>
      </c>
      <c r="F65" s="24">
        <v>59604</v>
      </c>
      <c r="G65" s="24">
        <v>182544</v>
      </c>
      <c r="H65" s="24">
        <v>221133</v>
      </c>
      <c r="I65" s="24">
        <v>264653</v>
      </c>
      <c r="J65" s="25">
        <f>IFERROR(I65/H65-1,"-")</f>
        <v>0.19680463793282765</v>
      </c>
      <c r="K65" s="24">
        <f>IFERROR(I65-H65,"-")</f>
        <v>43520</v>
      </c>
      <c r="L65" s="25">
        <f>IFERROR(I65/I63,"-")</f>
        <v>0.18210561661989935</v>
      </c>
    </row>
    <row r="66" spans="2:12" x14ac:dyDescent="0.25">
      <c r="B66" s="284"/>
      <c r="C66" s="289" t="s">
        <v>23</v>
      </c>
      <c r="D66" s="26" t="s">
        <v>33</v>
      </c>
      <c r="E66" s="55">
        <v>5.7058231246853497</v>
      </c>
      <c r="F66" s="55">
        <v>6.9720730697289195</v>
      </c>
      <c r="G66" s="55">
        <v>6.6176102336667117</v>
      </c>
      <c r="H66" s="55">
        <v>5.729361648217651</v>
      </c>
      <c r="I66" s="55">
        <v>6.0770157142498729</v>
      </c>
      <c r="J66" s="36">
        <f t="shared" si="8"/>
        <v>6.0679371870402621E-2</v>
      </c>
      <c r="K66" s="37">
        <f t="shared" si="9"/>
        <v>0.34765406603222182</v>
      </c>
      <c r="L66" s="36"/>
    </row>
    <row r="67" spans="2:12" x14ac:dyDescent="0.25">
      <c r="B67" s="284"/>
      <c r="C67" s="290"/>
      <c r="D67" s="4" t="s">
        <v>34</v>
      </c>
      <c r="E67" s="56">
        <f t="shared" ref="E67:I67" si="11">E64/E57</f>
        <v>4.3446499799914804</v>
      </c>
      <c r="F67" s="56">
        <f t="shared" si="11"/>
        <v>6.4174057082236011</v>
      </c>
      <c r="G67" s="56">
        <f t="shared" si="11"/>
        <v>5.699717910425246</v>
      </c>
      <c r="H67" s="56">
        <f t="shared" si="11"/>
        <v>4.8538925047904096</v>
      </c>
      <c r="I67" s="56">
        <f t="shared" si="11"/>
        <v>4.9703570203975813</v>
      </c>
      <c r="J67" s="40">
        <f t="shared" si="8"/>
        <v>2.3994045086954463E-2</v>
      </c>
      <c r="K67" s="41">
        <f t="shared" si="9"/>
        <v>0.11646451560717175</v>
      </c>
      <c r="L67" s="40"/>
    </row>
    <row r="68" spans="2:12" x14ac:dyDescent="0.25">
      <c r="B68" s="284"/>
      <c r="C68" s="291"/>
      <c r="D68" s="32" t="s">
        <v>35</v>
      </c>
      <c r="E68" s="43">
        <f>IFERROR(E65/E59,"-")</f>
        <v>7.5491122565864837</v>
      </c>
      <c r="F68" s="43">
        <f t="shared" ref="F68:I68" si="12">IFERROR(F65/F59,"-")</f>
        <v>5.2001395916942945</v>
      </c>
      <c r="G68" s="43">
        <f t="shared" si="12"/>
        <v>6.2775198596925614</v>
      </c>
      <c r="H68" s="43">
        <f t="shared" si="12"/>
        <v>6.9479687058158168</v>
      </c>
      <c r="I68" s="43">
        <f t="shared" si="12"/>
        <v>8.3046629848123512</v>
      </c>
      <c r="J68" s="34">
        <f>IFERROR(I68/H68-1,"-")</f>
        <v>0.19526488049102886</v>
      </c>
      <c r="K68" s="44">
        <f>IFERROR(I68-H68,"-")</f>
        <v>1.3566942789965344</v>
      </c>
      <c r="L68" s="63"/>
    </row>
    <row r="69" spans="2:12" x14ac:dyDescent="0.25">
      <c r="B69" s="284"/>
      <c r="C69" s="292" t="s">
        <v>37</v>
      </c>
      <c r="D69" s="15" t="s">
        <v>33</v>
      </c>
      <c r="E69" s="59">
        <v>0.60407891607923314</v>
      </c>
      <c r="F69" s="59">
        <v>0.70336128458075009</v>
      </c>
      <c r="G69" s="59">
        <v>0.8015089072176752</v>
      </c>
      <c r="H69" s="59">
        <v>0.82779844332469787</v>
      </c>
      <c r="I69" s="59">
        <v>0.82775664662909765</v>
      </c>
      <c r="J69" s="59">
        <f t="shared" si="8"/>
        <v>-5.0491391880846948E-5</v>
      </c>
      <c r="K69" s="45">
        <f t="shared" si="9"/>
        <v>-4.1796695600226919E-5</v>
      </c>
      <c r="L69" s="17"/>
    </row>
    <row r="70" spans="2:12" x14ac:dyDescent="0.25">
      <c r="B70" s="284"/>
      <c r="C70" s="293"/>
      <c r="D70" s="19" t="s">
        <v>34</v>
      </c>
      <c r="E70" s="60">
        <v>0.63275535008939532</v>
      </c>
      <c r="F70" s="60">
        <v>0.76920022397565713</v>
      </c>
      <c r="G70" s="60">
        <v>0.85289463645208108</v>
      </c>
      <c r="H70" s="60">
        <v>0.85798212005108543</v>
      </c>
      <c r="I70" s="60">
        <v>0.82954099756436284</v>
      </c>
      <c r="J70" s="60">
        <f t="shared" si="8"/>
        <v>-3.3148852198725542E-2</v>
      </c>
      <c r="K70" s="46">
        <f t="shared" si="9"/>
        <v>-2.8441122486722592E-2</v>
      </c>
      <c r="L70" s="21"/>
    </row>
    <row r="71" spans="2:12" x14ac:dyDescent="0.25">
      <c r="B71" s="284"/>
      <c r="C71" s="294"/>
      <c r="D71" s="23" t="s">
        <v>35</v>
      </c>
      <c r="E71" s="61">
        <v>0.5277392683940002</v>
      </c>
      <c r="F71" s="61">
        <v>0.4474304502529764</v>
      </c>
      <c r="G71" s="61">
        <v>0.58328966372269586</v>
      </c>
      <c r="H71" s="61">
        <v>0.69269009328463405</v>
      </c>
      <c r="I71" s="61">
        <v>0.81983631339603236</v>
      </c>
      <c r="J71" s="25">
        <f>IFERROR(I71/H71-1,"-")</f>
        <v>0.18355426379564599</v>
      </c>
      <c r="K71" s="47">
        <f>IFERROR(I71-H71,"-")</f>
        <v>0.12714622011139831</v>
      </c>
      <c r="L71" s="25"/>
    </row>
    <row r="72" spans="2:12" x14ac:dyDescent="0.25">
      <c r="B72" s="284"/>
      <c r="C72" s="295" t="s">
        <v>42</v>
      </c>
      <c r="D72" s="26" t="s">
        <v>33</v>
      </c>
      <c r="E72" s="53">
        <v>2132</v>
      </c>
      <c r="F72" s="53">
        <v>2908</v>
      </c>
      <c r="G72" s="53">
        <v>4497</v>
      </c>
      <c r="H72" s="53">
        <v>4790.0000000000009</v>
      </c>
      <c r="I72" s="53">
        <v>4797</v>
      </c>
      <c r="J72" s="36">
        <f t="shared" si="8"/>
        <v>1.4613778705634406E-3</v>
      </c>
      <c r="K72" s="27">
        <f t="shared" si="9"/>
        <v>6.9999999999990905</v>
      </c>
      <c r="L72" s="36">
        <f>I72/$I$72</f>
        <v>1</v>
      </c>
    </row>
    <row r="73" spans="2:12" x14ac:dyDescent="0.25">
      <c r="B73" s="284"/>
      <c r="C73" s="290"/>
      <c r="D73" s="4" t="s">
        <v>34</v>
      </c>
      <c r="E73" s="54">
        <v>1559</v>
      </c>
      <c r="F73" s="54">
        <v>2544.9999999999995</v>
      </c>
      <c r="G73" s="54">
        <v>3640</v>
      </c>
      <c r="H73" s="54">
        <v>3915.0000000000005</v>
      </c>
      <c r="I73" s="54">
        <v>3915.0000000000005</v>
      </c>
      <c r="J73" s="40">
        <f t="shared" si="8"/>
        <v>0</v>
      </c>
      <c r="K73" s="29">
        <f t="shared" si="9"/>
        <v>0</v>
      </c>
      <c r="L73" s="40">
        <f t="shared" ref="L73" si="13">I73/$I$72</f>
        <v>0.8161350844277675</v>
      </c>
    </row>
    <row r="74" spans="2:12" x14ac:dyDescent="0.25">
      <c r="B74" s="285"/>
      <c r="C74" s="291"/>
      <c r="D74" s="32" t="s">
        <v>35</v>
      </c>
      <c r="E74" s="33">
        <v>573</v>
      </c>
      <c r="F74" s="33">
        <v>363</v>
      </c>
      <c r="G74" s="33">
        <v>857</v>
      </c>
      <c r="H74" s="33">
        <v>875</v>
      </c>
      <c r="I74" s="33">
        <v>882</v>
      </c>
      <c r="J74" s="34">
        <f>IFERROR(I74/H74-1,"-")</f>
        <v>8.0000000000000071E-3</v>
      </c>
      <c r="K74" s="33">
        <f>IFERROR(I74-H74,"-")</f>
        <v>7</v>
      </c>
      <c r="L74" s="63">
        <f>IFERROR(I74/I72,"-")</f>
        <v>0.18386491557223264</v>
      </c>
    </row>
    <row r="75" spans="2:12" x14ac:dyDescent="0.25">
      <c r="B75" s="280"/>
      <c r="C75" s="280"/>
      <c r="D75" s="280"/>
      <c r="E75" s="280"/>
      <c r="F75" s="280"/>
      <c r="G75" s="280"/>
      <c r="H75" s="280"/>
      <c r="I75" s="280"/>
      <c r="J75" s="280"/>
      <c r="K75" s="280"/>
      <c r="L75" s="49"/>
    </row>
    <row r="76" spans="2:12" ht="27" customHeight="1" x14ac:dyDescent="0.25">
      <c r="B76" s="281" t="s">
        <v>39</v>
      </c>
      <c r="C76" s="282"/>
      <c r="D76" s="282"/>
      <c r="E76" s="282"/>
      <c r="F76" s="282"/>
      <c r="G76" s="282"/>
      <c r="H76" s="282"/>
      <c r="I76" s="282"/>
      <c r="J76" s="282"/>
      <c r="K76" s="282"/>
    </row>
  </sheetData>
  <mergeCells count="30">
    <mergeCell ref="B4:K4"/>
    <mergeCell ref="B7:B24"/>
    <mergeCell ref="C7:C9"/>
    <mergeCell ref="C10:C12"/>
    <mergeCell ref="C13:C15"/>
    <mergeCell ref="C16:C18"/>
    <mergeCell ref="C19:C21"/>
    <mergeCell ref="C22:C24"/>
    <mergeCell ref="B25:K25"/>
    <mergeCell ref="B26:K26"/>
    <mergeCell ref="B29:K29"/>
    <mergeCell ref="B32:B49"/>
    <mergeCell ref="C32:C34"/>
    <mergeCell ref="C35:C37"/>
    <mergeCell ref="C38:C40"/>
    <mergeCell ref="C41:C43"/>
    <mergeCell ref="C44:C46"/>
    <mergeCell ref="C47:C49"/>
    <mergeCell ref="B75:K75"/>
    <mergeCell ref="B76:K76"/>
    <mergeCell ref="B50:K50"/>
    <mergeCell ref="B51:K51"/>
    <mergeCell ref="B54:K54"/>
    <mergeCell ref="B57:B74"/>
    <mergeCell ref="C57:C59"/>
    <mergeCell ref="C60:C62"/>
    <mergeCell ref="C63:C65"/>
    <mergeCell ref="C66:C68"/>
    <mergeCell ref="C69:C71"/>
    <mergeCell ref="C72:C7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A4DD-42E4-40B8-9252-963A6CB69332}">
  <sheetPr>
    <tabColor rgb="FFFFC000"/>
  </sheetPr>
  <dimension ref="A4:A24"/>
  <sheetViews>
    <sheetView showGridLines="0" workbookViewId="0">
      <selection activeCell="D7" sqref="D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3298-F79C-43C9-8D31-7DE0E65B1339}">
  <sheetPr>
    <tabColor rgb="FFFFC000"/>
  </sheetPr>
  <dimension ref="A1:V164"/>
  <sheetViews>
    <sheetView showGridLines="0" workbookViewId="0">
      <selection activeCell="C7" sqref="C7:I7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283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283"/>
      <c r="D5" s="283"/>
      <c r="E5" s="283"/>
      <c r="F5" s="283"/>
      <c r="G5" s="283"/>
      <c r="H5" s="283"/>
      <c r="I5" s="283"/>
      <c r="K5" s="283" t="s">
        <v>277</v>
      </c>
      <c r="L5" s="283"/>
      <c r="M5" s="283"/>
      <c r="N5" s="283"/>
      <c r="O5" s="283"/>
      <c r="P5" s="283"/>
      <c r="Q5" s="283"/>
      <c r="R5" s="283"/>
    </row>
    <row r="6" spans="1:18" ht="6" customHeight="1" x14ac:dyDescent="0.25"/>
    <row r="7" spans="1:18" ht="15.75" x14ac:dyDescent="0.25">
      <c r="B7" s="147"/>
      <c r="C7" s="313" t="s">
        <v>46</v>
      </c>
      <c r="D7" s="314"/>
      <c r="E7" s="314"/>
      <c r="F7" s="314"/>
      <c r="G7" s="314"/>
      <c r="H7" s="314"/>
      <c r="I7" s="314"/>
    </row>
    <row r="8" spans="1:18" s="148" customFormat="1" ht="72" customHeight="1" x14ac:dyDescent="0.25">
      <c r="A8"/>
      <c r="B8" s="188"/>
      <c r="C8" s="174" t="s">
        <v>232</v>
      </c>
      <c r="D8" s="174" t="s">
        <v>233</v>
      </c>
      <c r="E8" s="174" t="s">
        <v>234</v>
      </c>
      <c r="F8" s="174" t="s">
        <v>235</v>
      </c>
      <c r="G8" s="174" t="s">
        <v>236</v>
      </c>
      <c r="H8" s="175" t="str">
        <f>CONCATENATE("var. ",RIGHT(G8,2),"/",RIGHT(F8,2))</f>
        <v>var. 25/24</v>
      </c>
      <c r="I8" s="175" t="str">
        <f>CONCATENATE("Cuota s/ total lugares de residencia ",RIGHT(G8,4))</f>
        <v>Cuota s/ total lugares de residencia 2025</v>
      </c>
      <c r="K8" s="188"/>
      <c r="L8" s="174" t="s">
        <v>232</v>
      </c>
      <c r="M8" s="174" t="s">
        <v>233</v>
      </c>
      <c r="N8" s="174" t="s">
        <v>234</v>
      </c>
      <c r="O8" s="174" t="s">
        <v>235</v>
      </c>
      <c r="P8" s="174" t="s">
        <v>236</v>
      </c>
      <c r="Q8" s="175" t="str">
        <f>CONCATENATE("var. ",RIGHT(P8,2),"/",RIGHT(O8,2))</f>
        <v>var. 25/24</v>
      </c>
      <c r="R8" s="175" t="str">
        <f>CONCATENATE("Cuota s/ total lugares de residencia ",RIGHT(P8,4))</f>
        <v>Cuota s/ total lugares de residencia 2025</v>
      </c>
    </row>
    <row r="9" spans="1:18" x14ac:dyDescent="0.25">
      <c r="B9" s="154" t="s">
        <v>46</v>
      </c>
      <c r="C9" s="155"/>
      <c r="D9" s="155"/>
      <c r="E9" s="155"/>
      <c r="F9" s="155"/>
      <c r="G9" s="155"/>
      <c r="H9" s="156"/>
      <c r="I9" s="156"/>
      <c r="K9" s="157" t="s">
        <v>53</v>
      </c>
      <c r="L9" s="176"/>
      <c r="M9" s="176"/>
      <c r="N9" s="176"/>
      <c r="O9" s="176"/>
      <c r="P9" s="176"/>
      <c r="Q9" s="177"/>
      <c r="R9" s="177"/>
    </row>
    <row r="10" spans="1:18" x14ac:dyDescent="0.25">
      <c r="B10" s="158" t="s">
        <v>71</v>
      </c>
      <c r="C10" s="178">
        <v>323520</v>
      </c>
      <c r="D10" s="178">
        <v>524175</v>
      </c>
      <c r="E10" s="178">
        <v>536478</v>
      </c>
      <c r="F10" s="178">
        <v>584505</v>
      </c>
      <c r="G10" s="178">
        <v>570995</v>
      </c>
      <c r="H10" s="179">
        <f t="shared" ref="H10:H22" si="0">IFERROR(G10/F10-1,"-")</f>
        <v>-2.3113574734176745E-2</v>
      </c>
      <c r="I10" s="179">
        <f t="shared" ref="I10:I22" si="1">G10/G$10</f>
        <v>1</v>
      </c>
      <c r="K10" s="158" t="s">
        <v>71</v>
      </c>
      <c r="L10" s="178">
        <v>15789</v>
      </c>
      <c r="M10" s="178">
        <v>23478</v>
      </c>
      <c r="N10" s="178">
        <v>23404</v>
      </c>
      <c r="O10" s="178">
        <v>25728</v>
      </c>
      <c r="P10" s="178">
        <v>26434</v>
      </c>
      <c r="Q10" s="179">
        <f t="shared" ref="Q10:Q22" si="2">IFERROR(P10/O10-1,"-")</f>
        <v>2.7440920398009938E-2</v>
      </c>
      <c r="R10" s="179">
        <f t="shared" ref="R10:R22" si="3">P10/P$10</f>
        <v>1</v>
      </c>
    </row>
    <row r="11" spans="1:18" x14ac:dyDescent="0.25">
      <c r="B11" s="161" t="s">
        <v>100</v>
      </c>
      <c r="C11" s="162">
        <v>133715</v>
      </c>
      <c r="D11" s="162">
        <v>133368</v>
      </c>
      <c r="E11" s="162">
        <v>129856</v>
      </c>
      <c r="F11" s="162">
        <v>141408</v>
      </c>
      <c r="G11" s="162">
        <v>144136</v>
      </c>
      <c r="H11" s="163">
        <f t="shared" si="0"/>
        <v>1.9291694953609495E-2</v>
      </c>
      <c r="I11" s="163">
        <f t="shared" si="1"/>
        <v>0.25242953090657538</v>
      </c>
      <c r="J11" s="81"/>
      <c r="K11" s="161" t="s">
        <v>100</v>
      </c>
      <c r="L11" s="162">
        <v>6967</v>
      </c>
      <c r="M11" s="162">
        <v>7917</v>
      </c>
      <c r="N11" s="162">
        <v>7203</v>
      </c>
      <c r="O11" s="162">
        <v>7276</v>
      </c>
      <c r="P11" s="162">
        <v>7339</v>
      </c>
      <c r="Q11" s="163">
        <f t="shared" si="2"/>
        <v>8.6586036283673451E-3</v>
      </c>
      <c r="R11" s="163">
        <f t="shared" si="3"/>
        <v>0.27763486419005828</v>
      </c>
    </row>
    <row r="12" spans="1:18" x14ac:dyDescent="0.25">
      <c r="B12" s="165" t="s">
        <v>106</v>
      </c>
      <c r="C12" s="166">
        <v>54254</v>
      </c>
      <c r="D12" s="166">
        <v>53372</v>
      </c>
      <c r="E12" s="166">
        <v>50630</v>
      </c>
      <c r="F12" s="166">
        <v>56113</v>
      </c>
      <c r="G12" s="166">
        <v>59705</v>
      </c>
      <c r="H12" s="167">
        <f t="shared" si="0"/>
        <v>6.4013686667973468E-2</v>
      </c>
      <c r="I12" s="167">
        <f t="shared" si="1"/>
        <v>0.1045630872424452</v>
      </c>
      <c r="J12" s="81"/>
      <c r="K12" s="165" t="s">
        <v>106</v>
      </c>
      <c r="L12" s="166">
        <v>2685</v>
      </c>
      <c r="M12" s="166">
        <v>2935</v>
      </c>
      <c r="N12" s="166">
        <v>2382</v>
      </c>
      <c r="O12" s="166">
        <v>2847</v>
      </c>
      <c r="P12" s="166">
        <v>3137</v>
      </c>
      <c r="Q12" s="167">
        <f t="shared" si="2"/>
        <v>0.10186160871092387</v>
      </c>
      <c r="R12" s="167">
        <f t="shared" si="3"/>
        <v>0.11867292123779981</v>
      </c>
    </row>
    <row r="13" spans="1:18" x14ac:dyDescent="0.25">
      <c r="B13" s="165" t="s">
        <v>103</v>
      </c>
      <c r="C13" s="166">
        <v>79461</v>
      </c>
      <c r="D13" s="166">
        <v>79996</v>
      </c>
      <c r="E13" s="166">
        <v>79226</v>
      </c>
      <c r="F13" s="166">
        <v>85295</v>
      </c>
      <c r="G13" s="166">
        <v>84431</v>
      </c>
      <c r="H13" s="167">
        <f t="shared" si="0"/>
        <v>-1.0129550383961572E-2</v>
      </c>
      <c r="I13" s="167">
        <f t="shared" si="1"/>
        <v>0.14786644366413015</v>
      </c>
      <c r="J13" s="81"/>
      <c r="K13" s="165" t="s">
        <v>103</v>
      </c>
      <c r="L13" s="166">
        <v>4282</v>
      </c>
      <c r="M13" s="166">
        <v>4982</v>
      </c>
      <c r="N13" s="166">
        <v>4821</v>
      </c>
      <c r="O13" s="166">
        <v>4429</v>
      </c>
      <c r="P13" s="166">
        <v>4202</v>
      </c>
      <c r="Q13" s="167">
        <f t="shared" si="2"/>
        <v>-5.1253104538270478E-2</v>
      </c>
      <c r="R13" s="167">
        <f>P13/P$10</f>
        <v>0.15896194295225846</v>
      </c>
    </row>
    <row r="14" spans="1:18" x14ac:dyDescent="0.25">
      <c r="B14" s="161" t="s">
        <v>110</v>
      </c>
      <c r="C14" s="162">
        <v>189805</v>
      </c>
      <c r="D14" s="162">
        <v>390807</v>
      </c>
      <c r="E14" s="162">
        <v>406622</v>
      </c>
      <c r="F14" s="162">
        <v>443097</v>
      </c>
      <c r="G14" s="162">
        <v>426859</v>
      </c>
      <c r="H14" s="163">
        <f t="shared" si="0"/>
        <v>-3.6646603339675066E-2</v>
      </c>
      <c r="I14" s="163">
        <f t="shared" si="1"/>
        <v>0.74757046909342462</v>
      </c>
      <c r="J14" s="81"/>
      <c r="K14" s="161" t="s">
        <v>110</v>
      </c>
      <c r="L14" s="162">
        <v>8822</v>
      </c>
      <c r="M14" s="162">
        <v>15561</v>
      </c>
      <c r="N14" s="162">
        <v>16201</v>
      </c>
      <c r="O14" s="162">
        <v>18452</v>
      </c>
      <c r="P14" s="162">
        <v>19095</v>
      </c>
      <c r="Q14" s="163">
        <f t="shared" si="2"/>
        <v>3.4847171038369762E-2</v>
      </c>
      <c r="R14" s="163">
        <f t="shared" si="3"/>
        <v>0.72236513580994177</v>
      </c>
    </row>
    <row r="15" spans="1:18" x14ac:dyDescent="0.25">
      <c r="B15" s="165" t="s">
        <v>113</v>
      </c>
      <c r="C15" s="166">
        <v>55051</v>
      </c>
      <c r="D15" s="166">
        <v>203676</v>
      </c>
      <c r="E15" s="166">
        <v>207939</v>
      </c>
      <c r="F15" s="166">
        <v>229447</v>
      </c>
      <c r="G15" s="166">
        <v>221335</v>
      </c>
      <c r="H15" s="167">
        <f t="shared" si="0"/>
        <v>-3.5354569900674204E-2</v>
      </c>
      <c r="I15" s="167">
        <f t="shared" si="1"/>
        <v>0.38763036453909405</v>
      </c>
      <c r="J15" s="81"/>
      <c r="K15" s="165" t="s">
        <v>113</v>
      </c>
      <c r="L15" s="166">
        <v>4186</v>
      </c>
      <c r="M15" s="166">
        <v>10586</v>
      </c>
      <c r="N15" s="166">
        <v>11111</v>
      </c>
      <c r="O15" s="166">
        <v>12278</v>
      </c>
      <c r="P15" s="166">
        <v>13281</v>
      </c>
      <c r="Q15" s="167">
        <f t="shared" si="2"/>
        <v>8.1690829125264708E-2</v>
      </c>
      <c r="R15" s="167">
        <f t="shared" si="3"/>
        <v>0.50242112430960129</v>
      </c>
    </row>
    <row r="16" spans="1:18" x14ac:dyDescent="0.25">
      <c r="B16" s="165" t="s">
        <v>116</v>
      </c>
      <c r="C16" s="166">
        <v>24245</v>
      </c>
      <c r="D16" s="166">
        <v>33788</v>
      </c>
      <c r="E16" s="166">
        <v>35898</v>
      </c>
      <c r="F16" s="166">
        <v>35542</v>
      </c>
      <c r="G16" s="166">
        <v>35790</v>
      </c>
      <c r="H16" s="167">
        <f t="shared" si="0"/>
        <v>6.9776602329638671E-3</v>
      </c>
      <c r="I16" s="167">
        <f t="shared" si="1"/>
        <v>6.2680058494382615E-2</v>
      </c>
      <c r="J16" s="81"/>
      <c r="K16" s="165" t="s">
        <v>116</v>
      </c>
      <c r="L16" s="166">
        <v>486</v>
      </c>
      <c r="M16" s="166">
        <v>392</v>
      </c>
      <c r="N16" s="166">
        <v>409</v>
      </c>
      <c r="O16" s="166">
        <v>650</v>
      </c>
      <c r="P16" s="166">
        <v>575</v>
      </c>
      <c r="Q16" s="167">
        <f t="shared" si="2"/>
        <v>-0.11538461538461542</v>
      </c>
      <c r="R16" s="167">
        <f t="shared" si="3"/>
        <v>2.175228871907392E-2</v>
      </c>
    </row>
    <row r="17" spans="2:22" x14ac:dyDescent="0.25">
      <c r="B17" s="165" t="s">
        <v>119</v>
      </c>
      <c r="C17" s="166">
        <v>18413</v>
      </c>
      <c r="D17" s="166">
        <v>22110</v>
      </c>
      <c r="E17" s="166">
        <v>23466</v>
      </c>
      <c r="F17" s="166">
        <v>27270</v>
      </c>
      <c r="G17" s="166">
        <v>27318</v>
      </c>
      <c r="H17" s="167">
        <f t="shared" si="0"/>
        <v>1.7601760176018111E-3</v>
      </c>
      <c r="I17" s="167">
        <f t="shared" si="1"/>
        <v>4.7842800725050129E-2</v>
      </c>
      <c r="J17" s="81"/>
      <c r="K17" s="165" t="s">
        <v>119</v>
      </c>
      <c r="L17" s="166">
        <v>1111</v>
      </c>
      <c r="M17" s="166">
        <v>1161</v>
      </c>
      <c r="N17" s="166">
        <v>1257</v>
      </c>
      <c r="O17" s="166">
        <v>1822</v>
      </c>
      <c r="P17" s="166">
        <v>1596</v>
      </c>
      <c r="Q17" s="167">
        <f t="shared" si="2"/>
        <v>-0.12403951701427007</v>
      </c>
      <c r="R17" s="167">
        <f t="shared" si="3"/>
        <v>6.0376787470681696E-2</v>
      </c>
    </row>
    <row r="18" spans="2:22" x14ac:dyDescent="0.25">
      <c r="B18" s="165" t="s">
        <v>126</v>
      </c>
      <c r="C18" s="166">
        <v>13701</v>
      </c>
      <c r="D18" s="166">
        <v>20820</v>
      </c>
      <c r="E18" s="166">
        <v>23092</v>
      </c>
      <c r="F18" s="166">
        <v>21139</v>
      </c>
      <c r="G18" s="166">
        <v>20420</v>
      </c>
      <c r="H18" s="167">
        <f t="shared" si="0"/>
        <v>-3.4012961824116617E-2</v>
      </c>
      <c r="I18" s="167">
        <f t="shared" si="1"/>
        <v>3.5762134519566724E-2</v>
      </c>
      <c r="J18" s="81"/>
      <c r="K18" s="165" t="s">
        <v>126</v>
      </c>
      <c r="L18" s="166">
        <v>559</v>
      </c>
      <c r="M18" s="166">
        <v>300</v>
      </c>
      <c r="N18" s="166">
        <v>536</v>
      </c>
      <c r="O18" s="166">
        <v>332</v>
      </c>
      <c r="P18" s="166">
        <v>546</v>
      </c>
      <c r="Q18" s="167">
        <f t="shared" si="2"/>
        <v>0.64457831325301207</v>
      </c>
      <c r="R18" s="167">
        <f t="shared" si="3"/>
        <v>2.0655216766285844E-2</v>
      </c>
    </row>
    <row r="19" spans="2:22" x14ac:dyDescent="0.25">
      <c r="B19" s="165" t="s">
        <v>122</v>
      </c>
      <c r="C19" s="166">
        <v>13373</v>
      </c>
      <c r="D19" s="166">
        <v>13089</v>
      </c>
      <c r="E19" s="166">
        <v>15495</v>
      </c>
      <c r="F19" s="166">
        <v>15935</v>
      </c>
      <c r="G19" s="166">
        <v>13913</v>
      </c>
      <c r="H19" s="167">
        <f t="shared" si="0"/>
        <v>-0.12689049262629437</v>
      </c>
      <c r="I19" s="167">
        <f t="shared" si="1"/>
        <v>2.4366237882993722E-2</v>
      </c>
      <c r="J19" s="81"/>
      <c r="K19" s="165" t="s">
        <v>122</v>
      </c>
      <c r="L19" s="166">
        <v>618</v>
      </c>
      <c r="M19" s="166">
        <v>420</v>
      </c>
      <c r="N19" s="166">
        <v>311</v>
      </c>
      <c r="O19" s="166">
        <v>345</v>
      </c>
      <c r="P19" s="166">
        <v>479</v>
      </c>
      <c r="Q19" s="167">
        <f t="shared" si="2"/>
        <v>0.38840579710144918</v>
      </c>
      <c r="R19" s="167">
        <f t="shared" si="3"/>
        <v>1.8120602254672012E-2</v>
      </c>
    </row>
    <row r="20" spans="2:22" x14ac:dyDescent="0.25">
      <c r="B20" s="165" t="s">
        <v>131</v>
      </c>
      <c r="C20" s="166">
        <v>1157</v>
      </c>
      <c r="D20" s="166">
        <v>2087</v>
      </c>
      <c r="E20" s="166">
        <v>1444</v>
      </c>
      <c r="F20" s="166">
        <v>1435</v>
      </c>
      <c r="G20" s="166">
        <v>1416</v>
      </c>
      <c r="H20" s="167">
        <f t="shared" si="0"/>
        <v>-1.3240418118466879E-2</v>
      </c>
      <c r="I20" s="167">
        <f t="shared" si="1"/>
        <v>2.4798816101717176E-3</v>
      </c>
      <c r="J20" s="81"/>
      <c r="K20" s="165" t="s">
        <v>131</v>
      </c>
      <c r="L20" s="166">
        <v>15</v>
      </c>
      <c r="M20" s="166">
        <v>41</v>
      </c>
      <c r="N20" s="166">
        <v>17</v>
      </c>
      <c r="O20" s="166">
        <v>4</v>
      </c>
      <c r="P20" s="166">
        <v>5</v>
      </c>
      <c r="Q20" s="167">
        <f t="shared" si="2"/>
        <v>0.25</v>
      </c>
      <c r="R20" s="167">
        <f t="shared" si="3"/>
        <v>1.8915033668759931E-4</v>
      </c>
    </row>
    <row r="21" spans="2:22" x14ac:dyDescent="0.25">
      <c r="B21" s="165" t="s">
        <v>134</v>
      </c>
      <c r="C21" s="166">
        <v>241</v>
      </c>
      <c r="D21" s="166">
        <v>752</v>
      </c>
      <c r="E21" s="166">
        <v>1089</v>
      </c>
      <c r="F21" s="166">
        <v>486</v>
      </c>
      <c r="G21" s="166">
        <v>450</v>
      </c>
      <c r="H21" s="167">
        <f t="shared" si="0"/>
        <v>-7.407407407407407E-2</v>
      </c>
      <c r="I21" s="167">
        <f t="shared" si="1"/>
        <v>7.8809796933423232E-4</v>
      </c>
      <c r="J21" s="81"/>
      <c r="K21" s="165" t="s">
        <v>134</v>
      </c>
      <c r="L21" s="166">
        <v>5</v>
      </c>
      <c r="M21" s="166">
        <v>10</v>
      </c>
      <c r="N21" s="166">
        <v>22</v>
      </c>
      <c r="O21" s="166">
        <v>9</v>
      </c>
      <c r="P21" s="166">
        <v>3</v>
      </c>
      <c r="Q21" s="167">
        <f t="shared" si="2"/>
        <v>-0.66666666666666674</v>
      </c>
      <c r="R21" s="167">
        <f t="shared" si="3"/>
        <v>1.1349020201255958E-4</v>
      </c>
    </row>
    <row r="22" spans="2:22" x14ac:dyDescent="0.25">
      <c r="B22" s="170" t="s">
        <v>148</v>
      </c>
      <c r="C22" s="171">
        <f>C14-SUM(C15:C21)</f>
        <v>63624</v>
      </c>
      <c r="D22" s="171">
        <f>D14-SUM(D15:D21)</f>
        <v>94485</v>
      </c>
      <c r="E22" s="171">
        <f>E14-SUM(E15:E21)</f>
        <v>98199</v>
      </c>
      <c r="F22" s="171">
        <f>F14-SUM(F15:F21)</f>
        <v>111843</v>
      </c>
      <c r="G22" s="171">
        <f>G14-SUM(G15:G21)</f>
        <v>106217</v>
      </c>
      <c r="H22" s="172">
        <f t="shared" si="0"/>
        <v>-5.0302656402278156E-2</v>
      </c>
      <c r="I22" s="172">
        <f t="shared" si="1"/>
        <v>0.18602089335283145</v>
      </c>
      <c r="J22" s="81"/>
      <c r="K22" s="170" t="s">
        <v>148</v>
      </c>
      <c r="L22" s="171">
        <f>L14-SUM(L15:L21)</f>
        <v>1842</v>
      </c>
      <c r="M22" s="171">
        <f>M14-SUM(M15:M21)</f>
        <v>2651</v>
      </c>
      <c r="N22" s="171">
        <f>N14-SUM(N15:N21)</f>
        <v>2538</v>
      </c>
      <c r="O22" s="171">
        <f>O14-SUM(O15:O21)</f>
        <v>3012</v>
      </c>
      <c r="P22" s="171">
        <f>P14-SUM(P15:P21)</f>
        <v>2610</v>
      </c>
      <c r="Q22" s="172">
        <f t="shared" si="2"/>
        <v>-0.13346613545816732</v>
      </c>
      <c r="R22" s="172">
        <f t="shared" si="3"/>
        <v>9.8736475750926839E-2</v>
      </c>
    </row>
    <row r="23" spans="2:22" x14ac:dyDescent="0.25">
      <c r="B23" s="157" t="s">
        <v>47</v>
      </c>
      <c r="C23" s="176"/>
      <c r="D23" s="176"/>
      <c r="E23" s="176"/>
      <c r="F23" s="176"/>
      <c r="G23" s="176"/>
      <c r="H23" s="177"/>
      <c r="I23" s="177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2:22" x14ac:dyDescent="0.25">
      <c r="B24" s="158" t="s">
        <v>71</v>
      </c>
      <c r="C24" s="178">
        <v>135673</v>
      </c>
      <c r="D24" s="178">
        <v>198300</v>
      </c>
      <c r="E24" s="178">
        <v>203132</v>
      </c>
      <c r="F24" s="178">
        <v>210914</v>
      </c>
      <c r="G24" s="178">
        <v>197112</v>
      </c>
      <c r="H24" s="179">
        <f t="shared" ref="H24:H36" si="4">IFERROR(G24/F24-1,"-")</f>
        <v>-6.5438994092378855E-2</v>
      </c>
      <c r="I24" s="179">
        <f t="shared" ref="I24:I36" si="5">G24/G$10</f>
        <v>0.3452079265142427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2:22" x14ac:dyDescent="0.25">
      <c r="B25" s="161" t="s">
        <v>100</v>
      </c>
      <c r="C25" s="162">
        <v>47355</v>
      </c>
      <c r="D25" s="162">
        <v>36241</v>
      </c>
      <c r="E25" s="162">
        <v>29404</v>
      </c>
      <c r="F25" s="162">
        <v>29634</v>
      </c>
      <c r="G25" s="162">
        <v>27657</v>
      </c>
      <c r="H25" s="163">
        <f t="shared" si="4"/>
        <v>-6.6713909698319473E-2</v>
      </c>
      <c r="I25" s="163">
        <f t="shared" si="5"/>
        <v>4.8436501195281922E-2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2:22" x14ac:dyDescent="0.25">
      <c r="B26" s="165" t="s">
        <v>106</v>
      </c>
      <c r="C26" s="166">
        <v>19391</v>
      </c>
      <c r="D26" s="166">
        <v>14337</v>
      </c>
      <c r="E26" s="166">
        <v>12540</v>
      </c>
      <c r="F26" s="166">
        <v>11203</v>
      </c>
      <c r="G26" s="166">
        <v>13809</v>
      </c>
      <c r="H26" s="167">
        <f t="shared" si="4"/>
        <v>0.23261626350084796</v>
      </c>
      <c r="I26" s="167">
        <f t="shared" si="5"/>
        <v>2.4184099685636475E-2</v>
      </c>
    </row>
    <row r="27" spans="2:22" x14ac:dyDescent="0.25">
      <c r="B27" s="165" t="s">
        <v>103</v>
      </c>
      <c r="C27" s="166">
        <v>27964</v>
      </c>
      <c r="D27" s="166">
        <v>21904</v>
      </c>
      <c r="E27" s="166">
        <v>16864</v>
      </c>
      <c r="F27" s="166">
        <v>18431</v>
      </c>
      <c r="G27" s="166">
        <v>13848</v>
      </c>
      <c r="H27" s="167">
        <f t="shared" si="4"/>
        <v>-0.248657153708426</v>
      </c>
      <c r="I27" s="167">
        <f t="shared" si="5"/>
        <v>2.4252401509645444E-2</v>
      </c>
    </row>
    <row r="28" spans="2:22" x14ac:dyDescent="0.25">
      <c r="B28" s="161" t="s">
        <v>110</v>
      </c>
      <c r="C28" s="162">
        <v>88318</v>
      </c>
      <c r="D28" s="162">
        <v>162059</v>
      </c>
      <c r="E28" s="162">
        <v>173728</v>
      </c>
      <c r="F28" s="162">
        <v>181280</v>
      </c>
      <c r="G28" s="162">
        <v>169455</v>
      </c>
      <c r="H28" s="163">
        <f t="shared" si="4"/>
        <v>-6.523058252427183E-2</v>
      </c>
      <c r="I28" s="163">
        <f t="shared" si="5"/>
        <v>0.29677142531896078</v>
      </c>
    </row>
    <row r="29" spans="2:22" x14ac:dyDescent="0.25">
      <c r="B29" s="165" t="s">
        <v>113</v>
      </c>
      <c r="C29" s="166">
        <v>28800</v>
      </c>
      <c r="D29" s="166">
        <v>89009</v>
      </c>
      <c r="E29" s="166">
        <v>95219</v>
      </c>
      <c r="F29" s="166">
        <v>101712</v>
      </c>
      <c r="G29" s="166">
        <v>94567</v>
      </c>
      <c r="H29" s="167">
        <f t="shared" si="4"/>
        <v>-7.0247365109328275E-2</v>
      </c>
      <c r="I29" s="167">
        <f t="shared" si="5"/>
        <v>0.16561791259117856</v>
      </c>
    </row>
    <row r="30" spans="2:22" x14ac:dyDescent="0.25">
      <c r="B30" s="165" t="s">
        <v>116</v>
      </c>
      <c r="C30" s="166">
        <v>14020</v>
      </c>
      <c r="D30" s="166">
        <v>17512</v>
      </c>
      <c r="E30" s="166">
        <v>17456</v>
      </c>
      <c r="F30" s="166">
        <v>17415</v>
      </c>
      <c r="G30" s="166">
        <v>15953</v>
      </c>
      <c r="H30" s="167">
        <f t="shared" si="4"/>
        <v>-8.395061728395059E-2</v>
      </c>
      <c r="I30" s="167">
        <f t="shared" si="5"/>
        <v>2.7938948677308909E-2</v>
      </c>
    </row>
    <row r="31" spans="2:22" x14ac:dyDescent="0.25">
      <c r="B31" s="165" t="s">
        <v>119</v>
      </c>
      <c r="C31" s="166">
        <v>6475</v>
      </c>
      <c r="D31" s="166">
        <v>7432</v>
      </c>
      <c r="E31" s="166">
        <v>8076</v>
      </c>
      <c r="F31" s="166">
        <v>6722</v>
      </c>
      <c r="G31" s="166">
        <v>6581</v>
      </c>
      <c r="H31" s="167">
        <f t="shared" si="4"/>
        <v>-2.0975900029753025E-2</v>
      </c>
      <c r="I31" s="167">
        <f t="shared" si="5"/>
        <v>1.1525494969307963E-2</v>
      </c>
    </row>
    <row r="32" spans="2:22" x14ac:dyDescent="0.25">
      <c r="B32" s="165" t="s">
        <v>126</v>
      </c>
      <c r="C32" s="166">
        <v>7050</v>
      </c>
      <c r="D32" s="166">
        <v>9314</v>
      </c>
      <c r="E32" s="166">
        <v>9861</v>
      </c>
      <c r="F32" s="166">
        <v>8555</v>
      </c>
      <c r="G32" s="166">
        <v>8714</v>
      </c>
      <c r="H32" s="167">
        <f t="shared" si="4"/>
        <v>1.858562244301587E-2</v>
      </c>
      <c r="I32" s="167">
        <f t="shared" si="5"/>
        <v>1.5261079343952223E-2</v>
      </c>
    </row>
    <row r="33" spans="2:9" x14ac:dyDescent="0.25">
      <c r="B33" s="165" t="s">
        <v>122</v>
      </c>
      <c r="C33" s="166">
        <v>7356</v>
      </c>
      <c r="D33" s="166">
        <v>7162</v>
      </c>
      <c r="E33" s="166">
        <v>7924</v>
      </c>
      <c r="F33" s="166">
        <v>7845</v>
      </c>
      <c r="G33" s="166">
        <v>6463</v>
      </c>
      <c r="H33" s="167">
        <f t="shared" si="4"/>
        <v>-0.17616316124920328</v>
      </c>
      <c r="I33" s="167">
        <f t="shared" si="5"/>
        <v>1.131883816846032E-2</v>
      </c>
    </row>
    <row r="34" spans="2:9" x14ac:dyDescent="0.25">
      <c r="B34" s="165" t="s">
        <v>131</v>
      </c>
      <c r="C34" s="166">
        <v>192</v>
      </c>
      <c r="D34" s="166">
        <v>630</v>
      </c>
      <c r="E34" s="166">
        <v>729</v>
      </c>
      <c r="F34" s="166">
        <v>653</v>
      </c>
      <c r="G34" s="166">
        <v>514</v>
      </c>
      <c r="H34" s="167">
        <f t="shared" si="4"/>
        <v>-0.21286370597243487</v>
      </c>
      <c r="I34" s="167">
        <f t="shared" si="5"/>
        <v>9.0018301386176757E-4</v>
      </c>
    </row>
    <row r="35" spans="2:9" x14ac:dyDescent="0.25">
      <c r="B35" s="165" t="s">
        <v>134</v>
      </c>
      <c r="C35" s="166">
        <v>81</v>
      </c>
      <c r="D35" s="166">
        <v>337</v>
      </c>
      <c r="E35" s="166">
        <v>470</v>
      </c>
      <c r="F35" s="166">
        <v>265</v>
      </c>
      <c r="G35" s="166">
        <v>136</v>
      </c>
      <c r="H35" s="167">
        <f t="shared" si="4"/>
        <v>-0.48679245283018868</v>
      </c>
      <c r="I35" s="167">
        <f t="shared" si="5"/>
        <v>2.3818071962101244E-4</v>
      </c>
    </row>
    <row r="36" spans="2:9" x14ac:dyDescent="0.25">
      <c r="B36" s="170" t="s">
        <v>148</v>
      </c>
      <c r="C36" s="171">
        <f>C28-SUM(C29:C35)</f>
        <v>24344</v>
      </c>
      <c r="D36" s="171">
        <f>D28-SUM(D29:D35)</f>
        <v>30663</v>
      </c>
      <c r="E36" s="171">
        <f>E28-SUM(E29:E35)</f>
        <v>33993</v>
      </c>
      <c r="F36" s="171">
        <f>F28-SUM(F29:F35)</f>
        <v>38113</v>
      </c>
      <c r="G36" s="171">
        <f>G28-SUM(G29:G35)</f>
        <v>36527</v>
      </c>
      <c r="H36" s="172">
        <f t="shared" si="4"/>
        <v>-4.1613097893107298E-2</v>
      </c>
      <c r="I36" s="172">
        <f t="shared" si="5"/>
        <v>6.3970787835270007E-2</v>
      </c>
    </row>
    <row r="37" spans="2:9" x14ac:dyDescent="0.25">
      <c r="B37" s="157" t="s">
        <v>48</v>
      </c>
      <c r="C37" s="176"/>
      <c r="D37" s="176"/>
      <c r="E37" s="176"/>
      <c r="F37" s="176"/>
      <c r="G37" s="176"/>
      <c r="H37" s="177"/>
      <c r="I37" s="177"/>
    </row>
    <row r="38" spans="2:9" x14ac:dyDescent="0.25">
      <c r="B38" s="158" t="s">
        <v>71</v>
      </c>
      <c r="C38" s="178">
        <v>60982</v>
      </c>
      <c r="D38" s="178">
        <v>142344</v>
      </c>
      <c r="E38" s="178">
        <v>143539</v>
      </c>
      <c r="F38" s="178">
        <v>152016</v>
      </c>
      <c r="G38" s="178">
        <v>148444</v>
      </c>
      <c r="H38" s="179">
        <f t="shared" ref="H38:H50" si="6">IFERROR(G38/F38-1,"-")</f>
        <v>-2.3497526576149896E-2</v>
      </c>
      <c r="I38" s="179">
        <f t="shared" ref="I38:I50" si="7">G38/G$10</f>
        <v>0.25997425546633507</v>
      </c>
    </row>
    <row r="39" spans="2:9" x14ac:dyDescent="0.25">
      <c r="B39" s="161" t="s">
        <v>100</v>
      </c>
      <c r="C39" s="162">
        <v>13776</v>
      </c>
      <c r="D39" s="162">
        <v>20969</v>
      </c>
      <c r="E39" s="162">
        <v>22947</v>
      </c>
      <c r="F39" s="162">
        <v>20840</v>
      </c>
      <c r="G39" s="162">
        <v>19219</v>
      </c>
      <c r="H39" s="163">
        <f t="shared" si="6"/>
        <v>-7.7783109404990447E-2</v>
      </c>
      <c r="I39" s="163">
        <f t="shared" si="7"/>
        <v>3.3658788605854695E-2</v>
      </c>
    </row>
    <row r="40" spans="2:9" x14ac:dyDescent="0.25">
      <c r="B40" s="165" t="s">
        <v>106</v>
      </c>
      <c r="C40" s="166">
        <v>4547</v>
      </c>
      <c r="D40" s="166">
        <v>8693</v>
      </c>
      <c r="E40" s="166">
        <v>11322</v>
      </c>
      <c r="F40" s="166">
        <v>10333</v>
      </c>
      <c r="G40" s="166">
        <v>9326</v>
      </c>
      <c r="H40" s="167">
        <f t="shared" si="6"/>
        <v>-9.7454756605051762E-2</v>
      </c>
      <c r="I40" s="167">
        <f t="shared" si="7"/>
        <v>1.633289258224678E-2</v>
      </c>
    </row>
    <row r="41" spans="2:9" x14ac:dyDescent="0.25">
      <c r="B41" s="165" t="s">
        <v>103</v>
      </c>
      <c r="C41" s="166">
        <v>9229</v>
      </c>
      <c r="D41" s="166">
        <v>12276</v>
      </c>
      <c r="E41" s="166">
        <v>11625</v>
      </c>
      <c r="F41" s="166">
        <v>10507</v>
      </c>
      <c r="G41" s="166">
        <v>9893</v>
      </c>
      <c r="H41" s="167">
        <f t="shared" si="6"/>
        <v>-5.8437232321309596E-2</v>
      </c>
      <c r="I41" s="167">
        <f t="shared" si="7"/>
        <v>1.7325896023607911E-2</v>
      </c>
    </row>
    <row r="42" spans="2:9" x14ac:dyDescent="0.25">
      <c r="B42" s="161" t="s">
        <v>110</v>
      </c>
      <c r="C42" s="162">
        <v>47206</v>
      </c>
      <c r="D42" s="162">
        <v>121375</v>
      </c>
      <c r="E42" s="162">
        <v>120592</v>
      </c>
      <c r="F42" s="162">
        <v>131176</v>
      </c>
      <c r="G42" s="162">
        <v>129225</v>
      </c>
      <c r="H42" s="163">
        <f t="shared" si="6"/>
        <v>-1.4873147526986652E-2</v>
      </c>
      <c r="I42" s="163">
        <f t="shared" si="7"/>
        <v>0.2263154668604804</v>
      </c>
    </row>
    <row r="43" spans="2:9" x14ac:dyDescent="0.25">
      <c r="B43" s="165" t="s">
        <v>113</v>
      </c>
      <c r="C43" s="166">
        <v>16412</v>
      </c>
      <c r="D43" s="166">
        <v>67927</v>
      </c>
      <c r="E43" s="166">
        <v>68857</v>
      </c>
      <c r="F43" s="166">
        <v>76327</v>
      </c>
      <c r="G43" s="166">
        <v>74721</v>
      </c>
      <c r="H43" s="167">
        <f t="shared" si="6"/>
        <v>-2.1041047073774632E-2</v>
      </c>
      <c r="I43" s="167">
        <f t="shared" si="7"/>
        <v>0.13086104081471817</v>
      </c>
    </row>
    <row r="44" spans="2:9" x14ac:dyDescent="0.25">
      <c r="B44" s="165" t="s">
        <v>116</v>
      </c>
      <c r="C44" s="166">
        <v>1557</v>
      </c>
      <c r="D44" s="166">
        <v>3350</v>
      </c>
      <c r="E44" s="166">
        <v>3774</v>
      </c>
      <c r="F44" s="166">
        <v>3779</v>
      </c>
      <c r="G44" s="166">
        <v>4241</v>
      </c>
      <c r="H44" s="167">
        <f t="shared" si="6"/>
        <v>0.12225456469965601</v>
      </c>
      <c r="I44" s="167">
        <f t="shared" si="7"/>
        <v>7.4273855287699539E-3</v>
      </c>
    </row>
    <row r="45" spans="2:9" x14ac:dyDescent="0.25">
      <c r="B45" s="165" t="s">
        <v>119</v>
      </c>
      <c r="C45" s="166">
        <v>2833</v>
      </c>
      <c r="D45" s="166">
        <v>3444</v>
      </c>
      <c r="E45" s="166">
        <v>3622</v>
      </c>
      <c r="F45" s="166">
        <v>3914</v>
      </c>
      <c r="G45" s="166">
        <v>4368</v>
      </c>
      <c r="H45" s="167">
        <f t="shared" si="6"/>
        <v>0.11599386816555946</v>
      </c>
      <c r="I45" s="167">
        <f t="shared" si="7"/>
        <v>7.6498042890042819E-3</v>
      </c>
    </row>
    <row r="46" spans="2:9" x14ac:dyDescent="0.25">
      <c r="B46" s="165" t="s">
        <v>126</v>
      </c>
      <c r="C46" s="166">
        <v>4526</v>
      </c>
      <c r="D46" s="166">
        <v>7311</v>
      </c>
      <c r="E46" s="166">
        <v>8276</v>
      </c>
      <c r="F46" s="166">
        <v>7598</v>
      </c>
      <c r="G46" s="166">
        <v>7251</v>
      </c>
      <c r="H46" s="167">
        <f t="shared" si="6"/>
        <v>-4.5669913135035545E-2</v>
      </c>
      <c r="I46" s="167">
        <f t="shared" si="7"/>
        <v>1.2698885279205598E-2</v>
      </c>
    </row>
    <row r="47" spans="2:9" x14ac:dyDescent="0.25">
      <c r="B47" s="165" t="s">
        <v>122</v>
      </c>
      <c r="C47" s="166">
        <v>2898</v>
      </c>
      <c r="D47" s="166">
        <v>3422</v>
      </c>
      <c r="E47" s="166">
        <v>4872</v>
      </c>
      <c r="F47" s="166">
        <v>4672</v>
      </c>
      <c r="G47" s="166">
        <v>4443</v>
      </c>
      <c r="H47" s="167">
        <f t="shared" si="6"/>
        <v>-4.901541095890416E-2</v>
      </c>
      <c r="I47" s="167">
        <f t="shared" si="7"/>
        <v>7.7811539505599873E-3</v>
      </c>
    </row>
    <row r="48" spans="2:9" x14ac:dyDescent="0.25">
      <c r="B48" s="165" t="s">
        <v>131</v>
      </c>
      <c r="C48" s="166">
        <v>760</v>
      </c>
      <c r="D48" s="166">
        <v>971</v>
      </c>
      <c r="E48" s="166">
        <v>445</v>
      </c>
      <c r="F48" s="166">
        <v>513</v>
      </c>
      <c r="G48" s="166">
        <v>491</v>
      </c>
      <c r="H48" s="167">
        <f t="shared" si="6"/>
        <v>-4.2884990253411304E-2</v>
      </c>
      <c r="I48" s="167">
        <f t="shared" si="7"/>
        <v>8.5990245098468466E-4</v>
      </c>
    </row>
    <row r="49" spans="2:9" x14ac:dyDescent="0.25">
      <c r="B49" s="165" t="s">
        <v>134</v>
      </c>
      <c r="C49" s="166">
        <v>79</v>
      </c>
      <c r="D49" s="166">
        <v>153</v>
      </c>
      <c r="E49" s="166">
        <v>384</v>
      </c>
      <c r="F49" s="166">
        <v>63</v>
      </c>
      <c r="G49" s="166">
        <v>108</v>
      </c>
      <c r="H49" s="167">
        <f t="shared" si="6"/>
        <v>0.71428571428571419</v>
      </c>
      <c r="I49" s="167">
        <f t="shared" si="7"/>
        <v>1.8914351264021577E-4</v>
      </c>
    </row>
    <row r="50" spans="2:9" x14ac:dyDescent="0.25">
      <c r="B50" s="170" t="s">
        <v>148</v>
      </c>
      <c r="C50" s="171">
        <f>C42-SUM(C43:C49)</f>
        <v>18141</v>
      </c>
      <c r="D50" s="171">
        <f>D42-SUM(D43:D49)</f>
        <v>34797</v>
      </c>
      <c r="E50" s="171">
        <f>E42-SUM(E43:E49)</f>
        <v>30362</v>
      </c>
      <c r="F50" s="171">
        <f>F42-SUM(F43:F49)</f>
        <v>34310</v>
      </c>
      <c r="G50" s="171">
        <f>G42-SUM(G43:G49)</f>
        <v>33602</v>
      </c>
      <c r="H50" s="172">
        <f t="shared" si="6"/>
        <v>-2.063538327018366E-2</v>
      </c>
      <c r="I50" s="172">
        <f t="shared" si="7"/>
        <v>5.88481510345975E-2</v>
      </c>
    </row>
    <row r="51" spans="2:9" x14ac:dyDescent="0.25">
      <c r="B51" s="157" t="s">
        <v>49</v>
      </c>
      <c r="C51" s="176"/>
      <c r="D51" s="176"/>
      <c r="E51" s="176"/>
      <c r="F51" s="176"/>
      <c r="G51" s="176"/>
      <c r="H51" s="177"/>
      <c r="I51" s="177"/>
    </row>
    <row r="52" spans="2:9" x14ac:dyDescent="0.25">
      <c r="B52" s="158" t="s">
        <v>71</v>
      </c>
      <c r="C52" s="178">
        <v>2524</v>
      </c>
      <c r="D52" s="178">
        <v>3626</v>
      </c>
      <c r="E52" s="178">
        <v>3264</v>
      </c>
      <c r="F52" s="178">
        <v>3498</v>
      </c>
      <c r="G52" s="178">
        <v>3952</v>
      </c>
      <c r="H52" s="179">
        <f t="shared" ref="H52:H64" si="8">IFERROR(G52/F52-1,"-")</f>
        <v>0.12978845054316746</v>
      </c>
      <c r="I52" s="179">
        <f t="shared" ref="I52:I64" si="9">G52/G$10</f>
        <v>6.9212514995753028E-3</v>
      </c>
    </row>
    <row r="53" spans="2:9" x14ac:dyDescent="0.25">
      <c r="B53" s="161" t="s">
        <v>100</v>
      </c>
      <c r="C53" s="162">
        <v>1027</v>
      </c>
      <c r="D53" s="162">
        <v>1196</v>
      </c>
      <c r="E53" s="162">
        <v>1321</v>
      </c>
      <c r="F53" s="162">
        <v>697</v>
      </c>
      <c r="G53" s="162">
        <v>945</v>
      </c>
      <c r="H53" s="163">
        <f t="shared" si="8"/>
        <v>0.35581061692969862</v>
      </c>
      <c r="I53" s="163">
        <f t="shared" si="9"/>
        <v>1.655005735601888E-3</v>
      </c>
    </row>
    <row r="54" spans="2:9" x14ac:dyDescent="0.25">
      <c r="B54" s="165" t="s">
        <v>106</v>
      </c>
      <c r="C54" s="166">
        <v>524</v>
      </c>
      <c r="D54" s="166">
        <v>864</v>
      </c>
      <c r="E54" s="166">
        <v>903</v>
      </c>
      <c r="F54" s="166">
        <v>386</v>
      </c>
      <c r="G54" s="166">
        <v>433</v>
      </c>
      <c r="H54" s="167">
        <f t="shared" si="8"/>
        <v>0.12176165803108807</v>
      </c>
      <c r="I54" s="167">
        <f t="shared" si="9"/>
        <v>7.5832537938160579E-4</v>
      </c>
    </row>
    <row r="55" spans="2:9" x14ac:dyDescent="0.25">
      <c r="B55" s="165" t="s">
        <v>103</v>
      </c>
      <c r="C55" s="166">
        <v>503</v>
      </c>
      <c r="D55" s="166">
        <v>332</v>
      </c>
      <c r="E55" s="166">
        <v>418</v>
      </c>
      <c r="F55" s="166">
        <v>311</v>
      </c>
      <c r="G55" s="166">
        <v>512</v>
      </c>
      <c r="H55" s="167">
        <f t="shared" si="8"/>
        <v>0.6463022508038585</v>
      </c>
      <c r="I55" s="167">
        <f t="shared" si="9"/>
        <v>8.9668035622028218E-4</v>
      </c>
    </row>
    <row r="56" spans="2:9" x14ac:dyDescent="0.25">
      <c r="B56" s="161" t="s">
        <v>110</v>
      </c>
      <c r="C56" s="162">
        <v>1497</v>
      </c>
      <c r="D56" s="162">
        <v>2430</v>
      </c>
      <c r="E56" s="162">
        <v>1943</v>
      </c>
      <c r="F56" s="162">
        <v>2801</v>
      </c>
      <c r="G56" s="162">
        <v>3007</v>
      </c>
      <c r="H56" s="163">
        <f t="shared" si="8"/>
        <v>7.3545162441984946E-2</v>
      </c>
      <c r="I56" s="163">
        <f t="shared" si="9"/>
        <v>5.266245763973415E-3</v>
      </c>
    </row>
    <row r="57" spans="2:9" x14ac:dyDescent="0.25">
      <c r="B57" s="165" t="s">
        <v>113</v>
      </c>
      <c r="C57" s="166">
        <v>288</v>
      </c>
      <c r="D57" s="166">
        <v>895</v>
      </c>
      <c r="E57" s="166">
        <v>683</v>
      </c>
      <c r="F57" s="166">
        <v>1094</v>
      </c>
      <c r="G57" s="166">
        <v>1145</v>
      </c>
      <c r="H57" s="167">
        <f t="shared" si="8"/>
        <v>4.6617915904936025E-2</v>
      </c>
      <c r="I57" s="167">
        <f t="shared" si="9"/>
        <v>2.0052714997504358E-3</v>
      </c>
    </row>
    <row r="58" spans="2:9" x14ac:dyDescent="0.25">
      <c r="B58" s="165" t="s">
        <v>116</v>
      </c>
      <c r="C58" s="166">
        <v>386</v>
      </c>
      <c r="D58" s="166">
        <v>447</v>
      </c>
      <c r="E58" s="166">
        <v>296</v>
      </c>
      <c r="F58" s="166">
        <v>461</v>
      </c>
      <c r="G58" s="166">
        <v>437</v>
      </c>
      <c r="H58" s="167">
        <f t="shared" si="8"/>
        <v>-5.2060737527114931E-2</v>
      </c>
      <c r="I58" s="167">
        <f t="shared" si="9"/>
        <v>7.6533069466457678E-4</v>
      </c>
    </row>
    <row r="59" spans="2:9" x14ac:dyDescent="0.25">
      <c r="B59" s="165" t="s">
        <v>119</v>
      </c>
      <c r="C59" s="166">
        <v>230</v>
      </c>
      <c r="D59" s="166">
        <v>253</v>
      </c>
      <c r="E59" s="166">
        <v>212</v>
      </c>
      <c r="F59" s="166">
        <v>235</v>
      </c>
      <c r="G59" s="166">
        <v>351</v>
      </c>
      <c r="H59" s="167">
        <f t="shared" si="8"/>
        <v>0.49361702127659579</v>
      </c>
      <c r="I59" s="167">
        <f t="shared" si="9"/>
        <v>6.1471641608070121E-4</v>
      </c>
    </row>
    <row r="60" spans="2:9" x14ac:dyDescent="0.25">
      <c r="B60" s="165" t="s">
        <v>126</v>
      </c>
      <c r="C60" s="166">
        <v>45</v>
      </c>
      <c r="D60" s="166">
        <v>76</v>
      </c>
      <c r="E60" s="166">
        <v>29</v>
      </c>
      <c r="F60" s="166">
        <v>106</v>
      </c>
      <c r="G60" s="166">
        <v>125</v>
      </c>
      <c r="H60" s="167">
        <f t="shared" si="8"/>
        <v>0.179245283018868</v>
      </c>
      <c r="I60" s="167">
        <f t="shared" si="9"/>
        <v>2.1891610259284233E-4</v>
      </c>
    </row>
    <row r="61" spans="2:9" x14ac:dyDescent="0.25">
      <c r="B61" s="165" t="s">
        <v>122</v>
      </c>
      <c r="C61" s="166">
        <v>40</v>
      </c>
      <c r="D61" s="166">
        <v>56</v>
      </c>
      <c r="E61" s="166">
        <v>60</v>
      </c>
      <c r="F61" s="166">
        <v>40</v>
      </c>
      <c r="G61" s="166">
        <v>36</v>
      </c>
      <c r="H61" s="167">
        <f t="shared" si="8"/>
        <v>-9.9999999999999978E-2</v>
      </c>
      <c r="I61" s="167">
        <f t="shared" si="9"/>
        <v>6.3047837546738582E-5</v>
      </c>
    </row>
    <row r="62" spans="2:9" x14ac:dyDescent="0.25">
      <c r="B62" s="165" t="s">
        <v>131</v>
      </c>
      <c r="C62" s="166">
        <v>3</v>
      </c>
      <c r="D62" s="166">
        <v>5</v>
      </c>
      <c r="E62" s="166">
        <v>5</v>
      </c>
      <c r="F62" s="166">
        <v>8</v>
      </c>
      <c r="G62" s="166">
        <v>4</v>
      </c>
      <c r="H62" s="167">
        <f t="shared" si="8"/>
        <v>-0.5</v>
      </c>
      <c r="I62" s="167">
        <f t="shared" si="9"/>
        <v>7.0053152829709545E-6</v>
      </c>
    </row>
    <row r="63" spans="2:9" x14ac:dyDescent="0.25">
      <c r="B63" s="165" t="s">
        <v>134</v>
      </c>
      <c r="C63" s="166">
        <v>4</v>
      </c>
      <c r="D63" s="166">
        <v>2</v>
      </c>
      <c r="E63" s="166">
        <v>2</v>
      </c>
      <c r="F63" s="166">
        <v>6</v>
      </c>
      <c r="G63" s="166">
        <v>2</v>
      </c>
      <c r="H63" s="167">
        <f t="shared" si="8"/>
        <v>-0.66666666666666674</v>
      </c>
      <c r="I63" s="167">
        <f t="shared" si="9"/>
        <v>3.5026576414854773E-6</v>
      </c>
    </row>
    <row r="64" spans="2:9" x14ac:dyDescent="0.25">
      <c r="B64" s="170" t="s">
        <v>148</v>
      </c>
      <c r="C64" s="171">
        <f>C56-SUM(C57:C63)</f>
        <v>501</v>
      </c>
      <c r="D64" s="171">
        <f>D56-SUM(D57:D63)</f>
        <v>696</v>
      </c>
      <c r="E64" s="171">
        <f>E56-SUM(E57:E63)</f>
        <v>656</v>
      </c>
      <c r="F64" s="171">
        <f>F56-SUM(F57:F63)</f>
        <v>851</v>
      </c>
      <c r="G64" s="171">
        <f>G56-SUM(G57:G63)</f>
        <v>907</v>
      </c>
      <c r="H64" s="172">
        <f t="shared" si="8"/>
        <v>6.5804935370152862E-2</v>
      </c>
      <c r="I64" s="172">
        <f t="shared" si="9"/>
        <v>1.5884552404136639E-3</v>
      </c>
    </row>
    <row r="65" spans="2:9" x14ac:dyDescent="0.25">
      <c r="B65" s="157" t="s">
        <v>50</v>
      </c>
      <c r="C65" s="176"/>
      <c r="D65" s="176"/>
      <c r="E65" s="176"/>
      <c r="F65" s="176"/>
      <c r="G65" s="176"/>
      <c r="H65" s="177"/>
      <c r="I65" s="177"/>
    </row>
    <row r="66" spans="2:9" x14ac:dyDescent="0.25">
      <c r="B66" s="158" t="s">
        <v>71</v>
      </c>
      <c r="C66" s="178">
        <v>6786</v>
      </c>
      <c r="D66" s="178">
        <v>18865</v>
      </c>
      <c r="E66" s="178">
        <v>13528</v>
      </c>
      <c r="F66" s="178">
        <v>29179</v>
      </c>
      <c r="G66" s="178">
        <v>19110</v>
      </c>
      <c r="H66" s="179">
        <f t="shared" ref="H66:H78" si="10">IFERROR(G66/F66-1,"-")</f>
        <v>-0.34507693889441038</v>
      </c>
      <c r="I66" s="179">
        <f t="shared" ref="I66:I78" si="11">G66/G$10</f>
        <v>3.3467893764393734E-2</v>
      </c>
    </row>
    <row r="67" spans="2:9" x14ac:dyDescent="0.25">
      <c r="B67" s="161" t="s">
        <v>100</v>
      </c>
      <c r="C67" s="162">
        <v>4036</v>
      </c>
      <c r="D67" s="162">
        <v>1261</v>
      </c>
      <c r="E67" s="162">
        <v>3125</v>
      </c>
      <c r="F67" s="162">
        <v>9446</v>
      </c>
      <c r="G67" s="162">
        <v>5296</v>
      </c>
      <c r="H67" s="163">
        <f t="shared" si="10"/>
        <v>-0.43933940292187168</v>
      </c>
      <c r="I67" s="163">
        <f t="shared" si="11"/>
        <v>9.2750374346535439E-3</v>
      </c>
    </row>
    <row r="68" spans="2:9" x14ac:dyDescent="0.25">
      <c r="B68" s="165" t="s">
        <v>106</v>
      </c>
      <c r="C68" s="166">
        <v>3090</v>
      </c>
      <c r="D68" s="166">
        <v>510</v>
      </c>
      <c r="E68" s="166">
        <v>314</v>
      </c>
      <c r="F68" s="166">
        <v>6163</v>
      </c>
      <c r="G68" s="166">
        <v>1180</v>
      </c>
      <c r="H68" s="167">
        <f t="shared" si="10"/>
        <v>-0.80853480447833848</v>
      </c>
      <c r="I68" s="167">
        <f t="shared" si="11"/>
        <v>2.0665680084764313E-3</v>
      </c>
    </row>
    <row r="69" spans="2:9" x14ac:dyDescent="0.25">
      <c r="B69" s="165" t="s">
        <v>103</v>
      </c>
      <c r="C69" s="166">
        <v>946</v>
      </c>
      <c r="D69" s="166">
        <v>751</v>
      </c>
      <c r="E69" s="166">
        <v>2811</v>
      </c>
      <c r="F69" s="166">
        <v>3283</v>
      </c>
      <c r="G69" s="166">
        <v>4116</v>
      </c>
      <c r="H69" s="167">
        <f t="shared" si="10"/>
        <v>0.25373134328358216</v>
      </c>
      <c r="I69" s="167">
        <f t="shared" si="11"/>
        <v>7.2084694261771122E-3</v>
      </c>
    </row>
    <row r="70" spans="2:9" x14ac:dyDescent="0.25">
      <c r="B70" s="161" t="s">
        <v>110</v>
      </c>
      <c r="C70" s="162">
        <v>2750</v>
      </c>
      <c r="D70" s="162">
        <v>17604</v>
      </c>
      <c r="E70" s="162">
        <v>10403</v>
      </c>
      <c r="F70" s="162">
        <v>19733</v>
      </c>
      <c r="G70" s="162">
        <v>13814</v>
      </c>
      <c r="H70" s="163">
        <f t="shared" si="10"/>
        <v>-0.2999543911214716</v>
      </c>
      <c r="I70" s="163">
        <f t="shared" si="11"/>
        <v>2.4192856329740189E-2</v>
      </c>
    </row>
    <row r="71" spans="2:9" x14ac:dyDescent="0.25">
      <c r="B71" s="165" t="s">
        <v>113</v>
      </c>
      <c r="C71" s="166">
        <v>88</v>
      </c>
      <c r="D71" s="166">
        <v>11526</v>
      </c>
      <c r="E71" s="166">
        <v>5253</v>
      </c>
      <c r="F71" s="166">
        <v>10695</v>
      </c>
      <c r="G71" s="166">
        <v>8004</v>
      </c>
      <c r="H71" s="167">
        <f t="shared" si="10"/>
        <v>-0.25161290322580643</v>
      </c>
      <c r="I71" s="167">
        <f t="shared" si="11"/>
        <v>1.401763588122488E-2</v>
      </c>
    </row>
    <row r="72" spans="2:9" x14ac:dyDescent="0.25">
      <c r="B72" s="165" t="s">
        <v>116</v>
      </c>
      <c r="C72" s="166">
        <v>96</v>
      </c>
      <c r="D72" s="166">
        <v>192</v>
      </c>
      <c r="E72" s="166">
        <v>752</v>
      </c>
      <c r="F72" s="166">
        <v>454</v>
      </c>
      <c r="G72" s="166">
        <v>710</v>
      </c>
      <c r="H72" s="167">
        <f t="shared" si="10"/>
        <v>0.5638766519823788</v>
      </c>
      <c r="I72" s="167">
        <f t="shared" si="11"/>
        <v>1.2434434627273444E-3</v>
      </c>
    </row>
    <row r="73" spans="2:9" x14ac:dyDescent="0.25">
      <c r="B73" s="165" t="s">
        <v>119</v>
      </c>
      <c r="C73" s="166">
        <v>1080</v>
      </c>
      <c r="D73" s="166">
        <v>1870</v>
      </c>
      <c r="E73" s="166">
        <v>265</v>
      </c>
      <c r="F73" s="166">
        <v>2386</v>
      </c>
      <c r="G73" s="166">
        <v>1390</v>
      </c>
      <c r="H73" s="167">
        <f t="shared" si="10"/>
        <v>-0.41743503772003354</v>
      </c>
      <c r="I73" s="167">
        <f t="shared" si="11"/>
        <v>2.4343470608324067E-3</v>
      </c>
    </row>
    <row r="74" spans="2:9" x14ac:dyDescent="0.25">
      <c r="B74" s="165" t="s">
        <v>126</v>
      </c>
      <c r="C74" s="166">
        <v>160</v>
      </c>
      <c r="D74" s="166">
        <v>311</v>
      </c>
      <c r="E74" s="166">
        <v>425</v>
      </c>
      <c r="F74" s="166">
        <v>702</v>
      </c>
      <c r="G74" s="166">
        <v>519</v>
      </c>
      <c r="H74" s="167">
        <f t="shared" si="10"/>
        <v>-0.26068376068376065</v>
      </c>
      <c r="I74" s="167">
        <f t="shared" si="11"/>
        <v>9.0893965796548135E-4</v>
      </c>
    </row>
    <row r="75" spans="2:9" x14ac:dyDescent="0.25">
      <c r="B75" s="165" t="s">
        <v>122</v>
      </c>
      <c r="C75" s="166">
        <v>252</v>
      </c>
      <c r="D75" s="166">
        <v>285</v>
      </c>
      <c r="E75" s="166">
        <v>122</v>
      </c>
      <c r="F75" s="166">
        <v>567</v>
      </c>
      <c r="G75" s="166">
        <v>213</v>
      </c>
      <c r="H75" s="167">
        <f t="shared" si="10"/>
        <v>-0.62433862433862441</v>
      </c>
      <c r="I75" s="167">
        <f t="shared" si="11"/>
        <v>3.7303303881820331E-4</v>
      </c>
    </row>
    <row r="76" spans="2:9" x14ac:dyDescent="0.25">
      <c r="B76" s="165" t="s">
        <v>131</v>
      </c>
      <c r="C76" s="166">
        <v>0</v>
      </c>
      <c r="D76" s="166">
        <v>6</v>
      </c>
      <c r="E76" s="166">
        <v>5</v>
      </c>
      <c r="F76" s="166">
        <v>0</v>
      </c>
      <c r="G76" s="166">
        <v>10</v>
      </c>
      <c r="H76" s="167" t="str">
        <f t="shared" si="10"/>
        <v>-</v>
      </c>
      <c r="I76" s="167">
        <f t="shared" si="11"/>
        <v>1.7513288207427386E-5</v>
      </c>
    </row>
    <row r="77" spans="2:9" x14ac:dyDescent="0.25">
      <c r="B77" s="165" t="s">
        <v>134</v>
      </c>
      <c r="C77" s="166">
        <v>0</v>
      </c>
      <c r="D77" s="166">
        <v>17</v>
      </c>
      <c r="E77" s="166">
        <v>9</v>
      </c>
      <c r="F77" s="166">
        <v>0</v>
      </c>
      <c r="G77" s="166">
        <v>61</v>
      </c>
      <c r="H77" s="167" t="str">
        <f t="shared" si="10"/>
        <v>-</v>
      </c>
      <c r="I77" s="167">
        <f t="shared" si="11"/>
        <v>1.0683105806530705E-4</v>
      </c>
    </row>
    <row r="78" spans="2:9" x14ac:dyDescent="0.25">
      <c r="B78" s="170" t="s">
        <v>148</v>
      </c>
      <c r="C78" s="171">
        <f>C70-SUM(C71:C77)</f>
        <v>1074</v>
      </c>
      <c r="D78" s="171">
        <f>D70-SUM(D71:D77)</f>
        <v>3397</v>
      </c>
      <c r="E78" s="171">
        <f>E70-SUM(E71:E77)</f>
        <v>3572</v>
      </c>
      <c r="F78" s="171">
        <f>F70-SUM(F71:F77)</f>
        <v>4929</v>
      </c>
      <c r="G78" s="171">
        <f>G70-SUM(G71:G77)</f>
        <v>2907</v>
      </c>
      <c r="H78" s="172">
        <f t="shared" si="10"/>
        <v>-0.41022519780888622</v>
      </c>
      <c r="I78" s="172">
        <f t="shared" si="11"/>
        <v>5.0911128818991406E-3</v>
      </c>
    </row>
    <row r="79" spans="2:9" x14ac:dyDescent="0.25">
      <c r="B79" s="157" t="s">
        <v>51</v>
      </c>
      <c r="C79" s="176"/>
      <c r="D79" s="176"/>
      <c r="E79" s="176"/>
      <c r="F79" s="176"/>
      <c r="G79" s="176"/>
      <c r="H79" s="177"/>
      <c r="I79" s="177"/>
    </row>
    <row r="80" spans="2:9" x14ac:dyDescent="0.25">
      <c r="B80" s="158" t="s">
        <v>71</v>
      </c>
      <c r="C80" s="178">
        <v>55912</v>
      </c>
      <c r="D80" s="178">
        <v>75727</v>
      </c>
      <c r="E80" s="178">
        <v>86056</v>
      </c>
      <c r="F80" s="178">
        <v>102682</v>
      </c>
      <c r="G80" s="178">
        <v>109164</v>
      </c>
      <c r="H80" s="179">
        <f t="shared" ref="H80:H92" si="12">IFERROR(G80/F80-1,"-")</f>
        <v>6.3126935587542121E-2</v>
      </c>
      <c r="I80" s="179">
        <f t="shared" ref="I80:I92" si="13">G80/G$10</f>
        <v>0.1911820593875603</v>
      </c>
    </row>
    <row r="81" spans="2:9" x14ac:dyDescent="0.25">
      <c r="B81" s="161" t="s">
        <v>100</v>
      </c>
      <c r="C81" s="162">
        <v>35462</v>
      </c>
      <c r="D81" s="162">
        <v>41665</v>
      </c>
      <c r="E81" s="162">
        <v>41606</v>
      </c>
      <c r="F81" s="162">
        <v>52170</v>
      </c>
      <c r="G81" s="162">
        <v>56404</v>
      </c>
      <c r="H81" s="163">
        <f t="shared" si="12"/>
        <v>8.1157753498179108E-2</v>
      </c>
      <c r="I81" s="163">
        <f t="shared" si="13"/>
        <v>9.8781950805173421E-2</v>
      </c>
    </row>
    <row r="82" spans="2:9" x14ac:dyDescent="0.25">
      <c r="B82" s="165" t="s">
        <v>106</v>
      </c>
      <c r="C82" s="166">
        <v>10186</v>
      </c>
      <c r="D82" s="166">
        <v>10727</v>
      </c>
      <c r="E82" s="166">
        <v>9291</v>
      </c>
      <c r="F82" s="166">
        <v>13618</v>
      </c>
      <c r="G82" s="166">
        <v>15669</v>
      </c>
      <c r="H82" s="167">
        <f t="shared" si="12"/>
        <v>0.15060948744309011</v>
      </c>
      <c r="I82" s="167">
        <f t="shared" si="13"/>
        <v>2.744157129221797E-2</v>
      </c>
    </row>
    <row r="83" spans="2:9" x14ac:dyDescent="0.25">
      <c r="B83" s="165" t="s">
        <v>103</v>
      </c>
      <c r="C83" s="166">
        <v>25276</v>
      </c>
      <c r="D83" s="166">
        <v>30938</v>
      </c>
      <c r="E83" s="166">
        <v>32315</v>
      </c>
      <c r="F83" s="166">
        <v>38552</v>
      </c>
      <c r="G83" s="166">
        <v>40735</v>
      </c>
      <c r="H83" s="167">
        <f t="shared" si="12"/>
        <v>5.6624818427059465E-2</v>
      </c>
      <c r="I83" s="167">
        <f t="shared" si="13"/>
        <v>7.1340379512955451E-2</v>
      </c>
    </row>
    <row r="84" spans="2:9" x14ac:dyDescent="0.25">
      <c r="B84" s="161" t="s">
        <v>110</v>
      </c>
      <c r="C84" s="162">
        <v>20450</v>
      </c>
      <c r="D84" s="162">
        <v>34062</v>
      </c>
      <c r="E84" s="162">
        <v>44450</v>
      </c>
      <c r="F84" s="162">
        <v>50512</v>
      </c>
      <c r="G84" s="162">
        <v>52760</v>
      </c>
      <c r="H84" s="163">
        <f t="shared" si="12"/>
        <v>4.4504276211593252E-2</v>
      </c>
      <c r="I84" s="163">
        <f t="shared" si="13"/>
        <v>9.2400108582386883E-2</v>
      </c>
    </row>
    <row r="85" spans="2:9" x14ac:dyDescent="0.25">
      <c r="B85" s="165" t="s">
        <v>113</v>
      </c>
      <c r="C85" s="166">
        <v>1465</v>
      </c>
      <c r="D85" s="166">
        <v>8841</v>
      </c>
      <c r="E85" s="166">
        <v>11048</v>
      </c>
      <c r="F85" s="166">
        <v>12200</v>
      </c>
      <c r="G85" s="166">
        <v>13890</v>
      </c>
      <c r="H85" s="167">
        <f t="shared" si="12"/>
        <v>0.13852459016393448</v>
      </c>
      <c r="I85" s="167">
        <f t="shared" si="13"/>
        <v>2.4325957320116637E-2</v>
      </c>
    </row>
    <row r="86" spans="2:9" x14ac:dyDescent="0.25">
      <c r="B86" s="165" t="s">
        <v>116</v>
      </c>
      <c r="C86" s="166">
        <v>5372</v>
      </c>
      <c r="D86" s="166">
        <v>8998</v>
      </c>
      <c r="E86" s="166">
        <v>9535</v>
      </c>
      <c r="F86" s="166">
        <v>9567</v>
      </c>
      <c r="G86" s="166">
        <v>10555</v>
      </c>
      <c r="H86" s="167">
        <f t="shared" si="12"/>
        <v>0.10327166300825752</v>
      </c>
      <c r="I86" s="167">
        <f t="shared" si="13"/>
        <v>1.8485275702939605E-2</v>
      </c>
    </row>
    <row r="87" spans="2:9" x14ac:dyDescent="0.25">
      <c r="B87" s="165" t="s">
        <v>119</v>
      </c>
      <c r="C87" s="166">
        <v>2634</v>
      </c>
      <c r="D87" s="166">
        <v>2781</v>
      </c>
      <c r="E87" s="166">
        <v>4969</v>
      </c>
      <c r="F87" s="166">
        <v>6658</v>
      </c>
      <c r="G87" s="166">
        <v>6714</v>
      </c>
      <c r="H87" s="167">
        <f t="shared" si="12"/>
        <v>8.4109342144789156E-3</v>
      </c>
      <c r="I87" s="167">
        <f t="shared" si="13"/>
        <v>1.1758421702466746E-2</v>
      </c>
    </row>
    <row r="88" spans="2:9" x14ac:dyDescent="0.25">
      <c r="B88" s="165" t="s">
        <v>126</v>
      </c>
      <c r="C88" s="166">
        <v>925</v>
      </c>
      <c r="D88" s="166">
        <v>1502</v>
      </c>
      <c r="E88" s="166">
        <v>2130</v>
      </c>
      <c r="F88" s="166">
        <v>2677</v>
      </c>
      <c r="G88" s="166">
        <v>2305</v>
      </c>
      <c r="H88" s="167">
        <f t="shared" si="12"/>
        <v>-0.1389615240941352</v>
      </c>
      <c r="I88" s="167">
        <f t="shared" si="13"/>
        <v>4.036812931812012E-3</v>
      </c>
    </row>
    <row r="89" spans="2:9" x14ac:dyDescent="0.25">
      <c r="B89" s="165" t="s">
        <v>122</v>
      </c>
      <c r="C89" s="166">
        <v>874</v>
      </c>
      <c r="D89" s="166">
        <v>432</v>
      </c>
      <c r="E89" s="166">
        <v>953</v>
      </c>
      <c r="F89" s="166">
        <v>1022</v>
      </c>
      <c r="G89" s="166">
        <v>1172</v>
      </c>
      <c r="H89" s="167">
        <f t="shared" si="12"/>
        <v>0.14677103718199613</v>
      </c>
      <c r="I89" s="167">
        <f t="shared" si="13"/>
        <v>2.0525573779104898E-3</v>
      </c>
    </row>
    <row r="90" spans="2:9" x14ac:dyDescent="0.25">
      <c r="B90" s="165" t="s">
        <v>131</v>
      </c>
      <c r="C90" s="166">
        <v>150</v>
      </c>
      <c r="D90" s="166">
        <v>329</v>
      </c>
      <c r="E90" s="166">
        <v>182</v>
      </c>
      <c r="F90" s="166">
        <v>195</v>
      </c>
      <c r="G90" s="166">
        <v>338</v>
      </c>
      <c r="H90" s="167">
        <f t="shared" si="12"/>
        <v>0.73333333333333339</v>
      </c>
      <c r="I90" s="167">
        <f t="shared" si="13"/>
        <v>5.9194914141104567E-4</v>
      </c>
    </row>
    <row r="91" spans="2:9" x14ac:dyDescent="0.25">
      <c r="B91" s="165" t="s">
        <v>134</v>
      </c>
      <c r="C91" s="166">
        <v>34</v>
      </c>
      <c r="D91" s="166">
        <v>186</v>
      </c>
      <c r="E91" s="166">
        <v>112</v>
      </c>
      <c r="F91" s="166">
        <v>81</v>
      </c>
      <c r="G91" s="166">
        <v>106</v>
      </c>
      <c r="H91" s="167">
        <f t="shared" si="12"/>
        <v>0.30864197530864201</v>
      </c>
      <c r="I91" s="167">
        <f t="shared" si="13"/>
        <v>1.8564085499873028E-4</v>
      </c>
    </row>
    <row r="92" spans="2:9" x14ac:dyDescent="0.25">
      <c r="B92" s="170" t="s">
        <v>148</v>
      </c>
      <c r="C92" s="171">
        <f>C84-SUM(C85:C91)</f>
        <v>8996</v>
      </c>
      <c r="D92" s="171">
        <f>D84-SUM(D85:D91)</f>
        <v>10993</v>
      </c>
      <c r="E92" s="171">
        <f>E84-SUM(E85:E91)</f>
        <v>15521</v>
      </c>
      <c r="F92" s="171">
        <f>F84-SUM(F85:F91)</f>
        <v>18112</v>
      </c>
      <c r="G92" s="171">
        <f>G84-SUM(G85:G91)</f>
        <v>17680</v>
      </c>
      <c r="H92" s="172">
        <f t="shared" si="12"/>
        <v>-2.3851590106007015E-2</v>
      </c>
      <c r="I92" s="172">
        <f t="shared" si="13"/>
        <v>3.0963493550731618E-2</v>
      </c>
    </row>
    <row r="93" spans="2:9" x14ac:dyDescent="0.25">
      <c r="B93" s="157" t="s">
        <v>52</v>
      </c>
      <c r="C93" s="176"/>
      <c r="D93" s="176"/>
      <c r="E93" s="176"/>
      <c r="F93" s="176"/>
      <c r="G93" s="176"/>
      <c r="H93" s="177"/>
      <c r="I93" s="177"/>
    </row>
    <row r="94" spans="2:9" x14ac:dyDescent="0.25">
      <c r="B94" s="158" t="s">
        <v>71</v>
      </c>
      <c r="C94" s="178">
        <v>3078</v>
      </c>
      <c r="D94" s="178">
        <v>4073</v>
      </c>
      <c r="E94" s="178">
        <v>4816</v>
      </c>
      <c r="F94" s="178">
        <v>3075</v>
      </c>
      <c r="G94" s="178">
        <v>4293</v>
      </c>
      <c r="H94" s="179">
        <f t="shared" ref="H94:H106" si="14">IFERROR(G94/F94-1,"-")</f>
        <v>0.39609756097560966</v>
      </c>
      <c r="I94" s="179">
        <f t="shared" ref="I94:I106" si="15">G94/G$10</f>
        <v>7.5184546274485765E-3</v>
      </c>
    </row>
    <row r="95" spans="2:9" x14ac:dyDescent="0.25">
      <c r="B95" s="161" t="s">
        <v>100</v>
      </c>
      <c r="C95" s="162">
        <v>1870</v>
      </c>
      <c r="D95" s="162">
        <v>2670</v>
      </c>
      <c r="E95" s="162">
        <v>3465</v>
      </c>
      <c r="F95" s="162">
        <v>1793</v>
      </c>
      <c r="G95" s="162">
        <v>3043</v>
      </c>
      <c r="H95" s="163">
        <f t="shared" si="14"/>
        <v>0.69715560513106523</v>
      </c>
      <c r="I95" s="163">
        <f t="shared" si="15"/>
        <v>5.3292936015201537E-3</v>
      </c>
    </row>
    <row r="96" spans="2:9" x14ac:dyDescent="0.25">
      <c r="B96" s="165" t="s">
        <v>106</v>
      </c>
      <c r="C96" s="166">
        <v>633</v>
      </c>
      <c r="D96" s="166">
        <v>1026</v>
      </c>
      <c r="E96" s="166">
        <v>1472</v>
      </c>
      <c r="F96" s="166">
        <v>178</v>
      </c>
      <c r="G96" s="166">
        <v>1650</v>
      </c>
      <c r="H96" s="167">
        <f t="shared" si="14"/>
        <v>8.2696629213483153</v>
      </c>
      <c r="I96" s="167">
        <f t="shared" si="15"/>
        <v>2.8896925542255185E-3</v>
      </c>
    </row>
    <row r="97" spans="2:9" x14ac:dyDescent="0.25">
      <c r="B97" s="165" t="s">
        <v>103</v>
      </c>
      <c r="C97" s="166">
        <v>1237</v>
      </c>
      <c r="D97" s="166">
        <v>1644</v>
      </c>
      <c r="E97" s="166">
        <v>1993</v>
      </c>
      <c r="F97" s="166">
        <v>1615</v>
      </c>
      <c r="G97" s="166">
        <v>1393</v>
      </c>
      <c r="H97" s="167">
        <f t="shared" si="14"/>
        <v>-0.13746130030959758</v>
      </c>
      <c r="I97" s="167">
        <f t="shared" si="15"/>
        <v>2.4396010472946348E-3</v>
      </c>
    </row>
    <row r="98" spans="2:9" x14ac:dyDescent="0.25">
      <c r="B98" s="161" t="s">
        <v>110</v>
      </c>
      <c r="C98" s="162">
        <v>1208</v>
      </c>
      <c r="D98" s="162">
        <v>1403</v>
      </c>
      <c r="E98" s="162">
        <v>1351</v>
      </c>
      <c r="F98" s="162">
        <v>1282</v>
      </c>
      <c r="G98" s="162">
        <v>1250</v>
      </c>
      <c r="H98" s="163">
        <f t="shared" si="14"/>
        <v>-2.4960998439937598E-2</v>
      </c>
      <c r="I98" s="163">
        <f t="shared" si="15"/>
        <v>2.1891610259284233E-3</v>
      </c>
    </row>
    <row r="99" spans="2:9" x14ac:dyDescent="0.25">
      <c r="B99" s="165" t="s">
        <v>113</v>
      </c>
      <c r="C99" s="166">
        <v>83</v>
      </c>
      <c r="D99" s="166">
        <v>113</v>
      </c>
      <c r="E99" s="166">
        <v>164</v>
      </c>
      <c r="F99" s="166">
        <v>130</v>
      </c>
      <c r="G99" s="166">
        <v>80</v>
      </c>
      <c r="H99" s="167">
        <f t="shared" si="14"/>
        <v>-0.38461538461538458</v>
      </c>
      <c r="I99" s="167">
        <f t="shared" si="15"/>
        <v>1.4010630565941908E-4</v>
      </c>
    </row>
    <row r="100" spans="2:9" x14ac:dyDescent="0.25">
      <c r="B100" s="165" t="s">
        <v>116</v>
      </c>
      <c r="C100" s="166">
        <v>248</v>
      </c>
      <c r="D100" s="166">
        <v>207</v>
      </c>
      <c r="E100" s="166">
        <v>249</v>
      </c>
      <c r="F100" s="166">
        <v>212</v>
      </c>
      <c r="G100" s="166">
        <v>186</v>
      </c>
      <c r="H100" s="167">
        <f t="shared" si="14"/>
        <v>-0.12264150943396224</v>
      </c>
      <c r="I100" s="167">
        <f t="shared" si="15"/>
        <v>3.2574716065814936E-4</v>
      </c>
    </row>
    <row r="101" spans="2:9" x14ac:dyDescent="0.25">
      <c r="B101" s="165" t="s">
        <v>119</v>
      </c>
      <c r="C101" s="166">
        <v>434</v>
      </c>
      <c r="D101" s="166">
        <v>426</v>
      </c>
      <c r="E101" s="166">
        <v>338</v>
      </c>
      <c r="F101" s="166">
        <v>345</v>
      </c>
      <c r="G101" s="166">
        <v>364</v>
      </c>
      <c r="H101" s="167">
        <f t="shared" si="14"/>
        <v>5.507246376811592E-2</v>
      </c>
      <c r="I101" s="167">
        <f t="shared" si="15"/>
        <v>6.3748369075035686E-4</v>
      </c>
    </row>
    <row r="102" spans="2:9" x14ac:dyDescent="0.25">
      <c r="B102" s="165" t="s">
        <v>126</v>
      </c>
      <c r="C102" s="166">
        <v>24</v>
      </c>
      <c r="D102" s="166">
        <v>111</v>
      </c>
      <c r="E102" s="166">
        <v>51</v>
      </c>
      <c r="F102" s="166">
        <v>52</v>
      </c>
      <c r="G102" s="166">
        <v>24</v>
      </c>
      <c r="H102" s="167">
        <f t="shared" si="14"/>
        <v>-0.53846153846153844</v>
      </c>
      <c r="I102" s="167">
        <f t="shared" si="15"/>
        <v>4.2031891697825724E-5</v>
      </c>
    </row>
    <row r="103" spans="2:9" x14ac:dyDescent="0.25">
      <c r="B103" s="165" t="s">
        <v>122</v>
      </c>
      <c r="C103" s="166">
        <v>41</v>
      </c>
      <c r="D103" s="166">
        <v>61</v>
      </c>
      <c r="E103" s="166">
        <v>51</v>
      </c>
      <c r="F103" s="166">
        <v>59</v>
      </c>
      <c r="G103" s="166">
        <v>42</v>
      </c>
      <c r="H103" s="167">
        <f t="shared" si="14"/>
        <v>-0.28813559322033899</v>
      </c>
      <c r="I103" s="167">
        <f t="shared" si="15"/>
        <v>7.3555810471195022E-5</v>
      </c>
    </row>
    <row r="104" spans="2:9" x14ac:dyDescent="0.25">
      <c r="B104" s="165" t="s">
        <v>131</v>
      </c>
      <c r="C104" s="166">
        <v>0</v>
      </c>
      <c r="D104" s="166">
        <v>27</v>
      </c>
      <c r="E104" s="166">
        <v>6</v>
      </c>
      <c r="F104" s="166">
        <v>4</v>
      </c>
      <c r="G104" s="166">
        <v>2</v>
      </c>
      <c r="H104" s="167">
        <f t="shared" si="14"/>
        <v>-0.5</v>
      </c>
      <c r="I104" s="167">
        <f t="shared" si="15"/>
        <v>3.5026576414854773E-6</v>
      </c>
    </row>
    <row r="105" spans="2:9" x14ac:dyDescent="0.25">
      <c r="B105" s="165" t="s">
        <v>134</v>
      </c>
      <c r="C105" s="166">
        <v>9</v>
      </c>
      <c r="D105" s="166">
        <v>5</v>
      </c>
      <c r="E105" s="166">
        <v>14</v>
      </c>
      <c r="F105" s="166">
        <v>5</v>
      </c>
      <c r="G105" s="166">
        <v>4</v>
      </c>
      <c r="H105" s="167">
        <f t="shared" si="14"/>
        <v>-0.19999999999999996</v>
      </c>
      <c r="I105" s="167">
        <f t="shared" si="15"/>
        <v>7.0053152829709545E-6</v>
      </c>
    </row>
    <row r="106" spans="2:9" x14ac:dyDescent="0.25">
      <c r="B106" s="170" t="s">
        <v>148</v>
      </c>
      <c r="C106" s="171">
        <f>C98-SUM(C99:C105)</f>
        <v>369</v>
      </c>
      <c r="D106" s="171">
        <f>D98-SUM(D99:D105)</f>
        <v>453</v>
      </c>
      <c r="E106" s="171">
        <f>E98-SUM(E99:E105)</f>
        <v>478</v>
      </c>
      <c r="F106" s="171">
        <f>F98-SUM(F99:F105)</f>
        <v>475</v>
      </c>
      <c r="G106" s="171">
        <f>G98-SUM(G99:G105)</f>
        <v>548</v>
      </c>
      <c r="H106" s="172">
        <f t="shared" si="14"/>
        <v>0.15368421052631587</v>
      </c>
      <c r="I106" s="172">
        <f t="shared" si="15"/>
        <v>9.5972819376702074E-4</v>
      </c>
    </row>
    <row r="107" spans="2:9" x14ac:dyDescent="0.25">
      <c r="B107" s="157" t="s">
        <v>53</v>
      </c>
      <c r="C107" s="176"/>
      <c r="D107" s="176"/>
      <c r="E107" s="176"/>
      <c r="F107" s="176"/>
      <c r="G107" s="176"/>
      <c r="H107" s="177"/>
      <c r="I107" s="177"/>
    </row>
    <row r="108" spans="2:9" x14ac:dyDescent="0.25">
      <c r="B108" s="158" t="s">
        <v>71</v>
      </c>
      <c r="C108" s="178">
        <v>15789</v>
      </c>
      <c r="D108" s="178">
        <v>23478</v>
      </c>
      <c r="E108" s="178">
        <v>23404</v>
      </c>
      <c r="F108" s="178">
        <v>25728</v>
      </c>
      <c r="G108" s="178">
        <v>26434</v>
      </c>
      <c r="H108" s="179">
        <f t="shared" ref="H108:H120" si="16">IFERROR(G108/F108-1,"-")</f>
        <v>2.7440920398009938E-2</v>
      </c>
      <c r="I108" s="179">
        <f t="shared" ref="I108:I120" si="17">G108/G$10</f>
        <v>4.6294626047513554E-2</v>
      </c>
    </row>
    <row r="109" spans="2:9" x14ac:dyDescent="0.25">
      <c r="B109" s="161" t="s">
        <v>100</v>
      </c>
      <c r="C109" s="162">
        <v>6967</v>
      </c>
      <c r="D109" s="162">
        <v>7917</v>
      </c>
      <c r="E109" s="162">
        <v>7203</v>
      </c>
      <c r="F109" s="162">
        <v>7276</v>
      </c>
      <c r="G109" s="162">
        <v>7339</v>
      </c>
      <c r="H109" s="163">
        <f t="shared" si="16"/>
        <v>8.6586036283673451E-3</v>
      </c>
      <c r="I109" s="163">
        <f t="shared" si="17"/>
        <v>1.2853002215430958E-2</v>
      </c>
    </row>
    <row r="110" spans="2:9" x14ac:dyDescent="0.25">
      <c r="B110" s="165" t="s">
        <v>106</v>
      </c>
      <c r="C110" s="166">
        <v>2685</v>
      </c>
      <c r="D110" s="166">
        <v>2935</v>
      </c>
      <c r="E110" s="166">
        <v>2382</v>
      </c>
      <c r="F110" s="166">
        <v>2847</v>
      </c>
      <c r="G110" s="166">
        <v>3137</v>
      </c>
      <c r="H110" s="167">
        <f t="shared" si="16"/>
        <v>0.10186160871092387</v>
      </c>
      <c r="I110" s="167">
        <f t="shared" si="17"/>
        <v>5.4939185106699711E-3</v>
      </c>
    </row>
    <row r="111" spans="2:9" x14ac:dyDescent="0.25">
      <c r="B111" s="165" t="s">
        <v>103</v>
      </c>
      <c r="C111" s="166">
        <v>4282</v>
      </c>
      <c r="D111" s="166">
        <v>4982</v>
      </c>
      <c r="E111" s="166">
        <v>4821</v>
      </c>
      <c r="F111" s="166">
        <v>4429</v>
      </c>
      <c r="G111" s="166">
        <v>4202</v>
      </c>
      <c r="H111" s="167">
        <f t="shared" si="16"/>
        <v>-5.1253104538270478E-2</v>
      </c>
      <c r="I111" s="167">
        <f t="shared" si="17"/>
        <v>7.3590837047609872E-3</v>
      </c>
    </row>
    <row r="112" spans="2:9" x14ac:dyDescent="0.25">
      <c r="B112" s="161" t="s">
        <v>110</v>
      </c>
      <c r="C112" s="162">
        <v>8822</v>
      </c>
      <c r="D112" s="162">
        <v>15561</v>
      </c>
      <c r="E112" s="162">
        <v>16201</v>
      </c>
      <c r="F112" s="162">
        <v>18452</v>
      </c>
      <c r="G112" s="162">
        <v>19095</v>
      </c>
      <c r="H112" s="163">
        <f t="shared" si="16"/>
        <v>3.4847171038369762E-2</v>
      </c>
      <c r="I112" s="163">
        <f t="shared" si="17"/>
        <v>3.3441623832082594E-2</v>
      </c>
    </row>
    <row r="113" spans="2:9" x14ac:dyDescent="0.25">
      <c r="B113" s="165" t="s">
        <v>113</v>
      </c>
      <c r="C113" s="166">
        <v>4186</v>
      </c>
      <c r="D113" s="166">
        <v>10586</v>
      </c>
      <c r="E113" s="166">
        <v>11111</v>
      </c>
      <c r="F113" s="166">
        <v>12278</v>
      </c>
      <c r="G113" s="166">
        <v>13281</v>
      </c>
      <c r="H113" s="167">
        <f t="shared" si="16"/>
        <v>8.1690829125264708E-2</v>
      </c>
      <c r="I113" s="167">
        <f t="shared" si="17"/>
        <v>2.3259398068284309E-2</v>
      </c>
    </row>
    <row r="114" spans="2:9" x14ac:dyDescent="0.25">
      <c r="B114" s="165" t="s">
        <v>116</v>
      </c>
      <c r="C114" s="166">
        <v>486</v>
      </c>
      <c r="D114" s="166">
        <v>392</v>
      </c>
      <c r="E114" s="166">
        <v>409</v>
      </c>
      <c r="F114" s="166">
        <v>650</v>
      </c>
      <c r="G114" s="166">
        <v>575</v>
      </c>
      <c r="H114" s="167">
        <f t="shared" si="16"/>
        <v>-0.11538461538461542</v>
      </c>
      <c r="I114" s="167">
        <f t="shared" si="17"/>
        <v>1.0070140719270746E-3</v>
      </c>
    </row>
    <row r="115" spans="2:9" x14ac:dyDescent="0.25">
      <c r="B115" s="165" t="s">
        <v>119</v>
      </c>
      <c r="C115" s="166">
        <v>1111</v>
      </c>
      <c r="D115" s="166">
        <v>1161</v>
      </c>
      <c r="E115" s="166">
        <v>1257</v>
      </c>
      <c r="F115" s="166">
        <v>1822</v>
      </c>
      <c r="G115" s="166">
        <v>1596</v>
      </c>
      <c r="H115" s="167">
        <f t="shared" si="16"/>
        <v>-0.12403951701427007</v>
      </c>
      <c r="I115" s="167">
        <f t="shared" si="17"/>
        <v>2.7951207979054109E-3</v>
      </c>
    </row>
    <row r="116" spans="2:9" x14ac:dyDescent="0.25">
      <c r="B116" s="165" t="s">
        <v>126</v>
      </c>
      <c r="C116" s="166">
        <v>559</v>
      </c>
      <c r="D116" s="166">
        <v>300</v>
      </c>
      <c r="E116" s="166">
        <v>536</v>
      </c>
      <c r="F116" s="166">
        <v>332</v>
      </c>
      <c r="G116" s="166">
        <v>546</v>
      </c>
      <c r="H116" s="167">
        <f t="shared" si="16"/>
        <v>0.64457831325301207</v>
      </c>
      <c r="I116" s="167">
        <f t="shared" si="17"/>
        <v>9.5622553612553524E-4</v>
      </c>
    </row>
    <row r="117" spans="2:9" x14ac:dyDescent="0.25">
      <c r="B117" s="165" t="s">
        <v>122</v>
      </c>
      <c r="C117" s="166">
        <v>618</v>
      </c>
      <c r="D117" s="166">
        <v>420</v>
      </c>
      <c r="E117" s="166">
        <v>311</v>
      </c>
      <c r="F117" s="166">
        <v>345</v>
      </c>
      <c r="G117" s="166">
        <v>479</v>
      </c>
      <c r="H117" s="167">
        <f t="shared" si="16"/>
        <v>0.38840579710144918</v>
      </c>
      <c r="I117" s="167">
        <f t="shared" si="17"/>
        <v>8.3888650513577181E-4</v>
      </c>
    </row>
    <row r="118" spans="2:9" x14ac:dyDescent="0.25">
      <c r="B118" s="165" t="s">
        <v>131</v>
      </c>
      <c r="C118" s="166">
        <v>15</v>
      </c>
      <c r="D118" s="166">
        <v>41</v>
      </c>
      <c r="E118" s="166">
        <v>17</v>
      </c>
      <c r="F118" s="166">
        <v>4</v>
      </c>
      <c r="G118" s="166">
        <v>5</v>
      </c>
      <c r="H118" s="167">
        <f t="shared" si="16"/>
        <v>0.25</v>
      </c>
      <c r="I118" s="167">
        <f t="shared" si="17"/>
        <v>8.7566441037136928E-6</v>
      </c>
    </row>
    <row r="119" spans="2:9" x14ac:dyDescent="0.25">
      <c r="B119" s="165" t="s">
        <v>134</v>
      </c>
      <c r="C119" s="166">
        <v>5</v>
      </c>
      <c r="D119" s="166">
        <v>10</v>
      </c>
      <c r="E119" s="166">
        <v>22</v>
      </c>
      <c r="F119" s="166">
        <v>9</v>
      </c>
      <c r="G119" s="166">
        <v>3</v>
      </c>
      <c r="H119" s="167">
        <f t="shared" si="16"/>
        <v>-0.66666666666666674</v>
      </c>
      <c r="I119" s="167">
        <f t="shared" si="17"/>
        <v>5.2539864622282155E-6</v>
      </c>
    </row>
    <row r="120" spans="2:9" x14ac:dyDescent="0.25">
      <c r="B120" s="170" t="s">
        <v>148</v>
      </c>
      <c r="C120" s="171">
        <f>C112-SUM(C113:C119)</f>
        <v>1842</v>
      </c>
      <c r="D120" s="171">
        <f>D112-SUM(D113:D119)</f>
        <v>2651</v>
      </c>
      <c r="E120" s="171">
        <f>E112-SUM(E113:E119)</f>
        <v>2538</v>
      </c>
      <c r="F120" s="171">
        <f>F112-SUM(F113:F119)</f>
        <v>3012</v>
      </c>
      <c r="G120" s="171">
        <f>G112-SUM(G113:G119)</f>
        <v>2610</v>
      </c>
      <c r="H120" s="172">
        <f t="shared" si="16"/>
        <v>-0.13346613545816732</v>
      </c>
      <c r="I120" s="172">
        <f t="shared" si="17"/>
        <v>4.5709682221385479E-3</v>
      </c>
    </row>
    <row r="121" spans="2:9" x14ac:dyDescent="0.25">
      <c r="B121" s="157" t="s">
        <v>54</v>
      </c>
      <c r="C121" s="176"/>
      <c r="D121" s="176"/>
      <c r="E121" s="176"/>
      <c r="F121" s="176"/>
      <c r="G121" s="176"/>
      <c r="H121" s="177"/>
      <c r="I121" s="177"/>
    </row>
    <row r="122" spans="2:9" x14ac:dyDescent="0.25">
      <c r="B122" s="158" t="s">
        <v>71</v>
      </c>
      <c r="C122" s="178">
        <v>14503</v>
      </c>
      <c r="D122" s="178">
        <v>16220</v>
      </c>
      <c r="E122" s="178">
        <v>15661</v>
      </c>
      <c r="F122" s="178">
        <v>15944</v>
      </c>
      <c r="G122" s="178">
        <v>17758</v>
      </c>
      <c r="H122" s="179">
        <f t="shared" ref="H122:H134" si="18">IFERROR(G122/F122-1,"-")</f>
        <v>0.11377320622177622</v>
      </c>
      <c r="I122" s="179">
        <f t="shared" ref="I122:I134" si="19">G122/G$10</f>
        <v>3.1100097198749552E-2</v>
      </c>
    </row>
    <row r="123" spans="2:9" x14ac:dyDescent="0.25">
      <c r="B123" s="161" t="s">
        <v>100</v>
      </c>
      <c r="C123" s="162">
        <v>9513</v>
      </c>
      <c r="D123" s="162">
        <v>9159</v>
      </c>
      <c r="E123" s="162">
        <v>9130</v>
      </c>
      <c r="F123" s="162">
        <v>9659</v>
      </c>
      <c r="G123" s="162">
        <v>11269</v>
      </c>
      <c r="H123" s="163">
        <f t="shared" si="18"/>
        <v>0.16668392173102808</v>
      </c>
      <c r="I123" s="163">
        <f t="shared" si="19"/>
        <v>1.9735724480949922E-2</v>
      </c>
    </row>
    <row r="124" spans="2:9" x14ac:dyDescent="0.25">
      <c r="B124" s="165" t="s">
        <v>106</v>
      </c>
      <c r="C124" s="166">
        <v>4290</v>
      </c>
      <c r="D124" s="166">
        <v>5351</v>
      </c>
      <c r="E124" s="166">
        <v>4081</v>
      </c>
      <c r="F124" s="166">
        <v>5505</v>
      </c>
      <c r="G124" s="166">
        <v>6952</v>
      </c>
      <c r="H124" s="167">
        <f t="shared" si="18"/>
        <v>0.2628519527702089</v>
      </c>
      <c r="I124" s="167">
        <f t="shared" si="19"/>
        <v>1.2175237961803519E-2</v>
      </c>
    </row>
    <row r="125" spans="2:9" x14ac:dyDescent="0.25">
      <c r="B125" s="165" t="s">
        <v>103</v>
      </c>
      <c r="C125" s="166">
        <v>5223</v>
      </c>
      <c r="D125" s="166">
        <v>3808</v>
      </c>
      <c r="E125" s="166">
        <v>5049</v>
      </c>
      <c r="F125" s="166">
        <v>4154</v>
      </c>
      <c r="G125" s="166">
        <v>4317</v>
      </c>
      <c r="H125" s="167">
        <f t="shared" si="18"/>
        <v>3.9239287433798786E-2</v>
      </c>
      <c r="I125" s="167">
        <f t="shared" si="19"/>
        <v>7.560486519146402E-3</v>
      </c>
    </row>
    <row r="126" spans="2:9" x14ac:dyDescent="0.25">
      <c r="B126" s="161" t="s">
        <v>110</v>
      </c>
      <c r="C126" s="162">
        <v>4990</v>
      </c>
      <c r="D126" s="162">
        <v>7061</v>
      </c>
      <c r="E126" s="162">
        <v>6531</v>
      </c>
      <c r="F126" s="162">
        <v>6285</v>
      </c>
      <c r="G126" s="162">
        <v>6489</v>
      </c>
      <c r="H126" s="163">
        <f t="shared" si="18"/>
        <v>3.2458233890214849E-2</v>
      </c>
      <c r="I126" s="163">
        <f t="shared" si="19"/>
        <v>1.136437271779963E-2</v>
      </c>
    </row>
    <row r="127" spans="2:9" x14ac:dyDescent="0.25">
      <c r="B127" s="165" t="s">
        <v>113</v>
      </c>
      <c r="C127" s="166">
        <v>263</v>
      </c>
      <c r="D127" s="166">
        <v>902</v>
      </c>
      <c r="E127" s="166">
        <v>1530</v>
      </c>
      <c r="F127" s="166">
        <v>591</v>
      </c>
      <c r="G127" s="166">
        <v>705</v>
      </c>
      <c r="H127" s="167">
        <f t="shared" si="18"/>
        <v>0.19289340101522834</v>
      </c>
      <c r="I127" s="167">
        <f t="shared" si="19"/>
        <v>1.2346868186236307E-3</v>
      </c>
    </row>
    <row r="128" spans="2:9" x14ac:dyDescent="0.25">
      <c r="B128" s="165" t="s">
        <v>116</v>
      </c>
      <c r="C128" s="166">
        <v>419</v>
      </c>
      <c r="D128" s="166">
        <v>619</v>
      </c>
      <c r="E128" s="166">
        <v>620</v>
      </c>
      <c r="F128" s="166">
        <v>689</v>
      </c>
      <c r="G128" s="166">
        <v>508</v>
      </c>
      <c r="H128" s="167">
        <f t="shared" si="18"/>
        <v>-0.26269956458635702</v>
      </c>
      <c r="I128" s="167">
        <f t="shared" si="19"/>
        <v>8.8967504093731119E-4</v>
      </c>
    </row>
    <row r="129" spans="2:9" x14ac:dyDescent="0.25">
      <c r="B129" s="165" t="s">
        <v>119</v>
      </c>
      <c r="C129" s="166">
        <v>900</v>
      </c>
      <c r="D129" s="166">
        <v>921</v>
      </c>
      <c r="E129" s="166">
        <v>878</v>
      </c>
      <c r="F129" s="166">
        <v>1102</v>
      </c>
      <c r="G129" s="166">
        <v>1126</v>
      </c>
      <c r="H129" s="167">
        <f t="shared" si="18"/>
        <v>2.1778584392014411E-2</v>
      </c>
      <c r="I129" s="167">
        <f t="shared" si="19"/>
        <v>1.9719962521563238E-3</v>
      </c>
    </row>
    <row r="130" spans="2:9" x14ac:dyDescent="0.25">
      <c r="B130" s="165" t="s">
        <v>126</v>
      </c>
      <c r="C130" s="166">
        <v>109</v>
      </c>
      <c r="D130" s="166">
        <v>375</v>
      </c>
      <c r="E130" s="166">
        <v>245</v>
      </c>
      <c r="F130" s="166">
        <v>210</v>
      </c>
      <c r="G130" s="166">
        <v>220</v>
      </c>
      <c r="H130" s="167">
        <f t="shared" si="18"/>
        <v>4.7619047619047672E-2</v>
      </c>
      <c r="I130" s="167">
        <f t="shared" si="19"/>
        <v>3.8529234056340248E-4</v>
      </c>
    </row>
    <row r="131" spans="2:9" x14ac:dyDescent="0.25">
      <c r="B131" s="165" t="s">
        <v>122</v>
      </c>
      <c r="C131" s="166">
        <v>110</v>
      </c>
      <c r="D131" s="166">
        <v>194</v>
      </c>
      <c r="E131" s="166">
        <v>130</v>
      </c>
      <c r="F131" s="166">
        <v>122</v>
      </c>
      <c r="G131" s="166">
        <v>276</v>
      </c>
      <c r="H131" s="167">
        <f t="shared" si="18"/>
        <v>1.262295081967213</v>
      </c>
      <c r="I131" s="167">
        <f t="shared" si="19"/>
        <v>4.8336675452499586E-4</v>
      </c>
    </row>
    <row r="132" spans="2:9" x14ac:dyDescent="0.25">
      <c r="B132" s="165" t="s">
        <v>131</v>
      </c>
      <c r="C132" s="166">
        <v>22</v>
      </c>
      <c r="D132" s="166">
        <v>26</v>
      </c>
      <c r="E132" s="166">
        <v>33</v>
      </c>
      <c r="F132" s="166">
        <v>23</v>
      </c>
      <c r="G132" s="166">
        <v>28</v>
      </c>
      <c r="H132" s="167">
        <f t="shared" si="18"/>
        <v>0.21739130434782616</v>
      </c>
      <c r="I132" s="167">
        <f t="shared" si="19"/>
        <v>4.9037206980796677E-5</v>
      </c>
    </row>
    <row r="133" spans="2:9" x14ac:dyDescent="0.25">
      <c r="B133" s="165" t="s">
        <v>134</v>
      </c>
      <c r="C133" s="166">
        <v>28</v>
      </c>
      <c r="D133" s="166">
        <v>15</v>
      </c>
      <c r="E133" s="166">
        <v>34</v>
      </c>
      <c r="F133" s="166">
        <v>38</v>
      </c>
      <c r="G133" s="166">
        <v>14</v>
      </c>
      <c r="H133" s="167">
        <f t="shared" si="18"/>
        <v>-0.63157894736842102</v>
      </c>
      <c r="I133" s="167">
        <f t="shared" si="19"/>
        <v>2.4518603490398338E-5</v>
      </c>
    </row>
    <row r="134" spans="2:9" x14ac:dyDescent="0.25">
      <c r="B134" s="170" t="s">
        <v>148</v>
      </c>
      <c r="C134" s="171">
        <f>C126-SUM(C127:C133)</f>
        <v>3139</v>
      </c>
      <c r="D134" s="171">
        <f>D126-SUM(D127:D133)</f>
        <v>4009</v>
      </c>
      <c r="E134" s="171">
        <f>E126-SUM(E127:E133)</f>
        <v>3061</v>
      </c>
      <c r="F134" s="171">
        <f>F126-SUM(F127:F133)</f>
        <v>3510</v>
      </c>
      <c r="G134" s="171">
        <f>G126-SUM(G127:G133)</f>
        <v>3612</v>
      </c>
      <c r="H134" s="172">
        <f t="shared" si="18"/>
        <v>2.9059829059828957E-2</v>
      </c>
      <c r="I134" s="172">
        <f t="shared" si="19"/>
        <v>6.3257997005227717E-3</v>
      </c>
    </row>
    <row r="135" spans="2:9" x14ac:dyDescent="0.25">
      <c r="B135" s="157" t="s">
        <v>55</v>
      </c>
      <c r="C135" s="176"/>
      <c r="D135" s="176"/>
      <c r="E135" s="176"/>
      <c r="F135" s="176"/>
      <c r="G135" s="176"/>
      <c r="H135" s="177"/>
      <c r="I135" s="177"/>
    </row>
    <row r="136" spans="2:9" x14ac:dyDescent="0.25">
      <c r="B136" s="158" t="s">
        <v>71</v>
      </c>
      <c r="C136" s="178">
        <v>20044</v>
      </c>
      <c r="D136" s="178">
        <v>29629</v>
      </c>
      <c r="E136" s="178">
        <v>30619</v>
      </c>
      <c r="F136" s="178">
        <v>30242</v>
      </c>
      <c r="G136" s="178">
        <v>30549</v>
      </c>
      <c r="H136" s="179">
        <f t="shared" ref="H136:H148" si="20">IFERROR(G136/F136-1,"-")</f>
        <v>1.015144501025067E-2</v>
      </c>
      <c r="I136" s="179">
        <f t="shared" ref="I136:I148" si="21">G136/G$10</f>
        <v>5.3501344144869921E-2</v>
      </c>
    </row>
    <row r="137" spans="2:9" x14ac:dyDescent="0.25">
      <c r="B137" s="161" t="s">
        <v>100</v>
      </c>
      <c r="C137" s="162">
        <v>9101</v>
      </c>
      <c r="D137" s="162">
        <v>5891</v>
      </c>
      <c r="E137" s="162">
        <v>4575</v>
      </c>
      <c r="F137" s="162">
        <v>5232</v>
      </c>
      <c r="G137" s="162">
        <v>5802</v>
      </c>
      <c r="H137" s="163">
        <f t="shared" si="20"/>
        <v>0.10894495412844041</v>
      </c>
      <c r="I137" s="163">
        <f t="shared" si="21"/>
        <v>1.0161209817949369E-2</v>
      </c>
    </row>
    <row r="138" spans="2:9" x14ac:dyDescent="0.25">
      <c r="B138" s="165" t="s">
        <v>106</v>
      </c>
      <c r="C138" s="166">
        <v>6186</v>
      </c>
      <c r="D138" s="166">
        <v>4323</v>
      </c>
      <c r="E138" s="166">
        <v>2833</v>
      </c>
      <c r="F138" s="166">
        <v>3337</v>
      </c>
      <c r="G138" s="166">
        <v>3534</v>
      </c>
      <c r="H138" s="167">
        <f t="shared" si="20"/>
        <v>5.9035061432424429E-2</v>
      </c>
      <c r="I138" s="167">
        <f t="shared" si="21"/>
        <v>6.1891960525048383E-3</v>
      </c>
    </row>
    <row r="139" spans="2:9" x14ac:dyDescent="0.25">
      <c r="B139" s="165" t="s">
        <v>103</v>
      </c>
      <c r="C139" s="166">
        <v>2915</v>
      </c>
      <c r="D139" s="166">
        <v>1568</v>
      </c>
      <c r="E139" s="166">
        <v>1742</v>
      </c>
      <c r="F139" s="166">
        <v>1895</v>
      </c>
      <c r="G139" s="166">
        <v>2268</v>
      </c>
      <c r="H139" s="167">
        <f t="shared" si="20"/>
        <v>0.19683377308707128</v>
      </c>
      <c r="I139" s="167">
        <f t="shared" si="21"/>
        <v>3.9720137654445306E-3</v>
      </c>
    </row>
    <row r="140" spans="2:9" x14ac:dyDescent="0.25">
      <c r="B140" s="161" t="s">
        <v>110</v>
      </c>
      <c r="C140" s="162">
        <v>10943</v>
      </c>
      <c r="D140" s="162">
        <v>23738</v>
      </c>
      <c r="E140" s="162">
        <v>26044</v>
      </c>
      <c r="F140" s="162">
        <v>25010</v>
      </c>
      <c r="G140" s="162">
        <v>24747</v>
      </c>
      <c r="H140" s="163">
        <f t="shared" si="20"/>
        <v>-1.0515793682526975E-2</v>
      </c>
      <c r="I140" s="163">
        <f t="shared" si="21"/>
        <v>4.3340134326920549E-2</v>
      </c>
    </row>
    <row r="141" spans="2:9" x14ac:dyDescent="0.25">
      <c r="B141" s="165" t="s">
        <v>113</v>
      </c>
      <c r="C141" s="166">
        <v>3062</v>
      </c>
      <c r="D141" s="166">
        <v>11844</v>
      </c>
      <c r="E141" s="166">
        <v>12404</v>
      </c>
      <c r="F141" s="166">
        <v>12629</v>
      </c>
      <c r="G141" s="166">
        <v>13196</v>
      </c>
      <c r="H141" s="167">
        <f t="shared" si="20"/>
        <v>4.4896666402723939E-2</v>
      </c>
      <c r="I141" s="167">
        <f t="shared" si="21"/>
        <v>2.3110535118521177E-2</v>
      </c>
    </row>
    <row r="142" spans="2:9" x14ac:dyDescent="0.25">
      <c r="B142" s="165" t="s">
        <v>116</v>
      </c>
      <c r="C142" s="166">
        <v>1046</v>
      </c>
      <c r="D142" s="166">
        <v>1339</v>
      </c>
      <c r="E142" s="166">
        <v>2035</v>
      </c>
      <c r="F142" s="166">
        <v>1564</v>
      </c>
      <c r="G142" s="166">
        <v>1925</v>
      </c>
      <c r="H142" s="167">
        <f t="shared" si="20"/>
        <v>0.2308184143222507</v>
      </c>
      <c r="I142" s="167">
        <f t="shared" si="21"/>
        <v>3.3713079799297719E-3</v>
      </c>
    </row>
    <row r="143" spans="2:9" x14ac:dyDescent="0.25">
      <c r="B143" s="165" t="s">
        <v>119</v>
      </c>
      <c r="C143" s="166">
        <v>1980</v>
      </c>
      <c r="D143" s="166">
        <v>2939</v>
      </c>
      <c r="E143" s="166">
        <v>2723</v>
      </c>
      <c r="F143" s="166">
        <v>2640</v>
      </c>
      <c r="G143" s="166">
        <v>2481</v>
      </c>
      <c r="H143" s="167">
        <f t="shared" si="20"/>
        <v>-6.0227272727272685E-2</v>
      </c>
      <c r="I143" s="167">
        <f t="shared" si="21"/>
        <v>4.3450468042627345E-3</v>
      </c>
    </row>
    <row r="144" spans="2:9" x14ac:dyDescent="0.25">
      <c r="B144" s="165" t="s">
        <v>126</v>
      </c>
      <c r="C144" s="166">
        <v>196</v>
      </c>
      <c r="D144" s="166">
        <v>1378</v>
      </c>
      <c r="E144" s="166">
        <v>1377</v>
      </c>
      <c r="F144" s="166">
        <v>678</v>
      </c>
      <c r="G144" s="166">
        <v>573</v>
      </c>
      <c r="H144" s="167">
        <f t="shared" si="20"/>
        <v>-0.15486725663716816</v>
      </c>
      <c r="I144" s="167">
        <f t="shared" si="21"/>
        <v>1.0035114142855892E-3</v>
      </c>
    </row>
    <row r="145" spans="2:9" x14ac:dyDescent="0.25">
      <c r="B145" s="165" t="s">
        <v>122</v>
      </c>
      <c r="C145" s="166">
        <v>664</v>
      </c>
      <c r="D145" s="166">
        <v>380</v>
      </c>
      <c r="E145" s="166">
        <v>683</v>
      </c>
      <c r="F145" s="166">
        <v>623</v>
      </c>
      <c r="G145" s="166">
        <v>394</v>
      </c>
      <c r="H145" s="167">
        <f t="shared" si="20"/>
        <v>-0.3675762439807384</v>
      </c>
      <c r="I145" s="167">
        <f t="shared" si="21"/>
        <v>6.9002355537263894E-4</v>
      </c>
    </row>
    <row r="146" spans="2:9" x14ac:dyDescent="0.25">
      <c r="B146" s="165" t="s">
        <v>131</v>
      </c>
      <c r="C146" s="166">
        <v>6</v>
      </c>
      <c r="D146" s="166">
        <v>40</v>
      </c>
      <c r="E146" s="166">
        <v>15</v>
      </c>
      <c r="F146" s="166">
        <v>25</v>
      </c>
      <c r="G146" s="166">
        <v>13</v>
      </c>
      <c r="H146" s="167">
        <f t="shared" si="20"/>
        <v>-0.48</v>
      </c>
      <c r="I146" s="167">
        <f t="shared" si="21"/>
        <v>2.2767274669655602E-5</v>
      </c>
    </row>
    <row r="147" spans="2:9" x14ac:dyDescent="0.25">
      <c r="B147" s="165" t="s">
        <v>134</v>
      </c>
      <c r="C147" s="166">
        <v>0</v>
      </c>
      <c r="D147" s="166">
        <v>19</v>
      </c>
      <c r="E147" s="166">
        <v>36</v>
      </c>
      <c r="F147" s="166">
        <v>3</v>
      </c>
      <c r="G147" s="166">
        <v>11</v>
      </c>
      <c r="H147" s="167">
        <f t="shared" si="20"/>
        <v>2.6666666666666665</v>
      </c>
      <c r="I147" s="167">
        <f t="shared" si="21"/>
        <v>1.9264617028170125E-5</v>
      </c>
    </row>
    <row r="148" spans="2:9" x14ac:dyDescent="0.25">
      <c r="B148" s="170" t="s">
        <v>148</v>
      </c>
      <c r="C148" s="171">
        <f>C140-SUM(C141:C147)</f>
        <v>3989</v>
      </c>
      <c r="D148" s="171">
        <f>D140-SUM(D141:D147)</f>
        <v>5799</v>
      </c>
      <c r="E148" s="171">
        <f>E140-SUM(E141:E147)</f>
        <v>6771</v>
      </c>
      <c r="F148" s="171">
        <f>F140-SUM(F141:F147)</f>
        <v>6848</v>
      </c>
      <c r="G148" s="171">
        <f>G140-SUM(G141:G147)</f>
        <v>6154</v>
      </c>
      <c r="H148" s="172">
        <f t="shared" si="20"/>
        <v>-0.10134345794392519</v>
      </c>
      <c r="I148" s="172">
        <f t="shared" si="21"/>
        <v>1.0777677562850812E-2</v>
      </c>
    </row>
    <row r="149" spans="2:9" x14ac:dyDescent="0.25">
      <c r="B149" s="157" t="s">
        <v>56</v>
      </c>
      <c r="C149" s="176"/>
      <c r="D149" s="176"/>
      <c r="E149" s="176"/>
      <c r="F149" s="176"/>
      <c r="G149" s="176"/>
      <c r="H149" s="177"/>
      <c r="I149" s="177"/>
    </row>
    <row r="150" spans="2:9" x14ac:dyDescent="0.25">
      <c r="B150" s="158" t="s">
        <v>71</v>
      </c>
      <c r="C150" s="178">
        <v>8229</v>
      </c>
      <c r="D150" s="178">
        <v>11913</v>
      </c>
      <c r="E150" s="178">
        <v>12459</v>
      </c>
      <c r="F150" s="178">
        <v>11227</v>
      </c>
      <c r="G150" s="178">
        <v>14179</v>
      </c>
      <c r="H150" s="179">
        <f t="shared" ref="H150:H162" si="22">IFERROR(G150/F150-1,"-")</f>
        <v>0.26293756123630541</v>
      </c>
      <c r="I150" s="179">
        <f t="shared" ref="I150:I162" si="23">G150/G$10</f>
        <v>2.4832091349311289E-2</v>
      </c>
    </row>
    <row r="151" spans="2:9" x14ac:dyDescent="0.25">
      <c r="B151" s="161" t="s">
        <v>100</v>
      </c>
      <c r="C151" s="162">
        <v>4608</v>
      </c>
      <c r="D151" s="162">
        <v>6399</v>
      </c>
      <c r="E151" s="162">
        <v>7080</v>
      </c>
      <c r="F151" s="162">
        <v>4661</v>
      </c>
      <c r="G151" s="162">
        <v>7162</v>
      </c>
      <c r="H151" s="163">
        <f t="shared" si="22"/>
        <v>0.53658013301866547</v>
      </c>
      <c r="I151" s="163">
        <f t="shared" si="23"/>
        <v>1.2543017014159493E-2</v>
      </c>
    </row>
    <row r="152" spans="2:9" x14ac:dyDescent="0.25">
      <c r="B152" s="165" t="s">
        <v>106</v>
      </c>
      <c r="C152" s="166">
        <v>2722</v>
      </c>
      <c r="D152" s="166">
        <v>4606</v>
      </c>
      <c r="E152" s="166">
        <v>5492</v>
      </c>
      <c r="F152" s="166">
        <v>2543</v>
      </c>
      <c r="G152" s="166">
        <v>4015</v>
      </c>
      <c r="H152" s="167">
        <f t="shared" si="22"/>
        <v>0.57884388517499019</v>
      </c>
      <c r="I152" s="167">
        <f t="shared" si="23"/>
        <v>7.031585215282095E-3</v>
      </c>
    </row>
    <row r="153" spans="2:9" x14ac:dyDescent="0.25">
      <c r="B153" s="165" t="s">
        <v>103</v>
      </c>
      <c r="C153" s="166">
        <v>1886</v>
      </c>
      <c r="D153" s="166">
        <v>1793</v>
      </c>
      <c r="E153" s="166">
        <v>1588</v>
      </c>
      <c r="F153" s="166">
        <v>2118</v>
      </c>
      <c r="G153" s="166">
        <v>3147</v>
      </c>
      <c r="H153" s="167">
        <f t="shared" si="22"/>
        <v>0.48583569405099158</v>
      </c>
      <c r="I153" s="167">
        <f t="shared" si="23"/>
        <v>5.5114317988773981E-3</v>
      </c>
    </row>
    <row r="154" spans="2:9" x14ac:dyDescent="0.25">
      <c r="B154" s="161" t="s">
        <v>110</v>
      </c>
      <c r="C154" s="162">
        <v>3621</v>
      </c>
      <c r="D154" s="162">
        <v>5514</v>
      </c>
      <c r="E154" s="162">
        <v>5379</v>
      </c>
      <c r="F154" s="162">
        <v>6566</v>
      </c>
      <c r="G154" s="162">
        <v>7017</v>
      </c>
      <c r="H154" s="163">
        <f t="shared" si="22"/>
        <v>6.8687176363082525E-2</v>
      </c>
      <c r="I154" s="163">
        <f t="shared" si="23"/>
        <v>1.2289074335151796E-2</v>
      </c>
    </row>
    <row r="155" spans="2:9" x14ac:dyDescent="0.25">
      <c r="B155" s="165" t="s">
        <v>113</v>
      </c>
      <c r="C155" s="166">
        <v>404</v>
      </c>
      <c r="D155" s="166">
        <v>2033</v>
      </c>
      <c r="E155" s="166">
        <v>1670</v>
      </c>
      <c r="F155" s="166">
        <v>1791</v>
      </c>
      <c r="G155" s="166">
        <v>1746</v>
      </c>
      <c r="H155" s="167">
        <f t="shared" si="22"/>
        <v>-2.5125628140703515E-2</v>
      </c>
      <c r="I155" s="167">
        <f t="shared" si="23"/>
        <v>3.0578201210168217E-3</v>
      </c>
    </row>
    <row r="156" spans="2:9" x14ac:dyDescent="0.25">
      <c r="B156" s="165" t="s">
        <v>116</v>
      </c>
      <c r="C156" s="166">
        <v>615</v>
      </c>
      <c r="D156" s="166">
        <v>732</v>
      </c>
      <c r="E156" s="166">
        <v>772</v>
      </c>
      <c r="F156" s="166">
        <v>751</v>
      </c>
      <c r="G156" s="166">
        <v>700</v>
      </c>
      <c r="H156" s="167">
        <f t="shared" si="22"/>
        <v>-6.7909454061251706E-2</v>
      </c>
      <c r="I156" s="167">
        <f t="shared" si="23"/>
        <v>1.225930174519917E-3</v>
      </c>
    </row>
    <row r="157" spans="2:9" x14ac:dyDescent="0.25">
      <c r="B157" s="165" t="s">
        <v>119</v>
      </c>
      <c r="C157" s="166">
        <v>736</v>
      </c>
      <c r="D157" s="166">
        <v>883</v>
      </c>
      <c r="E157" s="166">
        <v>1126</v>
      </c>
      <c r="F157" s="166">
        <v>1446</v>
      </c>
      <c r="G157" s="166">
        <v>2347</v>
      </c>
      <c r="H157" s="167">
        <f t="shared" si="22"/>
        <v>0.62309820193637622</v>
      </c>
      <c r="I157" s="167">
        <f t="shared" si="23"/>
        <v>4.1103687422832077E-3</v>
      </c>
    </row>
    <row r="158" spans="2:9" x14ac:dyDescent="0.25">
      <c r="B158" s="165" t="s">
        <v>126</v>
      </c>
      <c r="C158" s="166">
        <v>107</v>
      </c>
      <c r="D158" s="166">
        <v>142</v>
      </c>
      <c r="E158" s="166">
        <v>162</v>
      </c>
      <c r="F158" s="166">
        <v>229</v>
      </c>
      <c r="G158" s="166">
        <v>143</v>
      </c>
      <c r="H158" s="167">
        <f t="shared" si="22"/>
        <v>-0.37554585152838427</v>
      </c>
      <c r="I158" s="167">
        <f t="shared" si="23"/>
        <v>2.5044002136621164E-4</v>
      </c>
    </row>
    <row r="159" spans="2:9" x14ac:dyDescent="0.25">
      <c r="B159" s="165" t="s">
        <v>122</v>
      </c>
      <c r="C159" s="166">
        <v>520</v>
      </c>
      <c r="D159" s="166">
        <v>677</v>
      </c>
      <c r="E159" s="166">
        <v>389</v>
      </c>
      <c r="F159" s="166">
        <v>640</v>
      </c>
      <c r="G159" s="166">
        <v>395</v>
      </c>
      <c r="H159" s="167">
        <f t="shared" si="22"/>
        <v>-0.3828125</v>
      </c>
      <c r="I159" s="167">
        <f t="shared" si="23"/>
        <v>6.9177488419338174E-4</v>
      </c>
    </row>
    <row r="160" spans="2:9" x14ac:dyDescent="0.25">
      <c r="B160" s="165" t="s">
        <v>131</v>
      </c>
      <c r="C160" s="166">
        <v>9</v>
      </c>
      <c r="D160" s="166">
        <v>12</v>
      </c>
      <c r="E160" s="166">
        <v>7</v>
      </c>
      <c r="F160" s="166">
        <v>10</v>
      </c>
      <c r="G160" s="166">
        <v>11</v>
      </c>
      <c r="H160" s="167">
        <f t="shared" si="22"/>
        <v>0.10000000000000009</v>
      </c>
      <c r="I160" s="167">
        <f t="shared" si="23"/>
        <v>1.9264617028170125E-5</v>
      </c>
    </row>
    <row r="161" spans="2:9" x14ac:dyDescent="0.25">
      <c r="B161" s="165" t="s">
        <v>134</v>
      </c>
      <c r="C161" s="166">
        <v>1</v>
      </c>
      <c r="D161" s="166">
        <v>8</v>
      </c>
      <c r="E161" s="166">
        <v>6</v>
      </c>
      <c r="F161" s="166">
        <v>16</v>
      </c>
      <c r="G161" s="166">
        <v>5</v>
      </c>
      <c r="H161" s="167">
        <f t="shared" si="22"/>
        <v>-0.6875</v>
      </c>
      <c r="I161" s="167">
        <f t="shared" si="23"/>
        <v>8.7566441037136928E-6</v>
      </c>
    </row>
    <row r="162" spans="2:9" x14ac:dyDescent="0.25">
      <c r="B162" s="170" t="s">
        <v>148</v>
      </c>
      <c r="C162" s="171">
        <f>C154-SUM(C155:C161)</f>
        <v>1229</v>
      </c>
      <c r="D162" s="171">
        <f>D154-SUM(D155:D161)</f>
        <v>1027</v>
      </c>
      <c r="E162" s="171">
        <f>E154-SUM(E155:E161)</f>
        <v>1247</v>
      </c>
      <c r="F162" s="171">
        <f>F154-SUM(F155:F161)</f>
        <v>1683</v>
      </c>
      <c r="G162" s="171">
        <f>G154-SUM(G155:G161)</f>
        <v>1670</v>
      </c>
      <c r="H162" s="172">
        <f t="shared" si="22"/>
        <v>-7.724301841948944E-3</v>
      </c>
      <c r="I162" s="172">
        <f t="shared" si="23"/>
        <v>2.9247191306403732E-3</v>
      </c>
    </row>
    <row r="163" spans="2:9" x14ac:dyDescent="0.25">
      <c r="C163" s="81"/>
      <c r="D163" s="81"/>
      <c r="E163" s="81"/>
      <c r="F163" s="81"/>
      <c r="G163" s="81"/>
      <c r="H163" s="81"/>
    </row>
    <row r="164" spans="2:9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683A9-D4F1-4D51-A5FB-DBE9296C5158}">
  <sheetPr>
    <tabColor rgb="FFFFC000"/>
    <pageSetUpPr fitToPage="1"/>
  </sheetPr>
  <dimension ref="A1:X163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283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O4" s="283" t="s">
        <v>277</v>
      </c>
      <c r="P4" s="283"/>
      <c r="Q4" s="283"/>
      <c r="R4" s="283"/>
      <c r="S4" s="283"/>
      <c r="T4" s="283"/>
      <c r="U4" s="283"/>
      <c r="V4" s="283"/>
      <c r="W4" s="283"/>
      <c r="X4" s="283"/>
    </row>
    <row r="5" spans="1:24" ht="6" customHeight="1" x14ac:dyDescent="0.25"/>
    <row r="6" spans="1:24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</row>
    <row r="7" spans="1:24" s="148" customFormat="1" ht="72" customHeight="1" x14ac:dyDescent="0.25">
      <c r="B7" s="149"/>
      <c r="C7" s="174" t="s">
        <v>278</v>
      </c>
      <c r="D7" s="174" t="s">
        <v>269</v>
      </c>
      <c r="E7" s="174" t="s">
        <v>270</v>
      </c>
      <c r="F7" s="174" t="s">
        <v>271</v>
      </c>
      <c r="G7" s="174" t="s">
        <v>272</v>
      </c>
      <c r="H7" s="174" t="s">
        <v>273</v>
      </c>
      <c r="I7" s="174" t="s">
        <v>274</v>
      </c>
      <c r="J7" s="175" t="str">
        <f>CONCATENATE("var. ",RIGHT(I7,2),"/",RIGHT(H7,2))</f>
        <v>var. 25/24</v>
      </c>
      <c r="K7" s="174" t="str">
        <f>CONCATENATE("dif. ",RIGHT(I7,2),"/",RIGHT(H7,2))</f>
        <v>dif. 25/24</v>
      </c>
      <c r="L7" s="175" t="str">
        <f>CONCATENATE("Cuota s/ total lugares de residencia ",RIGHT(I7,4))</f>
        <v>Cuota s/ total lugares de residencia 2025</v>
      </c>
      <c r="O7" s="149"/>
      <c r="P7" s="174" t="s">
        <v>269</v>
      </c>
      <c r="Q7" s="174" t="s">
        <v>270</v>
      </c>
      <c r="R7" s="174" t="s">
        <v>271</v>
      </c>
      <c r="S7" s="174" t="s">
        <v>272</v>
      </c>
      <c r="T7" s="174" t="s">
        <v>273</v>
      </c>
      <c r="U7" s="174" t="s">
        <v>274</v>
      </c>
      <c r="V7" s="175" t="str">
        <f>CONCATENATE("var. ",RIGHT(U7,2),"/",RIGHT(T7,2))</f>
        <v>var. 25/24</v>
      </c>
      <c r="W7" s="174" t="str">
        <f>CONCATENATE("dif. ",RIGHT(U7,2),"/",RIGHT(T7,2))</f>
        <v>dif. 25/24</v>
      </c>
      <c r="X7" s="175" t="str">
        <f>CONCATENATE("Cuota s/ total lugares de residencia ",RIGHT(U7,4))</f>
        <v>Cuota s/ total lugares de residencia 2025</v>
      </c>
    </row>
    <row r="8" spans="1:24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6"/>
      <c r="J8" s="156"/>
      <c r="K8" s="156"/>
      <c r="L8" s="155"/>
      <c r="O8" s="157" t="s">
        <v>53</v>
      </c>
      <c r="P8" s="155"/>
      <c r="Q8" s="155"/>
      <c r="R8" s="155"/>
      <c r="S8" s="155"/>
      <c r="T8" s="155"/>
      <c r="U8" s="156"/>
      <c r="V8" s="156"/>
      <c r="W8" s="156"/>
      <c r="X8" s="155"/>
    </row>
    <row r="9" spans="1:24" x14ac:dyDescent="0.25">
      <c r="A9" s="1"/>
      <c r="B9" s="158" t="s">
        <v>71</v>
      </c>
      <c r="C9" s="178">
        <v>3332064</v>
      </c>
      <c r="D9" s="178">
        <v>1300031</v>
      </c>
      <c r="E9" s="178">
        <v>1044177</v>
      </c>
      <c r="F9" s="178">
        <v>3176278</v>
      </c>
      <c r="G9" s="178">
        <v>3517689</v>
      </c>
      <c r="H9" s="178">
        <v>3757177</v>
      </c>
      <c r="I9" s="178">
        <v>3733324</v>
      </c>
      <c r="J9" s="179">
        <f>IFERROR(I9/H9-1,"-")</f>
        <v>-6.3486495312837787E-3</v>
      </c>
      <c r="K9" s="178">
        <f t="shared" ref="K9:K21" si="0">I9-H9</f>
        <v>-23853</v>
      </c>
      <c r="L9" s="179">
        <f t="shared" ref="L9:L21" si="1">I9/I$9</f>
        <v>1</v>
      </c>
      <c r="O9" s="158" t="s">
        <v>71</v>
      </c>
      <c r="P9" s="178">
        <v>56783</v>
      </c>
      <c r="Q9" s="178">
        <v>65785</v>
      </c>
      <c r="R9" s="178">
        <v>150691</v>
      </c>
      <c r="S9" s="178">
        <v>191150</v>
      </c>
      <c r="T9" s="178">
        <v>187665</v>
      </c>
      <c r="U9" s="178">
        <v>199356</v>
      </c>
      <c r="V9" s="179">
        <f>IFERROR(U9/T9-1,"-")</f>
        <v>6.2297178482934923E-2</v>
      </c>
      <c r="W9" s="178">
        <f>U9-T9</f>
        <v>11691</v>
      </c>
      <c r="X9" s="179">
        <f t="shared" ref="X9:X21" si="2">U9/U$9</f>
        <v>1</v>
      </c>
    </row>
    <row r="10" spans="1:24" x14ac:dyDescent="0.25">
      <c r="A10" s="1" t="s">
        <v>99</v>
      </c>
      <c r="B10" s="161" t="s">
        <v>100</v>
      </c>
      <c r="C10" s="162">
        <v>737923</v>
      </c>
      <c r="D10" s="162">
        <v>293310</v>
      </c>
      <c r="E10" s="162">
        <v>511350</v>
      </c>
      <c r="F10" s="162">
        <v>714070</v>
      </c>
      <c r="G10" s="162">
        <v>739170</v>
      </c>
      <c r="H10" s="162">
        <v>742790</v>
      </c>
      <c r="I10" s="162">
        <v>749472</v>
      </c>
      <c r="J10" s="180">
        <f>IFERROR(I10/H10-1,"-")</f>
        <v>8.9958130831055971E-3</v>
      </c>
      <c r="K10" s="161">
        <f t="shared" si="0"/>
        <v>6682</v>
      </c>
      <c r="L10" s="163">
        <f t="shared" si="1"/>
        <v>0.2007519304512547</v>
      </c>
      <c r="O10" s="161" t="s">
        <v>100</v>
      </c>
      <c r="P10" s="162">
        <v>17766</v>
      </c>
      <c r="Q10" s="162">
        <v>34827</v>
      </c>
      <c r="R10" s="162">
        <v>34685</v>
      </c>
      <c r="S10" s="162">
        <v>41543</v>
      </c>
      <c r="T10" s="162">
        <v>38704</v>
      </c>
      <c r="U10" s="162">
        <v>41975</v>
      </c>
      <c r="V10" s="180">
        <f>IFERROR(U10/T10-1,"-")</f>
        <v>8.4513228606862389E-2</v>
      </c>
      <c r="W10" s="161">
        <f t="shared" ref="W10:W20" si="3">U10-T10</f>
        <v>3271</v>
      </c>
      <c r="X10" s="163">
        <f t="shared" si="2"/>
        <v>0.21055298059752403</v>
      </c>
    </row>
    <row r="11" spans="1:24" x14ac:dyDescent="0.25">
      <c r="A11" s="164" t="s">
        <v>106</v>
      </c>
      <c r="B11" s="165" t="s">
        <v>106</v>
      </c>
      <c r="C11" s="166">
        <v>293500</v>
      </c>
      <c r="D11" s="166">
        <v>121634</v>
      </c>
      <c r="E11" s="166">
        <v>282475</v>
      </c>
      <c r="F11" s="166">
        <v>306545</v>
      </c>
      <c r="G11" s="166">
        <v>306113</v>
      </c>
      <c r="H11" s="166">
        <v>299134</v>
      </c>
      <c r="I11" s="166">
        <v>290539</v>
      </c>
      <c r="J11" s="181">
        <f>IFERROR(I11/H11-1,"-")</f>
        <v>-2.8732942427139641E-2</v>
      </c>
      <c r="K11" s="165">
        <f t="shared" si="0"/>
        <v>-8595</v>
      </c>
      <c r="L11" s="167">
        <f t="shared" si="1"/>
        <v>7.78231409864239E-2</v>
      </c>
      <c r="O11" s="165" t="s">
        <v>106</v>
      </c>
      <c r="P11" s="166">
        <v>1974</v>
      </c>
      <c r="Q11" s="166">
        <v>20772</v>
      </c>
      <c r="R11" s="166">
        <v>12582</v>
      </c>
      <c r="S11" s="166">
        <v>15999</v>
      </c>
      <c r="T11" s="166">
        <v>12288</v>
      </c>
      <c r="U11" s="166">
        <v>15311</v>
      </c>
      <c r="V11" s="181">
        <f>IFERROR(U11/T11-1,"-")</f>
        <v>0.24601236979166674</v>
      </c>
      <c r="W11" s="165">
        <f t="shared" si="3"/>
        <v>3023</v>
      </c>
      <c r="X11" s="167">
        <f t="shared" si="2"/>
        <v>7.6802303417002754E-2</v>
      </c>
    </row>
    <row r="12" spans="1:24" x14ac:dyDescent="0.25">
      <c r="A12" s="164" t="s">
        <v>103</v>
      </c>
      <c r="B12" s="165" t="s">
        <v>103</v>
      </c>
      <c r="C12" s="166">
        <v>444423</v>
      </c>
      <c r="D12" s="166">
        <v>171676</v>
      </c>
      <c r="E12" s="166">
        <v>228875</v>
      </c>
      <c r="F12" s="166">
        <v>407525</v>
      </c>
      <c r="G12" s="166">
        <v>433057</v>
      </c>
      <c r="H12" s="166">
        <v>443656</v>
      </c>
      <c r="I12" s="166">
        <v>458933</v>
      </c>
      <c r="J12" s="181">
        <f>IFERROR(I12/H12-1,"-")</f>
        <v>3.4434336512974006E-2</v>
      </c>
      <c r="K12" s="165">
        <f t="shared" si="0"/>
        <v>15277</v>
      </c>
      <c r="L12" s="167">
        <f t="shared" si="1"/>
        <v>0.12292878946483081</v>
      </c>
      <c r="O12" s="165" t="s">
        <v>103</v>
      </c>
      <c r="P12" s="166">
        <v>15792</v>
      </c>
      <c r="Q12" s="166">
        <v>14055</v>
      </c>
      <c r="R12" s="166">
        <v>22103</v>
      </c>
      <c r="S12" s="166">
        <v>25544</v>
      </c>
      <c r="T12" s="166">
        <v>26416</v>
      </c>
      <c r="U12" s="166">
        <v>26664</v>
      </c>
      <c r="V12" s="181">
        <f>IFERROR(U12/T12-1,"-")</f>
        <v>9.3882495457298099E-3</v>
      </c>
      <c r="W12" s="165">
        <f t="shared" si="3"/>
        <v>248</v>
      </c>
      <c r="X12" s="167">
        <f t="shared" si="2"/>
        <v>0.13375067718052128</v>
      </c>
    </row>
    <row r="13" spans="1:24" x14ac:dyDescent="0.25">
      <c r="A13" s="1"/>
      <c r="B13" s="161" t="s">
        <v>110</v>
      </c>
      <c r="C13" s="162">
        <v>2594141</v>
      </c>
      <c r="D13" s="162">
        <v>1006721</v>
      </c>
      <c r="E13" s="162">
        <v>532827</v>
      </c>
      <c r="F13" s="162">
        <v>2462208</v>
      </c>
      <c r="G13" s="162">
        <v>2778519</v>
      </c>
      <c r="H13" s="162">
        <v>3014387</v>
      </c>
      <c r="I13" s="162">
        <v>2983852</v>
      </c>
      <c r="J13" s="180">
        <f>IFERROR(I13/H13-1,"-")</f>
        <v>-1.0129754407778413E-2</v>
      </c>
      <c r="K13" s="161">
        <f t="shared" si="0"/>
        <v>-30535</v>
      </c>
      <c r="L13" s="163">
        <f t="shared" si="1"/>
        <v>0.79924806954874528</v>
      </c>
      <c r="O13" s="161" t="s">
        <v>110</v>
      </c>
      <c r="P13" s="162">
        <v>39017</v>
      </c>
      <c r="Q13" s="162">
        <v>30958</v>
      </c>
      <c r="R13" s="162">
        <v>116006</v>
      </c>
      <c r="S13" s="162">
        <v>149607</v>
      </c>
      <c r="T13" s="162">
        <v>148961</v>
      </c>
      <c r="U13" s="162">
        <v>157381</v>
      </c>
      <c r="V13" s="180">
        <f>IFERROR(U13/T13-1,"-")</f>
        <v>5.6524862212256943E-2</v>
      </c>
      <c r="W13" s="161">
        <f t="shared" si="3"/>
        <v>8420</v>
      </c>
      <c r="X13" s="163">
        <f t="shared" si="2"/>
        <v>0.78944701940247597</v>
      </c>
    </row>
    <row r="14" spans="1:24" s="58" customFormat="1" x14ac:dyDescent="0.25">
      <c r="B14" s="165" t="s">
        <v>113</v>
      </c>
      <c r="C14" s="166">
        <v>1198853</v>
      </c>
      <c r="D14" s="166">
        <v>394894</v>
      </c>
      <c r="E14" s="166">
        <v>81742</v>
      </c>
      <c r="F14" s="166">
        <v>1129683</v>
      </c>
      <c r="G14" s="166">
        <v>1299953</v>
      </c>
      <c r="H14" s="166">
        <v>1421592</v>
      </c>
      <c r="I14" s="166">
        <v>1417280</v>
      </c>
      <c r="J14" s="181">
        <f t="shared" ref="J14:J21" si="4">IFERROR(I14/H14-1,"-")</f>
        <v>-3.0332190952115923E-3</v>
      </c>
      <c r="K14" s="165">
        <f t="shared" si="0"/>
        <v>-4312</v>
      </c>
      <c r="L14" s="167">
        <f t="shared" si="1"/>
        <v>0.3796295205023727</v>
      </c>
      <c r="O14" s="165" t="s">
        <v>113</v>
      </c>
      <c r="P14" s="166">
        <v>20709</v>
      </c>
      <c r="Q14" s="166">
        <v>8225</v>
      </c>
      <c r="R14" s="166">
        <v>69301</v>
      </c>
      <c r="S14" s="166">
        <v>96164</v>
      </c>
      <c r="T14" s="166">
        <v>92013</v>
      </c>
      <c r="U14" s="166">
        <v>94532</v>
      </c>
      <c r="V14" s="181">
        <f t="shared" ref="V14:V21" si="5">IFERROR(U14/T14-1,"-")</f>
        <v>2.7376566354754273E-2</v>
      </c>
      <c r="W14" s="165">
        <f t="shared" si="3"/>
        <v>2519</v>
      </c>
      <c r="X14" s="167">
        <f t="shared" si="2"/>
        <v>0.47418688175926482</v>
      </c>
    </row>
    <row r="15" spans="1:24" s="58" customFormat="1" x14ac:dyDescent="0.25">
      <c r="B15" s="165" t="s">
        <v>116</v>
      </c>
      <c r="C15" s="166">
        <v>336454</v>
      </c>
      <c r="D15" s="166">
        <v>131661</v>
      </c>
      <c r="E15" s="166">
        <v>77225</v>
      </c>
      <c r="F15" s="166">
        <v>248039</v>
      </c>
      <c r="G15" s="166">
        <v>282321</v>
      </c>
      <c r="H15" s="166">
        <v>296426</v>
      </c>
      <c r="I15" s="166">
        <v>290848</v>
      </c>
      <c r="J15" s="181">
        <f t="shared" si="4"/>
        <v>-1.8817512633844569E-2</v>
      </c>
      <c r="K15" s="165">
        <f t="shared" si="0"/>
        <v>-5578</v>
      </c>
      <c r="L15" s="167">
        <f t="shared" si="1"/>
        <v>7.7905909050486916E-2</v>
      </c>
      <c r="O15" s="165" t="s">
        <v>116</v>
      </c>
      <c r="P15" s="166">
        <v>2681</v>
      </c>
      <c r="Q15" s="166">
        <v>5417</v>
      </c>
      <c r="R15" s="166">
        <v>4959</v>
      </c>
      <c r="S15" s="166">
        <v>6678</v>
      </c>
      <c r="T15" s="166">
        <v>6419</v>
      </c>
      <c r="U15" s="166">
        <v>7423</v>
      </c>
      <c r="V15" s="181">
        <f t="shared" si="5"/>
        <v>0.15641065586539971</v>
      </c>
      <c r="W15" s="165">
        <f t="shared" si="3"/>
        <v>1004</v>
      </c>
      <c r="X15" s="167">
        <f t="shared" si="2"/>
        <v>3.7234896366299487E-2</v>
      </c>
    </row>
    <row r="16" spans="1:24" x14ac:dyDescent="0.25">
      <c r="A16" s="1"/>
      <c r="B16" s="165" t="s">
        <v>119</v>
      </c>
      <c r="C16" s="166">
        <v>118533</v>
      </c>
      <c r="D16" s="166">
        <v>47290</v>
      </c>
      <c r="E16" s="166">
        <v>72727</v>
      </c>
      <c r="F16" s="166">
        <v>131306</v>
      </c>
      <c r="G16" s="166">
        <v>148559</v>
      </c>
      <c r="H16" s="166">
        <v>163277</v>
      </c>
      <c r="I16" s="166">
        <v>156562</v>
      </c>
      <c r="J16" s="181">
        <f t="shared" si="4"/>
        <v>-4.1126429319499946E-2</v>
      </c>
      <c r="K16" s="165">
        <f t="shared" si="0"/>
        <v>-6715</v>
      </c>
      <c r="L16" s="167">
        <f t="shared" si="1"/>
        <v>4.1936354840887105E-2</v>
      </c>
      <c r="O16" s="165" t="s">
        <v>119</v>
      </c>
      <c r="P16" s="166">
        <v>1970</v>
      </c>
      <c r="Q16" s="166">
        <v>5329</v>
      </c>
      <c r="R16" s="166">
        <v>7182</v>
      </c>
      <c r="S16" s="166">
        <v>11515</v>
      </c>
      <c r="T16" s="166">
        <v>10432</v>
      </c>
      <c r="U16" s="166">
        <v>12569</v>
      </c>
      <c r="V16" s="181">
        <f t="shared" si="5"/>
        <v>0.20485046012269947</v>
      </c>
      <c r="W16" s="165">
        <f t="shared" si="3"/>
        <v>2137</v>
      </c>
      <c r="X16" s="167">
        <f t="shared" si="2"/>
        <v>6.3048014607034658E-2</v>
      </c>
    </row>
    <row r="17" spans="1:24" x14ac:dyDescent="0.25">
      <c r="A17" s="1"/>
      <c r="B17" s="165" t="s">
        <v>126</v>
      </c>
      <c r="C17" s="166">
        <v>96922</v>
      </c>
      <c r="D17" s="166">
        <v>37707</v>
      </c>
      <c r="E17" s="166">
        <v>30171</v>
      </c>
      <c r="F17" s="166">
        <v>122976</v>
      </c>
      <c r="G17" s="166">
        <v>111167</v>
      </c>
      <c r="H17" s="166">
        <v>119284</v>
      </c>
      <c r="I17" s="166">
        <v>110234</v>
      </c>
      <c r="J17" s="181">
        <f t="shared" si="4"/>
        <v>-7.5869353811072737E-2</v>
      </c>
      <c r="K17" s="165">
        <f t="shared" si="0"/>
        <v>-9050</v>
      </c>
      <c r="L17" s="167">
        <f t="shared" si="1"/>
        <v>2.9527038103309543E-2</v>
      </c>
      <c r="O17" s="165" t="s">
        <v>126</v>
      </c>
      <c r="P17" s="166">
        <v>1136</v>
      </c>
      <c r="Q17" s="166">
        <v>1853</v>
      </c>
      <c r="R17" s="166">
        <v>4985</v>
      </c>
      <c r="S17" s="166">
        <v>4884</v>
      </c>
      <c r="T17" s="166">
        <v>4841</v>
      </c>
      <c r="U17" s="166">
        <v>5385</v>
      </c>
      <c r="V17" s="181">
        <f t="shared" si="5"/>
        <v>0.11237347655443086</v>
      </c>
      <c r="W17" s="165">
        <f t="shared" si="3"/>
        <v>544</v>
      </c>
      <c r="X17" s="167">
        <f t="shared" si="2"/>
        <v>2.7011978570998615E-2</v>
      </c>
    </row>
    <row r="18" spans="1:24" x14ac:dyDescent="0.25">
      <c r="A18" s="1"/>
      <c r="B18" s="165" t="s">
        <v>122</v>
      </c>
      <c r="C18" s="166">
        <v>91887</v>
      </c>
      <c r="D18" s="166">
        <v>42708</v>
      </c>
      <c r="E18" s="166">
        <v>34237</v>
      </c>
      <c r="F18" s="166">
        <v>99736</v>
      </c>
      <c r="G18" s="166">
        <v>101319</v>
      </c>
      <c r="H18" s="166">
        <v>107638</v>
      </c>
      <c r="I18" s="166">
        <v>97161</v>
      </c>
      <c r="J18" s="181">
        <f t="shared" si="4"/>
        <v>-9.7335513480369396E-2</v>
      </c>
      <c r="K18" s="165">
        <f t="shared" si="0"/>
        <v>-10477</v>
      </c>
      <c r="L18" s="167">
        <f t="shared" si="1"/>
        <v>2.602533292047516E-2</v>
      </c>
      <c r="O18" s="165" t="s">
        <v>122</v>
      </c>
      <c r="P18" s="166">
        <v>1539</v>
      </c>
      <c r="Q18" s="166">
        <v>2565</v>
      </c>
      <c r="R18" s="166">
        <v>4390</v>
      </c>
      <c r="S18" s="166">
        <v>4301</v>
      </c>
      <c r="T18" s="166">
        <v>3901</v>
      </c>
      <c r="U18" s="166">
        <v>4146</v>
      </c>
      <c r="V18" s="181">
        <f t="shared" si="5"/>
        <v>6.2804409125865268E-2</v>
      </c>
      <c r="W18" s="165">
        <f t="shared" si="3"/>
        <v>245</v>
      </c>
      <c r="X18" s="167">
        <f t="shared" si="2"/>
        <v>2.0796966231264671E-2</v>
      </c>
    </row>
    <row r="19" spans="1:24" x14ac:dyDescent="0.25">
      <c r="A19" s="1"/>
      <c r="B19" s="165" t="s">
        <v>131</v>
      </c>
      <c r="C19" s="166">
        <v>51831</v>
      </c>
      <c r="D19" s="166">
        <v>30870</v>
      </c>
      <c r="E19" s="166">
        <v>2996</v>
      </c>
      <c r="F19" s="166">
        <v>38702</v>
      </c>
      <c r="G19" s="166">
        <v>45991</v>
      </c>
      <c r="H19" s="166">
        <v>42506</v>
      </c>
      <c r="I19" s="166">
        <v>41641</v>
      </c>
      <c r="J19" s="181">
        <f t="shared" si="4"/>
        <v>-2.035006822566221E-2</v>
      </c>
      <c r="K19" s="165">
        <f t="shared" si="0"/>
        <v>-865</v>
      </c>
      <c r="L19" s="167">
        <f t="shared" si="1"/>
        <v>1.1153867170382211E-2</v>
      </c>
      <c r="O19" s="165" t="s">
        <v>131</v>
      </c>
      <c r="P19" s="166">
        <v>443</v>
      </c>
      <c r="Q19" s="166">
        <v>59</v>
      </c>
      <c r="R19" s="166">
        <v>639</v>
      </c>
      <c r="S19" s="166">
        <v>1003</v>
      </c>
      <c r="T19" s="166">
        <v>1217</v>
      </c>
      <c r="U19" s="166">
        <v>1028</v>
      </c>
      <c r="V19" s="181">
        <f t="shared" si="5"/>
        <v>-0.15529991783073127</v>
      </c>
      <c r="W19" s="165">
        <f t="shared" si="3"/>
        <v>-189</v>
      </c>
      <c r="X19" s="167">
        <f t="shared" si="2"/>
        <v>5.1566042657356691E-3</v>
      </c>
    </row>
    <row r="20" spans="1:24" x14ac:dyDescent="0.25">
      <c r="A20" s="164" t="s">
        <v>147</v>
      </c>
      <c r="B20" s="165" t="s">
        <v>134</v>
      </c>
      <c r="C20" s="166">
        <v>64884</v>
      </c>
      <c r="D20" s="166">
        <v>44999</v>
      </c>
      <c r="E20" s="166">
        <v>3254</v>
      </c>
      <c r="F20" s="166">
        <v>29562</v>
      </c>
      <c r="G20" s="166">
        <v>42274</v>
      </c>
      <c r="H20" s="166">
        <v>44330</v>
      </c>
      <c r="I20" s="166">
        <v>36271</v>
      </c>
      <c r="J20" s="181">
        <f t="shared" si="4"/>
        <v>-0.18179562373110758</v>
      </c>
      <c r="K20" s="165">
        <f t="shared" si="0"/>
        <v>-8059</v>
      </c>
      <c r="L20" s="167">
        <f t="shared" si="1"/>
        <v>9.7154707172482212E-3</v>
      </c>
      <c r="O20" s="165" t="s">
        <v>134</v>
      </c>
      <c r="P20" s="166">
        <v>1160</v>
      </c>
      <c r="Q20" s="166">
        <v>29</v>
      </c>
      <c r="R20" s="166">
        <v>858</v>
      </c>
      <c r="S20" s="166">
        <v>617</v>
      </c>
      <c r="T20" s="166">
        <v>1444</v>
      </c>
      <c r="U20" s="166">
        <v>883</v>
      </c>
      <c r="V20" s="181">
        <f t="shared" si="5"/>
        <v>-0.38850415512465375</v>
      </c>
      <c r="W20" s="165">
        <f t="shared" si="3"/>
        <v>-561</v>
      </c>
      <c r="X20" s="167">
        <f t="shared" si="2"/>
        <v>4.4292622243624468E-3</v>
      </c>
    </row>
    <row r="21" spans="1:24" x14ac:dyDescent="0.25">
      <c r="A21" s="169" t="s">
        <v>148</v>
      </c>
      <c r="B21" s="170" t="s">
        <v>148</v>
      </c>
      <c r="C21" s="171">
        <f t="shared" ref="C21" si="6">C13-SUM(C14:C20)</f>
        <v>634777</v>
      </c>
      <c r="D21" s="171">
        <f t="shared" ref="D21:I21" si="7">D13-SUM(D14:D20)</f>
        <v>276592</v>
      </c>
      <c r="E21" s="171">
        <f t="shared" si="7"/>
        <v>230475</v>
      </c>
      <c r="F21" s="171">
        <f t="shared" si="7"/>
        <v>662204</v>
      </c>
      <c r="G21" s="171">
        <f t="shared" si="7"/>
        <v>746935</v>
      </c>
      <c r="H21" s="171">
        <f t="shared" si="7"/>
        <v>819334</v>
      </c>
      <c r="I21" s="171">
        <f t="shared" si="7"/>
        <v>833855</v>
      </c>
      <c r="J21" s="182">
        <f t="shared" si="4"/>
        <v>1.7722931063522296E-2</v>
      </c>
      <c r="K21" s="170">
        <f t="shared" si="0"/>
        <v>14521</v>
      </c>
      <c r="L21" s="172">
        <f t="shared" si="1"/>
        <v>0.22335457624358346</v>
      </c>
      <c r="O21" s="170" t="s">
        <v>148</v>
      </c>
      <c r="P21" s="171">
        <f t="shared" ref="P21:U21" si="8">P13-SUM(P14:P20)</f>
        <v>9379</v>
      </c>
      <c r="Q21" s="171">
        <f t="shared" si="8"/>
        <v>7481</v>
      </c>
      <c r="R21" s="171">
        <f t="shared" si="8"/>
        <v>23692</v>
      </c>
      <c r="S21" s="171">
        <f t="shared" si="8"/>
        <v>24445</v>
      </c>
      <c r="T21" s="171">
        <f t="shared" si="8"/>
        <v>28694</v>
      </c>
      <c r="U21" s="171">
        <f t="shared" si="8"/>
        <v>31415</v>
      </c>
      <c r="V21" s="182">
        <f t="shared" si="5"/>
        <v>9.4828187077437898E-2</v>
      </c>
      <c r="W21" s="170">
        <f>U21-T21</f>
        <v>2721</v>
      </c>
      <c r="X21" s="172">
        <f t="shared" si="2"/>
        <v>0.15758241537751561</v>
      </c>
    </row>
    <row r="22" spans="1:24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6"/>
      <c r="K22" s="156"/>
      <c r="L22" s="155"/>
    </row>
    <row r="23" spans="1:24" x14ac:dyDescent="0.25">
      <c r="A23" s="1"/>
      <c r="B23" s="158" t="s">
        <v>71</v>
      </c>
      <c r="C23" s="178">
        <v>1226877</v>
      </c>
      <c r="D23" s="178">
        <v>436637</v>
      </c>
      <c r="E23" s="178">
        <v>405168</v>
      </c>
      <c r="F23" s="178">
        <v>1186049</v>
      </c>
      <c r="G23" s="178">
        <v>1283674</v>
      </c>
      <c r="H23" s="178">
        <v>1339978</v>
      </c>
      <c r="I23" s="178">
        <v>1274116</v>
      </c>
      <c r="J23" s="179">
        <f>IFERROR(I23/H23-1,"-")</f>
        <v>-4.915155323445608E-2</v>
      </c>
      <c r="K23" s="178">
        <f>I23-H23</f>
        <v>-65862</v>
      </c>
      <c r="L23" s="179">
        <f>I23/$I23</f>
        <v>1</v>
      </c>
    </row>
    <row r="24" spans="1:24" x14ac:dyDescent="0.25">
      <c r="A24" s="1" t="s">
        <v>99</v>
      </c>
      <c r="B24" s="161" t="s">
        <v>100</v>
      </c>
      <c r="C24" s="162">
        <v>162693</v>
      </c>
      <c r="D24" s="162">
        <v>54490</v>
      </c>
      <c r="E24" s="162">
        <v>182463</v>
      </c>
      <c r="F24" s="162">
        <v>154530</v>
      </c>
      <c r="G24" s="162">
        <v>133424</v>
      </c>
      <c r="H24" s="162">
        <v>118390</v>
      </c>
      <c r="I24" s="162">
        <v>107433</v>
      </c>
      <c r="J24" s="180">
        <f>IFERROR(I24/H24-1,"-")</f>
        <v>-9.2550046456626456E-2</v>
      </c>
      <c r="K24" s="161">
        <f t="shared" ref="K24:K34" si="9">I24-H24</f>
        <v>-10957</v>
      </c>
      <c r="L24" s="163">
        <f>I24/$I23</f>
        <v>8.4319638086328086E-2</v>
      </c>
    </row>
    <row r="25" spans="1:24" x14ac:dyDescent="0.25">
      <c r="A25" s="164" t="s">
        <v>106</v>
      </c>
      <c r="B25" s="165" t="s">
        <v>106</v>
      </c>
      <c r="C25" s="166">
        <v>83040</v>
      </c>
      <c r="D25" s="166">
        <v>28355</v>
      </c>
      <c r="E25" s="166">
        <v>98953</v>
      </c>
      <c r="F25" s="166">
        <v>66517</v>
      </c>
      <c r="G25" s="166">
        <v>56859</v>
      </c>
      <c r="H25" s="166">
        <v>45424</v>
      </c>
      <c r="I25" s="166">
        <v>49288</v>
      </c>
      <c r="J25" s="181">
        <f>IFERROR(I25/H25-1,"-")</f>
        <v>8.5065163790067011E-2</v>
      </c>
      <c r="K25" s="165">
        <f t="shared" si="9"/>
        <v>3864</v>
      </c>
      <c r="L25" s="167">
        <f>I25/$I23</f>
        <v>3.8684075861224569E-2</v>
      </c>
    </row>
    <row r="26" spans="1:24" x14ac:dyDescent="0.25">
      <c r="A26" s="164" t="s">
        <v>103</v>
      </c>
      <c r="B26" s="165" t="s">
        <v>103</v>
      </c>
      <c r="C26" s="166">
        <v>79653</v>
      </c>
      <c r="D26" s="166">
        <v>26135</v>
      </c>
      <c r="E26" s="166">
        <v>83510</v>
      </c>
      <c r="F26" s="166">
        <v>88013</v>
      </c>
      <c r="G26" s="166">
        <v>76565</v>
      </c>
      <c r="H26" s="166">
        <v>72966</v>
      </c>
      <c r="I26" s="166">
        <v>58145</v>
      </c>
      <c r="J26" s="181">
        <f>IFERROR(I26/H26-1,"-")</f>
        <v>-0.20312200202834196</v>
      </c>
      <c r="K26" s="165">
        <f t="shared" si="9"/>
        <v>-14821</v>
      </c>
      <c r="L26" s="167">
        <f>I26/$I23</f>
        <v>4.5635562225103524E-2</v>
      </c>
    </row>
    <row r="27" spans="1:24" x14ac:dyDescent="0.25">
      <c r="A27" s="1"/>
      <c r="B27" s="161" t="s">
        <v>110</v>
      </c>
      <c r="C27" s="162">
        <v>1064184</v>
      </c>
      <c r="D27" s="162">
        <v>382147</v>
      </c>
      <c r="E27" s="162">
        <v>222705</v>
      </c>
      <c r="F27" s="162">
        <v>1031519</v>
      </c>
      <c r="G27" s="162">
        <v>1150250</v>
      </c>
      <c r="H27" s="162">
        <v>1221588</v>
      </c>
      <c r="I27" s="162">
        <v>1166683</v>
      </c>
      <c r="J27" s="180">
        <f>IFERROR(I27/H27-1,"-")</f>
        <v>-4.4945595405324834E-2</v>
      </c>
      <c r="K27" s="161">
        <f t="shared" si="9"/>
        <v>-54905</v>
      </c>
      <c r="L27" s="163">
        <f>I27/$I23</f>
        <v>0.91568036191367186</v>
      </c>
    </row>
    <row r="28" spans="1:24" s="58" customFormat="1" x14ac:dyDescent="0.25">
      <c r="B28" s="165" t="s">
        <v>113</v>
      </c>
      <c r="C28" s="166">
        <v>532292</v>
      </c>
      <c r="D28" s="166">
        <v>168772</v>
      </c>
      <c r="E28" s="166">
        <v>40565</v>
      </c>
      <c r="F28" s="166">
        <v>515984</v>
      </c>
      <c r="G28" s="166">
        <v>593014</v>
      </c>
      <c r="H28" s="166">
        <v>638078</v>
      </c>
      <c r="I28" s="166">
        <v>618336</v>
      </c>
      <c r="J28" s="181">
        <f t="shared" ref="J28:J35" si="10">IFERROR(I28/H28-1,"-")</f>
        <v>-3.0939791060027089E-2</v>
      </c>
      <c r="K28" s="165">
        <f t="shared" si="9"/>
        <v>-19742</v>
      </c>
      <c r="L28" s="167">
        <f>I28/$I23</f>
        <v>0.48530589051546325</v>
      </c>
    </row>
    <row r="29" spans="1:24" s="58" customFormat="1" x14ac:dyDescent="0.25">
      <c r="B29" s="165" t="s">
        <v>116</v>
      </c>
      <c r="C29" s="166">
        <v>138225</v>
      </c>
      <c r="D29" s="166">
        <v>48561</v>
      </c>
      <c r="E29" s="166">
        <v>38215</v>
      </c>
      <c r="F29" s="166">
        <v>111417</v>
      </c>
      <c r="G29" s="166">
        <v>121062</v>
      </c>
      <c r="H29" s="166">
        <v>123066</v>
      </c>
      <c r="I29" s="166">
        <v>114340</v>
      </c>
      <c r="J29" s="181">
        <f t="shared" si="10"/>
        <v>-7.0905042822550501E-2</v>
      </c>
      <c r="K29" s="165">
        <f t="shared" si="9"/>
        <v>-8726</v>
      </c>
      <c r="L29" s="167">
        <f>I29/$I23</f>
        <v>8.9740651557628975E-2</v>
      </c>
    </row>
    <row r="30" spans="1:24" x14ac:dyDescent="0.25">
      <c r="A30" s="1"/>
      <c r="B30" s="165" t="s">
        <v>119</v>
      </c>
      <c r="C30" s="166">
        <v>37682</v>
      </c>
      <c r="D30" s="166">
        <v>16222</v>
      </c>
      <c r="E30" s="166">
        <v>25837</v>
      </c>
      <c r="F30" s="166">
        <v>43393</v>
      </c>
      <c r="G30" s="166">
        <v>45393</v>
      </c>
      <c r="H30" s="166">
        <v>43724</v>
      </c>
      <c r="I30" s="166">
        <v>37073</v>
      </c>
      <c r="J30" s="181">
        <f t="shared" si="10"/>
        <v>-0.1521132558777788</v>
      </c>
      <c r="K30" s="165">
        <f t="shared" si="9"/>
        <v>-6651</v>
      </c>
      <c r="L30" s="167">
        <f>I30/$I23</f>
        <v>2.9097036690536811E-2</v>
      </c>
    </row>
    <row r="31" spans="1:24" x14ac:dyDescent="0.25">
      <c r="A31" s="1"/>
      <c r="B31" s="165" t="s">
        <v>126</v>
      </c>
      <c r="C31" s="166">
        <v>42477</v>
      </c>
      <c r="D31" s="166">
        <v>16034</v>
      </c>
      <c r="E31" s="166">
        <v>14150</v>
      </c>
      <c r="F31" s="166">
        <v>55925</v>
      </c>
      <c r="G31" s="166">
        <v>49305</v>
      </c>
      <c r="H31" s="166">
        <v>49710</v>
      </c>
      <c r="I31" s="166">
        <v>45847</v>
      </c>
      <c r="J31" s="181">
        <f t="shared" si="10"/>
        <v>-7.7710722188694459E-2</v>
      </c>
      <c r="K31" s="165">
        <f t="shared" si="9"/>
        <v>-3863</v>
      </c>
      <c r="L31" s="167">
        <f>I31/$I23</f>
        <v>3.5983379849244497E-2</v>
      </c>
    </row>
    <row r="32" spans="1:24" x14ac:dyDescent="0.25">
      <c r="A32" s="1"/>
      <c r="B32" s="165" t="s">
        <v>122</v>
      </c>
      <c r="C32" s="166">
        <v>49182</v>
      </c>
      <c r="D32" s="166">
        <v>20586</v>
      </c>
      <c r="E32" s="166">
        <v>19216</v>
      </c>
      <c r="F32" s="166">
        <v>57768</v>
      </c>
      <c r="G32" s="166">
        <v>54139</v>
      </c>
      <c r="H32" s="166">
        <v>55895</v>
      </c>
      <c r="I32" s="166">
        <v>51243</v>
      </c>
      <c r="J32" s="181">
        <f t="shared" si="10"/>
        <v>-8.3227480096609741E-2</v>
      </c>
      <c r="K32" s="165">
        <f t="shared" si="9"/>
        <v>-4652</v>
      </c>
      <c r="L32" s="167">
        <f>I32/$I23</f>
        <v>4.0218473043270787E-2</v>
      </c>
    </row>
    <row r="33" spans="1:12" x14ac:dyDescent="0.25">
      <c r="A33" s="1"/>
      <c r="B33" s="165" t="s">
        <v>131</v>
      </c>
      <c r="C33" s="166">
        <v>22296</v>
      </c>
      <c r="D33" s="166">
        <v>12515</v>
      </c>
      <c r="E33" s="166">
        <v>514</v>
      </c>
      <c r="F33" s="166">
        <v>14561</v>
      </c>
      <c r="G33" s="166">
        <v>16691</v>
      </c>
      <c r="H33" s="166">
        <v>16079</v>
      </c>
      <c r="I33" s="166">
        <v>14648</v>
      </c>
      <c r="J33" s="181">
        <f t="shared" si="10"/>
        <v>-8.899807201940424E-2</v>
      </c>
      <c r="K33" s="165">
        <f t="shared" si="9"/>
        <v>-1431</v>
      </c>
      <c r="L33" s="167">
        <f>I33/$I23</f>
        <v>1.1496598425889008E-2</v>
      </c>
    </row>
    <row r="34" spans="1:12" x14ac:dyDescent="0.25">
      <c r="A34" s="164" t="s">
        <v>147</v>
      </c>
      <c r="B34" s="165" t="s">
        <v>134</v>
      </c>
      <c r="C34" s="166">
        <v>20835</v>
      </c>
      <c r="D34" s="166">
        <v>14223</v>
      </c>
      <c r="E34" s="166">
        <v>499</v>
      </c>
      <c r="F34" s="166">
        <v>9053</v>
      </c>
      <c r="G34" s="166">
        <v>14974</v>
      </c>
      <c r="H34" s="166">
        <v>14904</v>
      </c>
      <c r="I34" s="166">
        <v>11994</v>
      </c>
      <c r="J34" s="181">
        <f t="shared" si="10"/>
        <v>-0.19524959742351045</v>
      </c>
      <c r="K34" s="165">
        <f t="shared" si="9"/>
        <v>-2910</v>
      </c>
      <c r="L34" s="167">
        <f>I34/$I23</f>
        <v>9.4135855761955742E-3</v>
      </c>
    </row>
    <row r="35" spans="1:12" x14ac:dyDescent="0.25">
      <c r="A35" s="169" t="s">
        <v>148</v>
      </c>
      <c r="B35" s="170" t="s">
        <v>148</v>
      </c>
      <c r="C35" s="171">
        <f t="shared" ref="C35:I35" si="11">C27-SUM(C28:C34)</f>
        <v>221195</v>
      </c>
      <c r="D35" s="171">
        <f t="shared" si="11"/>
        <v>85234</v>
      </c>
      <c r="E35" s="171">
        <f t="shared" si="11"/>
        <v>83709</v>
      </c>
      <c r="F35" s="171">
        <f t="shared" si="11"/>
        <v>223418</v>
      </c>
      <c r="G35" s="171">
        <f t="shared" si="11"/>
        <v>255672</v>
      </c>
      <c r="H35" s="171">
        <f t="shared" si="11"/>
        <v>280132</v>
      </c>
      <c r="I35" s="171">
        <f t="shared" si="11"/>
        <v>273202</v>
      </c>
      <c r="J35" s="182">
        <f t="shared" si="10"/>
        <v>-2.4738337640826447E-2</v>
      </c>
      <c r="K35" s="170">
        <f>I35-H35</f>
        <v>-6930</v>
      </c>
      <c r="L35" s="172">
        <f>I35/$I23</f>
        <v>0.214424746255443</v>
      </c>
    </row>
    <row r="36" spans="1:12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6"/>
      <c r="K36" s="156"/>
      <c r="L36" s="155"/>
    </row>
    <row r="37" spans="1:12" x14ac:dyDescent="0.25">
      <c r="A37" s="1"/>
      <c r="B37" s="158" t="s">
        <v>71</v>
      </c>
      <c r="C37" s="178">
        <v>901681</v>
      </c>
      <c r="D37" s="178">
        <v>309553</v>
      </c>
      <c r="E37" s="178">
        <v>179049</v>
      </c>
      <c r="F37" s="178">
        <v>832353</v>
      </c>
      <c r="G37" s="178">
        <v>893629</v>
      </c>
      <c r="H37" s="178">
        <v>948839</v>
      </c>
      <c r="I37" s="178">
        <v>974844</v>
      </c>
      <c r="J37" s="179">
        <f>IFERROR(I37/H37-1,"-")</f>
        <v>2.7407178667824494E-2</v>
      </c>
      <c r="K37" s="178">
        <f>I37-H37</f>
        <v>26005</v>
      </c>
      <c r="L37" s="179">
        <f>I37/$I37</f>
        <v>1</v>
      </c>
    </row>
    <row r="38" spans="1:12" x14ac:dyDescent="0.25">
      <c r="A38" s="1" t="s">
        <v>99</v>
      </c>
      <c r="B38" s="161" t="s">
        <v>100</v>
      </c>
      <c r="C38" s="162">
        <v>93310</v>
      </c>
      <c r="D38" s="162">
        <v>28848</v>
      </c>
      <c r="E38" s="162">
        <v>53955</v>
      </c>
      <c r="F38" s="162">
        <v>90762</v>
      </c>
      <c r="G38" s="162">
        <v>84855</v>
      </c>
      <c r="H38" s="162">
        <v>81653</v>
      </c>
      <c r="I38" s="162">
        <v>82570</v>
      </c>
      <c r="J38" s="180">
        <f>IFERROR(I38/H38-1,"-")</f>
        <v>1.1230450810135517E-2</v>
      </c>
      <c r="K38" s="161">
        <f t="shared" ref="K38:K48" si="12">I38-H38</f>
        <v>917</v>
      </c>
      <c r="L38" s="163">
        <f>I38/$I37</f>
        <v>8.4700731604236162E-2</v>
      </c>
    </row>
    <row r="39" spans="1:12" x14ac:dyDescent="0.25">
      <c r="A39" s="164" t="s">
        <v>106</v>
      </c>
      <c r="B39" s="165" t="s">
        <v>106</v>
      </c>
      <c r="C39" s="166">
        <v>38118</v>
      </c>
      <c r="D39" s="166">
        <v>12515</v>
      </c>
      <c r="E39" s="166">
        <v>33172</v>
      </c>
      <c r="F39" s="166">
        <v>37823</v>
      </c>
      <c r="G39" s="166">
        <v>37633</v>
      </c>
      <c r="H39" s="166">
        <v>37343</v>
      </c>
      <c r="I39" s="166">
        <v>35807</v>
      </c>
      <c r="J39" s="181">
        <f>IFERROR(I39/H39-1,"-")</f>
        <v>-4.1132206839300522E-2</v>
      </c>
      <c r="K39" s="165">
        <f t="shared" si="12"/>
        <v>-1536</v>
      </c>
      <c r="L39" s="167">
        <f>I39/$I37</f>
        <v>3.6731005165954761E-2</v>
      </c>
    </row>
    <row r="40" spans="1:12" x14ac:dyDescent="0.25">
      <c r="A40" s="164" t="s">
        <v>103</v>
      </c>
      <c r="B40" s="165" t="s">
        <v>103</v>
      </c>
      <c r="C40" s="166">
        <v>55192</v>
      </c>
      <c r="D40" s="166">
        <v>16333</v>
      </c>
      <c r="E40" s="166">
        <v>20783</v>
      </c>
      <c r="F40" s="166">
        <v>52939</v>
      </c>
      <c r="G40" s="166">
        <v>47222</v>
      </c>
      <c r="H40" s="166">
        <v>44310</v>
      </c>
      <c r="I40" s="166">
        <v>46763</v>
      </c>
      <c r="J40" s="181">
        <f>IFERROR(I40/H40-1,"-")</f>
        <v>5.5359963890769581E-2</v>
      </c>
      <c r="K40" s="165">
        <f t="shared" si="12"/>
        <v>2453</v>
      </c>
      <c r="L40" s="167">
        <f>I40/$I37</f>
        <v>4.7969726438281408E-2</v>
      </c>
    </row>
    <row r="41" spans="1:12" x14ac:dyDescent="0.25">
      <c r="A41" s="1"/>
      <c r="B41" s="161" t="s">
        <v>110</v>
      </c>
      <c r="C41" s="162">
        <v>808371</v>
      </c>
      <c r="D41" s="162">
        <v>280705</v>
      </c>
      <c r="E41" s="162">
        <v>125094</v>
      </c>
      <c r="F41" s="162">
        <v>741591</v>
      </c>
      <c r="G41" s="162">
        <v>808774</v>
      </c>
      <c r="H41" s="162">
        <v>867186</v>
      </c>
      <c r="I41" s="162">
        <v>892274</v>
      </c>
      <c r="J41" s="180">
        <f>IFERROR(I41/H41-1,"-")</f>
        <v>2.8930356348003672E-2</v>
      </c>
      <c r="K41" s="161">
        <f t="shared" si="12"/>
        <v>25088</v>
      </c>
      <c r="L41" s="163">
        <f>I41/$I37</f>
        <v>0.91529926839576381</v>
      </c>
    </row>
    <row r="42" spans="1:12" s="58" customFormat="1" x14ac:dyDescent="0.25">
      <c r="B42" s="165" t="s">
        <v>113</v>
      </c>
      <c r="C42" s="166">
        <v>448768</v>
      </c>
      <c r="D42" s="166">
        <v>125872</v>
      </c>
      <c r="E42" s="166">
        <v>22155</v>
      </c>
      <c r="F42" s="166">
        <v>379148</v>
      </c>
      <c r="G42" s="166">
        <v>427158</v>
      </c>
      <c r="H42" s="166">
        <v>468715</v>
      </c>
      <c r="I42" s="166">
        <v>476808</v>
      </c>
      <c r="J42" s="181">
        <f t="shared" ref="J42:J49" si="13">IFERROR(I42/H42-1,"-")</f>
        <v>1.726635588790626E-2</v>
      </c>
      <c r="K42" s="165">
        <f t="shared" si="12"/>
        <v>8093</v>
      </c>
      <c r="L42" s="167">
        <f>I42/$I37</f>
        <v>0.48911210409050065</v>
      </c>
    </row>
    <row r="43" spans="1:12" s="58" customFormat="1" x14ac:dyDescent="0.25">
      <c r="B43" s="165" t="s">
        <v>116</v>
      </c>
      <c r="C43" s="166">
        <v>36245</v>
      </c>
      <c r="D43" s="166">
        <v>13810</v>
      </c>
      <c r="E43" s="166">
        <v>6753</v>
      </c>
      <c r="F43" s="166">
        <v>24740</v>
      </c>
      <c r="G43" s="166">
        <v>29472</v>
      </c>
      <c r="H43" s="166">
        <v>28792</v>
      </c>
      <c r="I43" s="166">
        <v>31519</v>
      </c>
      <c r="J43" s="181">
        <f t="shared" si="13"/>
        <v>9.471380939149765E-2</v>
      </c>
      <c r="K43" s="165">
        <f t="shared" si="12"/>
        <v>2727</v>
      </c>
      <c r="L43" s="167">
        <f>I43/$I37</f>
        <v>3.2332352663605665E-2</v>
      </c>
    </row>
    <row r="44" spans="1:12" x14ac:dyDescent="0.25">
      <c r="A44" s="1"/>
      <c r="B44" s="165" t="s">
        <v>119</v>
      </c>
      <c r="C44" s="166">
        <v>17248</v>
      </c>
      <c r="D44" s="166">
        <v>7140</v>
      </c>
      <c r="E44" s="166">
        <v>11497</v>
      </c>
      <c r="F44" s="166">
        <v>18361</v>
      </c>
      <c r="G44" s="166">
        <v>20222</v>
      </c>
      <c r="H44" s="166">
        <v>20608</v>
      </c>
      <c r="I44" s="166">
        <v>22298</v>
      </c>
      <c r="J44" s="181">
        <f t="shared" si="13"/>
        <v>8.2006987577639689E-2</v>
      </c>
      <c r="K44" s="165">
        <f t="shared" si="12"/>
        <v>1690</v>
      </c>
      <c r="L44" s="167">
        <f>I44/$I37</f>
        <v>2.2873403334277075E-2</v>
      </c>
    </row>
    <row r="45" spans="1:12" x14ac:dyDescent="0.25">
      <c r="A45" s="1"/>
      <c r="B45" s="165" t="s">
        <v>126</v>
      </c>
      <c r="C45" s="166">
        <v>38706</v>
      </c>
      <c r="D45" s="166">
        <v>12628</v>
      </c>
      <c r="E45" s="166">
        <v>10092</v>
      </c>
      <c r="F45" s="166">
        <v>41440</v>
      </c>
      <c r="G45" s="166">
        <v>37225</v>
      </c>
      <c r="H45" s="166">
        <v>39814</v>
      </c>
      <c r="I45" s="166">
        <v>36519</v>
      </c>
      <c r="J45" s="181">
        <f t="shared" si="13"/>
        <v>-8.2759833224493873E-2</v>
      </c>
      <c r="K45" s="165">
        <f t="shared" si="12"/>
        <v>-3295</v>
      </c>
      <c r="L45" s="167">
        <f>I45/$I37</f>
        <v>3.7461378435934362E-2</v>
      </c>
    </row>
    <row r="46" spans="1:12" x14ac:dyDescent="0.25">
      <c r="A46" s="1"/>
      <c r="B46" s="165" t="s">
        <v>122</v>
      </c>
      <c r="C46" s="166">
        <v>26967</v>
      </c>
      <c r="D46" s="166">
        <v>11473</v>
      </c>
      <c r="E46" s="166">
        <v>7019</v>
      </c>
      <c r="F46" s="166">
        <v>24930</v>
      </c>
      <c r="G46" s="166">
        <v>29039</v>
      </c>
      <c r="H46" s="166">
        <v>30722</v>
      </c>
      <c r="I46" s="166">
        <v>26755</v>
      </c>
      <c r="J46" s="181">
        <f t="shared" si="13"/>
        <v>-0.12912570796172129</v>
      </c>
      <c r="K46" s="165">
        <f t="shared" si="12"/>
        <v>-3967</v>
      </c>
      <c r="L46" s="167">
        <f>I46/$I37</f>
        <v>2.7445416907730877E-2</v>
      </c>
    </row>
    <row r="47" spans="1:12" x14ac:dyDescent="0.25">
      <c r="A47" s="1"/>
      <c r="B47" s="165" t="s">
        <v>131</v>
      </c>
      <c r="C47" s="166">
        <v>18744</v>
      </c>
      <c r="D47" s="166">
        <v>10402</v>
      </c>
      <c r="E47" s="166">
        <v>1810</v>
      </c>
      <c r="F47" s="166">
        <v>14704</v>
      </c>
      <c r="G47" s="166">
        <v>15659</v>
      </c>
      <c r="H47" s="166">
        <v>14598</v>
      </c>
      <c r="I47" s="166">
        <v>15314</v>
      </c>
      <c r="J47" s="181">
        <f t="shared" si="13"/>
        <v>4.9047814769146436E-2</v>
      </c>
      <c r="K47" s="165">
        <f t="shared" si="12"/>
        <v>716</v>
      </c>
      <c r="L47" s="167">
        <f>I47/$I37</f>
        <v>1.5709180135488346E-2</v>
      </c>
    </row>
    <row r="48" spans="1:12" x14ac:dyDescent="0.25">
      <c r="A48" s="164" t="s">
        <v>147</v>
      </c>
      <c r="B48" s="165" t="s">
        <v>134</v>
      </c>
      <c r="C48" s="166">
        <v>26547</v>
      </c>
      <c r="D48" s="166">
        <v>17415</v>
      </c>
      <c r="E48" s="166">
        <v>1843</v>
      </c>
      <c r="F48" s="166">
        <v>12762</v>
      </c>
      <c r="G48" s="166">
        <v>15489</v>
      </c>
      <c r="H48" s="166">
        <v>16119</v>
      </c>
      <c r="I48" s="166">
        <v>13134</v>
      </c>
      <c r="J48" s="181">
        <f t="shared" si="13"/>
        <v>-0.18518518518518523</v>
      </c>
      <c r="K48" s="165">
        <f t="shared" si="12"/>
        <v>-2985</v>
      </c>
      <c r="L48" s="167">
        <f>I48/$I37</f>
        <v>1.3472924898753031E-2</v>
      </c>
    </row>
    <row r="49" spans="1:12" x14ac:dyDescent="0.25">
      <c r="A49" s="169" t="s">
        <v>148</v>
      </c>
      <c r="B49" s="170" t="s">
        <v>148</v>
      </c>
      <c r="C49" s="171">
        <f t="shared" ref="C49:I49" si="14">C41-SUM(C42:C48)</f>
        <v>195146</v>
      </c>
      <c r="D49" s="171">
        <f t="shared" si="14"/>
        <v>81965</v>
      </c>
      <c r="E49" s="171">
        <f t="shared" si="14"/>
        <v>63925</v>
      </c>
      <c r="F49" s="171">
        <f t="shared" si="14"/>
        <v>225506</v>
      </c>
      <c r="G49" s="171">
        <f t="shared" si="14"/>
        <v>234510</v>
      </c>
      <c r="H49" s="171">
        <f t="shared" si="14"/>
        <v>247818</v>
      </c>
      <c r="I49" s="171">
        <f t="shared" si="14"/>
        <v>269927</v>
      </c>
      <c r="J49" s="182">
        <f t="shared" si="13"/>
        <v>8.9214665601368814E-2</v>
      </c>
      <c r="K49" s="170">
        <f>I49-H49</f>
        <v>22109</v>
      </c>
      <c r="L49" s="172">
        <f>I49/$I37</f>
        <v>0.27689250792947384</v>
      </c>
    </row>
    <row r="50" spans="1:12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6"/>
      <c r="K50" s="156"/>
      <c r="L50" s="155"/>
    </row>
    <row r="51" spans="1:12" x14ac:dyDescent="0.25">
      <c r="A51" s="1"/>
      <c r="B51" s="158" t="s">
        <v>71</v>
      </c>
      <c r="C51" s="178">
        <v>30620</v>
      </c>
      <c r="D51" s="178">
        <v>11827</v>
      </c>
      <c r="E51" s="178">
        <v>9335</v>
      </c>
      <c r="F51" s="178">
        <v>22990</v>
      </c>
      <c r="G51" s="178">
        <v>33726</v>
      </c>
      <c r="H51" s="178">
        <v>29490</v>
      </c>
      <c r="I51" s="178">
        <v>28576</v>
      </c>
      <c r="J51" s="179">
        <f>IFERROR(I51/H51-1,"-")</f>
        <v>-3.0993557138012884E-2</v>
      </c>
      <c r="K51" s="178">
        <f>I51-H51</f>
        <v>-914</v>
      </c>
      <c r="L51" s="179">
        <f>I51/$I51</f>
        <v>1</v>
      </c>
    </row>
    <row r="52" spans="1:12" x14ac:dyDescent="0.25">
      <c r="A52" s="1" t="s">
        <v>99</v>
      </c>
      <c r="B52" s="161" t="s">
        <v>100</v>
      </c>
      <c r="C52" s="162">
        <v>7452</v>
      </c>
      <c r="D52" s="162">
        <v>2040</v>
      </c>
      <c r="E52" s="162">
        <v>3332</v>
      </c>
      <c r="F52" s="162">
        <v>3754</v>
      </c>
      <c r="G52" s="162">
        <v>14748</v>
      </c>
      <c r="H52" s="162">
        <v>7888</v>
      </c>
      <c r="I52" s="162">
        <v>5806</v>
      </c>
      <c r="J52" s="180">
        <f>IFERROR(I52/H52-1,"-")</f>
        <v>-0.26394523326572006</v>
      </c>
      <c r="K52" s="161">
        <f t="shared" ref="K52:K62" si="15">I52-H52</f>
        <v>-2082</v>
      </c>
      <c r="L52" s="163">
        <f>I52/$I51</f>
        <v>0.2031774916013438</v>
      </c>
    </row>
    <row r="53" spans="1:12" x14ac:dyDescent="0.25">
      <c r="A53" s="164" t="s">
        <v>106</v>
      </c>
      <c r="B53" s="165" t="s">
        <v>106</v>
      </c>
      <c r="C53" s="166">
        <v>4294</v>
      </c>
      <c r="D53" s="166">
        <v>1443</v>
      </c>
      <c r="E53" s="166">
        <v>1692</v>
      </c>
      <c r="F53" s="166">
        <v>1906</v>
      </c>
      <c r="G53" s="166">
        <v>10927</v>
      </c>
      <c r="H53" s="166">
        <v>5271</v>
      </c>
      <c r="I53" s="166">
        <v>3342</v>
      </c>
      <c r="J53" s="181">
        <f>IFERROR(I53/H53-1,"-")</f>
        <v>-0.36596471257825836</v>
      </c>
      <c r="K53" s="165">
        <f t="shared" si="15"/>
        <v>-1929</v>
      </c>
      <c r="L53" s="167">
        <f>I53/$I51</f>
        <v>0.11695128779395297</v>
      </c>
    </row>
    <row r="54" spans="1:12" x14ac:dyDescent="0.25">
      <c r="A54" s="164" t="s">
        <v>103</v>
      </c>
      <c r="B54" s="165" t="s">
        <v>103</v>
      </c>
      <c r="C54" s="166">
        <v>3158</v>
      </c>
      <c r="D54" s="166">
        <v>597</v>
      </c>
      <c r="E54" s="166">
        <v>1640</v>
      </c>
      <c r="F54" s="166">
        <v>1848</v>
      </c>
      <c r="G54" s="166">
        <v>3821</v>
      </c>
      <c r="H54" s="166">
        <v>2617</v>
      </c>
      <c r="I54" s="166">
        <v>2464</v>
      </c>
      <c r="J54" s="181">
        <f>IFERROR(I54/H54-1,"-")</f>
        <v>-5.846388995032481E-2</v>
      </c>
      <c r="K54" s="165">
        <f t="shared" si="15"/>
        <v>-153</v>
      </c>
      <c r="L54" s="167">
        <f>I54/$I51</f>
        <v>8.6226203807390822E-2</v>
      </c>
    </row>
    <row r="55" spans="1:12" x14ac:dyDescent="0.25">
      <c r="A55" s="1"/>
      <c r="B55" s="161" t="s">
        <v>110</v>
      </c>
      <c r="C55" s="162">
        <v>23168</v>
      </c>
      <c r="D55" s="162">
        <v>9787</v>
      </c>
      <c r="E55" s="162">
        <v>6003</v>
      </c>
      <c r="F55" s="162">
        <v>19236</v>
      </c>
      <c r="G55" s="162">
        <v>18978</v>
      </c>
      <c r="H55" s="162">
        <v>21602</v>
      </c>
      <c r="I55" s="162">
        <v>22770</v>
      </c>
      <c r="J55" s="180">
        <f>IFERROR(I55/H55-1,"-")</f>
        <v>5.4069067678918614E-2</v>
      </c>
      <c r="K55" s="161">
        <f t="shared" si="15"/>
        <v>1168</v>
      </c>
      <c r="L55" s="163">
        <f>I55/$I51</f>
        <v>0.7968225083986562</v>
      </c>
    </row>
    <row r="56" spans="1:12" s="58" customFormat="1" x14ac:dyDescent="0.25">
      <c r="B56" s="165" t="s">
        <v>113</v>
      </c>
      <c r="C56" s="166">
        <v>6989</v>
      </c>
      <c r="D56" s="166">
        <v>3086</v>
      </c>
      <c r="E56" s="166">
        <v>428</v>
      </c>
      <c r="F56" s="166">
        <v>6943</v>
      </c>
      <c r="G56" s="166">
        <v>6036</v>
      </c>
      <c r="H56" s="166">
        <v>7511</v>
      </c>
      <c r="I56" s="166">
        <v>8140</v>
      </c>
      <c r="J56" s="181">
        <f t="shared" ref="J56:J63" si="16">IFERROR(I56/H56-1,"-")</f>
        <v>8.3743842364532028E-2</v>
      </c>
      <c r="K56" s="165">
        <f t="shared" si="15"/>
        <v>629</v>
      </c>
      <c r="L56" s="167">
        <f>I56/$I51</f>
        <v>0.28485442329227323</v>
      </c>
    </row>
    <row r="57" spans="1:12" s="58" customFormat="1" x14ac:dyDescent="0.25">
      <c r="B57" s="165" t="s">
        <v>116</v>
      </c>
      <c r="C57" s="166">
        <v>5973</v>
      </c>
      <c r="D57" s="166">
        <v>2581</v>
      </c>
      <c r="E57" s="166">
        <v>2051</v>
      </c>
      <c r="F57" s="166">
        <v>4442</v>
      </c>
      <c r="G57" s="166">
        <v>3264</v>
      </c>
      <c r="H57" s="166">
        <v>4357</v>
      </c>
      <c r="I57" s="166">
        <v>4442</v>
      </c>
      <c r="J57" s="181">
        <f t="shared" si="16"/>
        <v>1.9508836355290438E-2</v>
      </c>
      <c r="K57" s="165">
        <f t="shared" si="15"/>
        <v>85</v>
      </c>
      <c r="L57" s="167">
        <f>I57/$I51</f>
        <v>0.15544512877939529</v>
      </c>
    </row>
    <row r="58" spans="1:12" x14ac:dyDescent="0.25">
      <c r="A58" s="1"/>
      <c r="B58" s="165" t="s">
        <v>119</v>
      </c>
      <c r="C58" s="166">
        <v>1729</v>
      </c>
      <c r="D58" s="166">
        <v>486</v>
      </c>
      <c r="E58" s="166">
        <v>941</v>
      </c>
      <c r="F58" s="166">
        <v>1534</v>
      </c>
      <c r="G58" s="166">
        <v>1967</v>
      </c>
      <c r="H58" s="166">
        <v>1540</v>
      </c>
      <c r="I58" s="166">
        <v>1691</v>
      </c>
      <c r="J58" s="181">
        <f t="shared" si="16"/>
        <v>9.8051948051947946E-2</v>
      </c>
      <c r="K58" s="165">
        <f t="shared" si="15"/>
        <v>151</v>
      </c>
      <c r="L58" s="167">
        <f>I58/$I51</f>
        <v>5.9175531914893616E-2</v>
      </c>
    </row>
    <row r="59" spans="1:12" x14ac:dyDescent="0.25">
      <c r="A59" s="1"/>
      <c r="B59" s="165" t="s">
        <v>126</v>
      </c>
      <c r="C59" s="166">
        <v>545</v>
      </c>
      <c r="D59" s="166">
        <v>246</v>
      </c>
      <c r="E59" s="166">
        <v>148</v>
      </c>
      <c r="F59" s="166">
        <v>565</v>
      </c>
      <c r="G59" s="166">
        <v>427</v>
      </c>
      <c r="H59" s="166">
        <v>698</v>
      </c>
      <c r="I59" s="166">
        <v>686</v>
      </c>
      <c r="J59" s="181">
        <f t="shared" si="16"/>
        <v>-1.7191977077363862E-2</v>
      </c>
      <c r="K59" s="165">
        <f t="shared" si="15"/>
        <v>-12</v>
      </c>
      <c r="L59" s="167">
        <f>I59/$I51</f>
        <v>2.400615901455767E-2</v>
      </c>
    </row>
    <row r="60" spans="1:12" x14ac:dyDescent="0.25">
      <c r="A60" s="1"/>
      <c r="B60" s="165" t="s">
        <v>122</v>
      </c>
      <c r="C60" s="166">
        <v>531</v>
      </c>
      <c r="D60" s="166">
        <v>207</v>
      </c>
      <c r="E60" s="166">
        <v>202</v>
      </c>
      <c r="F60" s="166">
        <v>492</v>
      </c>
      <c r="G60" s="166">
        <v>464</v>
      </c>
      <c r="H60" s="166">
        <v>468</v>
      </c>
      <c r="I60" s="166">
        <v>580</v>
      </c>
      <c r="J60" s="181">
        <f t="shared" si="16"/>
        <v>0.23931623931623935</v>
      </c>
      <c r="K60" s="165">
        <f t="shared" si="15"/>
        <v>112</v>
      </c>
      <c r="L60" s="167">
        <f>I60/$I51</f>
        <v>2.0296752519596863E-2</v>
      </c>
    </row>
    <row r="61" spans="1:12" x14ac:dyDescent="0.25">
      <c r="A61" s="1"/>
      <c r="B61" s="165" t="s">
        <v>131</v>
      </c>
      <c r="C61" s="166">
        <v>190</v>
      </c>
      <c r="D61" s="166">
        <v>136</v>
      </c>
      <c r="E61" s="166">
        <v>42</v>
      </c>
      <c r="F61" s="166">
        <v>67</v>
      </c>
      <c r="G61" s="166">
        <v>161</v>
      </c>
      <c r="H61" s="166">
        <v>101</v>
      </c>
      <c r="I61" s="166">
        <v>176</v>
      </c>
      <c r="J61" s="181">
        <f t="shared" si="16"/>
        <v>0.74257425742574257</v>
      </c>
      <c r="K61" s="165">
        <f t="shared" si="15"/>
        <v>75</v>
      </c>
      <c r="L61" s="167">
        <f>I61/$I51</f>
        <v>6.1590145576707724E-3</v>
      </c>
    </row>
    <row r="62" spans="1:12" x14ac:dyDescent="0.25">
      <c r="A62" s="164" t="s">
        <v>147</v>
      </c>
      <c r="B62" s="165" t="s">
        <v>134</v>
      </c>
      <c r="C62" s="166">
        <v>321</v>
      </c>
      <c r="D62" s="166">
        <v>232</v>
      </c>
      <c r="E62" s="166">
        <v>21</v>
      </c>
      <c r="F62" s="166">
        <v>101</v>
      </c>
      <c r="G62" s="166">
        <v>140</v>
      </c>
      <c r="H62" s="166">
        <v>92</v>
      </c>
      <c r="I62" s="166">
        <v>429</v>
      </c>
      <c r="J62" s="181">
        <f t="shared" si="16"/>
        <v>3.6630434782608692</v>
      </c>
      <c r="K62" s="165">
        <f t="shared" si="15"/>
        <v>337</v>
      </c>
      <c r="L62" s="167">
        <f>I62/$I51</f>
        <v>1.5012597984322508E-2</v>
      </c>
    </row>
    <row r="63" spans="1:12" x14ac:dyDescent="0.25">
      <c r="A63" s="169" t="s">
        <v>148</v>
      </c>
      <c r="B63" s="170" t="s">
        <v>148</v>
      </c>
      <c r="C63" s="171">
        <f t="shared" ref="C63:I63" si="17">C55-SUM(C56:C62)</f>
        <v>6890</v>
      </c>
      <c r="D63" s="171">
        <f t="shared" si="17"/>
        <v>2813</v>
      </c>
      <c r="E63" s="171">
        <f t="shared" si="17"/>
        <v>2170</v>
      </c>
      <c r="F63" s="171">
        <f t="shared" si="17"/>
        <v>5092</v>
      </c>
      <c r="G63" s="171">
        <f t="shared" si="17"/>
        <v>6519</v>
      </c>
      <c r="H63" s="171">
        <f t="shared" si="17"/>
        <v>6835</v>
      </c>
      <c r="I63" s="171">
        <f t="shared" si="17"/>
        <v>6626</v>
      </c>
      <c r="J63" s="182">
        <f t="shared" si="16"/>
        <v>-3.0577907827359141E-2</v>
      </c>
      <c r="K63" s="170">
        <f>I63-H63</f>
        <v>-209</v>
      </c>
      <c r="L63" s="172">
        <f>I63/$I51</f>
        <v>0.23187290033594624</v>
      </c>
    </row>
    <row r="64" spans="1:12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6"/>
      <c r="K64" s="156"/>
      <c r="L64" s="155"/>
    </row>
    <row r="65" spans="1:12" x14ac:dyDescent="0.25">
      <c r="A65" s="1"/>
      <c r="B65" s="158" t="s">
        <v>71</v>
      </c>
      <c r="C65" s="178">
        <v>93730</v>
      </c>
      <c r="D65" s="178">
        <v>33272</v>
      </c>
      <c r="E65" s="178">
        <v>26765</v>
      </c>
      <c r="F65" s="178">
        <v>109987</v>
      </c>
      <c r="G65" s="178">
        <v>124740</v>
      </c>
      <c r="H65" s="178">
        <v>161681</v>
      </c>
      <c r="I65" s="178">
        <v>131117</v>
      </c>
      <c r="J65" s="179">
        <f>IFERROR(I65/H65-1,"-")</f>
        <v>-0.18903890995231354</v>
      </c>
      <c r="K65" s="178">
        <f>I65-H65</f>
        <v>-30564</v>
      </c>
      <c r="L65" s="179">
        <f>I65/$I65</f>
        <v>1</v>
      </c>
    </row>
    <row r="66" spans="1:12" x14ac:dyDescent="0.25">
      <c r="A66" s="1" t="s">
        <v>99</v>
      </c>
      <c r="B66" s="161" t="s">
        <v>100</v>
      </c>
      <c r="C66" s="162">
        <v>28179</v>
      </c>
      <c r="D66" s="162">
        <v>12112</v>
      </c>
      <c r="E66" s="162">
        <v>15192</v>
      </c>
      <c r="F66" s="162">
        <v>28680</v>
      </c>
      <c r="G66" s="162">
        <v>31060</v>
      </c>
      <c r="H66" s="162">
        <v>42484</v>
      </c>
      <c r="I66" s="162">
        <v>31007</v>
      </c>
      <c r="J66" s="180">
        <f>IFERROR(I66/H66-1,"-")</f>
        <v>-0.27014876188682801</v>
      </c>
      <c r="K66" s="161">
        <f t="shared" ref="K66:K76" si="18">I66-H66</f>
        <v>-11477</v>
      </c>
      <c r="L66" s="163">
        <f>I66/$I65</f>
        <v>0.23648344608250646</v>
      </c>
    </row>
    <row r="67" spans="1:12" x14ac:dyDescent="0.25">
      <c r="A67" s="164" t="s">
        <v>106</v>
      </c>
      <c r="B67" s="165" t="s">
        <v>106</v>
      </c>
      <c r="C67" s="166">
        <v>15221</v>
      </c>
      <c r="D67" s="166">
        <v>4246</v>
      </c>
      <c r="E67" s="166">
        <v>13845</v>
      </c>
      <c r="F67" s="166">
        <v>22777</v>
      </c>
      <c r="G67" s="166">
        <v>21679</v>
      </c>
      <c r="H67" s="166">
        <v>26004</v>
      </c>
      <c r="I67" s="166">
        <v>11251</v>
      </c>
      <c r="J67" s="181">
        <f>IFERROR(I67/H67-1,"-")</f>
        <v>-0.56733579449315497</v>
      </c>
      <c r="K67" s="165">
        <f t="shared" si="18"/>
        <v>-14753</v>
      </c>
      <c r="L67" s="167">
        <f>I67/$I65</f>
        <v>8.5808857737745672E-2</v>
      </c>
    </row>
    <row r="68" spans="1:12" x14ac:dyDescent="0.25">
      <c r="A68" s="164" t="s">
        <v>103</v>
      </c>
      <c r="B68" s="165" t="s">
        <v>103</v>
      </c>
      <c r="C68" s="166">
        <v>12958</v>
      </c>
      <c r="D68" s="166">
        <v>7866</v>
      </c>
      <c r="E68" s="166">
        <v>1347</v>
      </c>
      <c r="F68" s="166">
        <v>5903</v>
      </c>
      <c r="G68" s="166">
        <v>9381</v>
      </c>
      <c r="H68" s="166">
        <v>16480</v>
      </c>
      <c r="I68" s="166">
        <v>19756</v>
      </c>
      <c r="J68" s="181">
        <f>IFERROR(I68/H68-1,"-")</f>
        <v>0.1987864077669903</v>
      </c>
      <c r="K68" s="165">
        <f t="shared" si="18"/>
        <v>3276</v>
      </c>
      <c r="L68" s="167">
        <f>I68/$I65</f>
        <v>0.15067458834476077</v>
      </c>
    </row>
    <row r="69" spans="1:12" x14ac:dyDescent="0.25">
      <c r="A69" s="1"/>
      <c r="B69" s="161" t="s">
        <v>110</v>
      </c>
      <c r="C69" s="162">
        <v>65551</v>
      </c>
      <c r="D69" s="162">
        <v>21160</v>
      </c>
      <c r="E69" s="162">
        <v>11573</v>
      </c>
      <c r="F69" s="162">
        <v>81307</v>
      </c>
      <c r="G69" s="162">
        <v>93680</v>
      </c>
      <c r="H69" s="162">
        <v>119197</v>
      </c>
      <c r="I69" s="162">
        <v>100110</v>
      </c>
      <c r="J69" s="180">
        <f>IFERROR(I69/H69-1,"-")</f>
        <v>-0.16012986904032822</v>
      </c>
      <c r="K69" s="161">
        <f t="shared" si="18"/>
        <v>-19087</v>
      </c>
      <c r="L69" s="163">
        <f>I69/$I65</f>
        <v>0.76351655391749351</v>
      </c>
    </row>
    <row r="70" spans="1:12" s="58" customFormat="1" x14ac:dyDescent="0.25">
      <c r="B70" s="165" t="s">
        <v>113</v>
      </c>
      <c r="C70" s="166">
        <v>29412</v>
      </c>
      <c r="D70" s="166">
        <v>8194</v>
      </c>
      <c r="E70" s="166">
        <v>970</v>
      </c>
      <c r="F70" s="166">
        <v>38148</v>
      </c>
      <c r="G70" s="166">
        <v>35430</v>
      </c>
      <c r="H70" s="166">
        <v>52117</v>
      </c>
      <c r="I70" s="166">
        <v>51624</v>
      </c>
      <c r="J70" s="181">
        <f t="shared" ref="J70:J77" si="19">IFERROR(I70/H70-1,"-")</f>
        <v>-9.4594853886448282E-3</v>
      </c>
      <c r="K70" s="165">
        <f t="shared" si="18"/>
        <v>-493</v>
      </c>
      <c r="L70" s="167">
        <f>I70/$I65</f>
        <v>0.39372468863686633</v>
      </c>
    </row>
    <row r="71" spans="1:12" s="58" customFormat="1" x14ac:dyDescent="0.25">
      <c r="B71" s="165" t="s">
        <v>116</v>
      </c>
      <c r="C71" s="166">
        <v>7367</v>
      </c>
      <c r="D71" s="166">
        <v>2457</v>
      </c>
      <c r="E71" s="166">
        <v>1521</v>
      </c>
      <c r="F71" s="166">
        <v>5884</v>
      </c>
      <c r="G71" s="166">
        <v>6533</v>
      </c>
      <c r="H71" s="166">
        <v>6807</v>
      </c>
      <c r="I71" s="166">
        <v>6908</v>
      </c>
      <c r="J71" s="181">
        <f t="shared" si="19"/>
        <v>1.4837667107389541E-2</v>
      </c>
      <c r="K71" s="165">
        <f t="shared" si="18"/>
        <v>101</v>
      </c>
      <c r="L71" s="167">
        <f>I71/$I65</f>
        <v>5.2685769198502104E-2</v>
      </c>
    </row>
    <row r="72" spans="1:12" x14ac:dyDescent="0.25">
      <c r="A72" s="1"/>
      <c r="B72" s="165" t="s">
        <v>119</v>
      </c>
      <c r="C72" s="166">
        <v>7270</v>
      </c>
      <c r="D72" s="166">
        <v>2732</v>
      </c>
      <c r="E72" s="166">
        <v>2355</v>
      </c>
      <c r="F72" s="166">
        <v>10116</v>
      </c>
      <c r="G72" s="166">
        <v>11002</v>
      </c>
      <c r="H72" s="166">
        <v>13044</v>
      </c>
      <c r="I72" s="166">
        <v>7156</v>
      </c>
      <c r="J72" s="181">
        <f t="shared" si="19"/>
        <v>-0.45139527752223241</v>
      </c>
      <c r="K72" s="165">
        <f t="shared" si="18"/>
        <v>-5888</v>
      </c>
      <c r="L72" s="167">
        <f>I72/$I65</f>
        <v>5.4577209667701368E-2</v>
      </c>
    </row>
    <row r="73" spans="1:12" x14ac:dyDescent="0.25">
      <c r="A73" s="1"/>
      <c r="B73" s="165" t="s">
        <v>126</v>
      </c>
      <c r="C73" s="166">
        <v>1292</v>
      </c>
      <c r="D73" s="166">
        <v>269</v>
      </c>
      <c r="E73" s="166">
        <v>584</v>
      </c>
      <c r="F73" s="166">
        <v>2495</v>
      </c>
      <c r="G73" s="166">
        <v>2661</v>
      </c>
      <c r="H73" s="166">
        <v>4324</v>
      </c>
      <c r="I73" s="166">
        <v>3608</v>
      </c>
      <c r="J73" s="181">
        <f t="shared" si="19"/>
        <v>-0.16558741905642926</v>
      </c>
      <c r="K73" s="165">
        <f t="shared" si="18"/>
        <v>-716</v>
      </c>
      <c r="L73" s="167">
        <f>I73/$I65</f>
        <v>2.751740811641511E-2</v>
      </c>
    </row>
    <row r="74" spans="1:12" x14ac:dyDescent="0.25">
      <c r="A74" s="1"/>
      <c r="B74" s="165" t="s">
        <v>122</v>
      </c>
      <c r="C74" s="166">
        <v>1559</v>
      </c>
      <c r="D74" s="166">
        <v>661</v>
      </c>
      <c r="E74" s="166">
        <v>1056</v>
      </c>
      <c r="F74" s="166">
        <v>2054</v>
      </c>
      <c r="G74" s="166">
        <v>2184</v>
      </c>
      <c r="H74" s="166">
        <v>2894</v>
      </c>
      <c r="I74" s="166">
        <v>1985</v>
      </c>
      <c r="J74" s="181">
        <f t="shared" si="19"/>
        <v>-0.3140981340704907</v>
      </c>
      <c r="K74" s="165">
        <f t="shared" si="18"/>
        <v>-909</v>
      </c>
      <c r="L74" s="167">
        <f>I74/$I65</f>
        <v>1.5139150529679599E-2</v>
      </c>
    </row>
    <row r="75" spans="1:12" x14ac:dyDescent="0.25">
      <c r="A75" s="1"/>
      <c r="B75" s="165" t="s">
        <v>131</v>
      </c>
      <c r="C75" s="166">
        <v>1203</v>
      </c>
      <c r="D75" s="166">
        <v>746</v>
      </c>
      <c r="E75" s="166">
        <v>1</v>
      </c>
      <c r="F75" s="166">
        <v>1311</v>
      </c>
      <c r="G75" s="166">
        <v>3264</v>
      </c>
      <c r="H75" s="166">
        <v>2241</v>
      </c>
      <c r="I75" s="166">
        <v>1600</v>
      </c>
      <c r="J75" s="181">
        <f t="shared" si="19"/>
        <v>-0.28603302097278005</v>
      </c>
      <c r="K75" s="165">
        <f t="shared" si="18"/>
        <v>-641</v>
      </c>
      <c r="L75" s="167">
        <f>I75/$I65</f>
        <v>1.220284173676945E-2</v>
      </c>
    </row>
    <row r="76" spans="1:12" x14ac:dyDescent="0.25">
      <c r="A76" s="164" t="s">
        <v>147</v>
      </c>
      <c r="B76" s="165" t="s">
        <v>134</v>
      </c>
      <c r="C76" s="166">
        <v>1396</v>
      </c>
      <c r="D76" s="166">
        <v>853</v>
      </c>
      <c r="E76" s="166">
        <v>0</v>
      </c>
      <c r="F76" s="166">
        <v>480</v>
      </c>
      <c r="G76" s="166">
        <v>1018</v>
      </c>
      <c r="H76" s="166">
        <v>1711</v>
      </c>
      <c r="I76" s="166">
        <v>2082</v>
      </c>
      <c r="J76" s="181">
        <f t="shared" si="19"/>
        <v>0.21683226183518411</v>
      </c>
      <c r="K76" s="165">
        <f t="shared" si="18"/>
        <v>371</v>
      </c>
      <c r="L76" s="167">
        <f>I76/$I65</f>
        <v>1.5878947809971247E-2</v>
      </c>
    </row>
    <row r="77" spans="1:12" x14ac:dyDescent="0.25">
      <c r="A77" s="169" t="s">
        <v>148</v>
      </c>
      <c r="B77" s="170" t="s">
        <v>148</v>
      </c>
      <c r="C77" s="171">
        <f t="shared" ref="C77:I77" si="20">C69-SUM(C70:C76)</f>
        <v>16052</v>
      </c>
      <c r="D77" s="171">
        <f t="shared" si="20"/>
        <v>5248</v>
      </c>
      <c r="E77" s="171">
        <f t="shared" si="20"/>
        <v>5086</v>
      </c>
      <c r="F77" s="171">
        <f t="shared" si="20"/>
        <v>20819</v>
      </c>
      <c r="G77" s="171">
        <f t="shared" si="20"/>
        <v>31588</v>
      </c>
      <c r="H77" s="171">
        <f t="shared" si="20"/>
        <v>36059</v>
      </c>
      <c r="I77" s="171">
        <f t="shared" si="20"/>
        <v>25147</v>
      </c>
      <c r="J77" s="182">
        <f t="shared" si="19"/>
        <v>-0.30261515849025211</v>
      </c>
      <c r="K77" s="170">
        <f>I77-H77</f>
        <v>-10912</v>
      </c>
      <c r="L77" s="172">
        <f>I77/$I65</f>
        <v>0.19179053822158834</v>
      </c>
    </row>
    <row r="78" spans="1:12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6"/>
      <c r="K78" s="156"/>
      <c r="L78" s="155"/>
    </row>
    <row r="79" spans="1:12" x14ac:dyDescent="0.25">
      <c r="A79" s="1"/>
      <c r="B79" s="158" t="s">
        <v>71</v>
      </c>
      <c r="C79" s="178">
        <v>541640</v>
      </c>
      <c r="D79" s="178">
        <v>179066</v>
      </c>
      <c r="E79" s="178">
        <v>162776</v>
      </c>
      <c r="F79" s="178">
        <v>471379</v>
      </c>
      <c r="G79" s="178">
        <v>539929</v>
      </c>
      <c r="H79" s="178">
        <v>628065</v>
      </c>
      <c r="I79" s="178">
        <v>647983</v>
      </c>
      <c r="J79" s="179">
        <f>IFERROR(I79/H79-1,"-")</f>
        <v>3.1713278084274821E-2</v>
      </c>
      <c r="K79" s="178">
        <f>I79-H79</f>
        <v>19918</v>
      </c>
      <c r="L79" s="179">
        <f>I79/$I79</f>
        <v>1</v>
      </c>
    </row>
    <row r="80" spans="1:12" x14ac:dyDescent="0.25">
      <c r="A80" s="1" t="s">
        <v>99</v>
      </c>
      <c r="B80" s="161" t="s">
        <v>100</v>
      </c>
      <c r="C80" s="162">
        <v>251089</v>
      </c>
      <c r="D80" s="162">
        <v>65413</v>
      </c>
      <c r="E80" s="162">
        <v>99975</v>
      </c>
      <c r="F80" s="162">
        <v>236869</v>
      </c>
      <c r="G80" s="162">
        <v>246702</v>
      </c>
      <c r="H80" s="162">
        <v>274119</v>
      </c>
      <c r="I80" s="162">
        <v>286245</v>
      </c>
      <c r="J80" s="180">
        <f>IFERROR(I80/H80-1,"-")</f>
        <v>4.4236262353211542E-2</v>
      </c>
      <c r="K80" s="161">
        <f t="shared" ref="K80:K90" si="21">I80-H80</f>
        <v>12126</v>
      </c>
      <c r="L80" s="163">
        <f>I80/$I79</f>
        <v>0.44174770017114645</v>
      </c>
    </row>
    <row r="81" spans="1:12" x14ac:dyDescent="0.25">
      <c r="A81" s="164" t="s">
        <v>106</v>
      </c>
      <c r="B81" s="165" t="s">
        <v>106</v>
      </c>
      <c r="C81" s="166">
        <v>49413</v>
      </c>
      <c r="D81" s="166">
        <v>13272</v>
      </c>
      <c r="E81" s="166">
        <v>37549</v>
      </c>
      <c r="F81" s="166">
        <v>68504</v>
      </c>
      <c r="G81" s="166">
        <v>65319</v>
      </c>
      <c r="H81" s="166">
        <v>78722</v>
      </c>
      <c r="I81" s="166">
        <v>70979</v>
      </c>
      <c r="J81" s="181">
        <f>IFERROR(I81/H81-1,"-")</f>
        <v>-9.8358781535021977E-2</v>
      </c>
      <c r="K81" s="165">
        <f t="shared" si="21"/>
        <v>-7743</v>
      </c>
      <c r="L81" s="167">
        <f>I81/$I79</f>
        <v>0.10953836751890096</v>
      </c>
    </row>
    <row r="82" spans="1:12" x14ac:dyDescent="0.25">
      <c r="A82" s="164" t="s">
        <v>103</v>
      </c>
      <c r="B82" s="165" t="s">
        <v>103</v>
      </c>
      <c r="C82" s="166">
        <v>201676</v>
      </c>
      <c r="D82" s="166">
        <v>52141</v>
      </c>
      <c r="E82" s="166">
        <v>62426</v>
      </c>
      <c r="F82" s="166">
        <v>168365</v>
      </c>
      <c r="G82" s="166">
        <v>181383</v>
      </c>
      <c r="H82" s="166">
        <v>195397</v>
      </c>
      <c r="I82" s="166">
        <v>215266</v>
      </c>
      <c r="J82" s="181">
        <f>IFERROR(I82/H82-1,"-")</f>
        <v>0.10168528687748535</v>
      </c>
      <c r="K82" s="165">
        <f t="shared" si="21"/>
        <v>19869</v>
      </c>
      <c r="L82" s="167">
        <f>I82/$I79</f>
        <v>0.3322093326522455</v>
      </c>
    </row>
    <row r="83" spans="1:12" x14ac:dyDescent="0.25">
      <c r="A83" s="1"/>
      <c r="B83" s="161" t="s">
        <v>110</v>
      </c>
      <c r="C83" s="162">
        <v>290551</v>
      </c>
      <c r="D83" s="162">
        <v>113653</v>
      </c>
      <c r="E83" s="162">
        <v>62801</v>
      </c>
      <c r="F83" s="162">
        <v>234510</v>
      </c>
      <c r="G83" s="162">
        <v>293227</v>
      </c>
      <c r="H83" s="162">
        <v>353946</v>
      </c>
      <c r="I83" s="162">
        <v>361738</v>
      </c>
      <c r="J83" s="180">
        <f>IFERROR(I83/H83-1,"-")</f>
        <v>2.2014657603137255E-2</v>
      </c>
      <c r="K83" s="161">
        <f t="shared" si="21"/>
        <v>7792</v>
      </c>
      <c r="L83" s="163">
        <f>I83/$I79</f>
        <v>0.55825229982885349</v>
      </c>
    </row>
    <row r="84" spans="1:12" s="58" customFormat="1" x14ac:dyDescent="0.25">
      <c r="B84" s="165" t="s">
        <v>113</v>
      </c>
      <c r="C84" s="166">
        <v>48804</v>
      </c>
      <c r="D84" s="166">
        <v>18872</v>
      </c>
      <c r="E84" s="166">
        <v>4406</v>
      </c>
      <c r="F84" s="166">
        <v>45742</v>
      </c>
      <c r="G84" s="166">
        <v>59432</v>
      </c>
      <c r="H84" s="166">
        <v>73040</v>
      </c>
      <c r="I84" s="166">
        <v>77530</v>
      </c>
      <c r="J84" s="181">
        <f t="shared" ref="J84:J91" si="22">IFERROR(I84/H84-1,"-")</f>
        <v>6.1473165388828077E-2</v>
      </c>
      <c r="K84" s="165">
        <f t="shared" si="21"/>
        <v>4490</v>
      </c>
      <c r="L84" s="167">
        <f>I84/$I79</f>
        <v>0.1196482006472392</v>
      </c>
    </row>
    <row r="85" spans="1:12" s="58" customFormat="1" x14ac:dyDescent="0.25">
      <c r="B85" s="165" t="s">
        <v>116</v>
      </c>
      <c r="C85" s="166">
        <v>110837</v>
      </c>
      <c r="D85" s="166">
        <v>39833</v>
      </c>
      <c r="E85" s="166">
        <v>14624</v>
      </c>
      <c r="F85" s="166">
        <v>71577</v>
      </c>
      <c r="G85" s="166">
        <v>83396</v>
      </c>
      <c r="H85" s="166">
        <v>93384</v>
      </c>
      <c r="I85" s="166">
        <v>93106</v>
      </c>
      <c r="J85" s="181">
        <f t="shared" si="22"/>
        <v>-2.9769553670864202E-3</v>
      </c>
      <c r="K85" s="165">
        <f t="shared" si="21"/>
        <v>-278</v>
      </c>
      <c r="L85" s="167">
        <f>I85/$I79</f>
        <v>0.14368586830210051</v>
      </c>
    </row>
    <row r="86" spans="1:12" x14ac:dyDescent="0.25">
      <c r="A86" s="1"/>
      <c r="B86" s="165" t="s">
        <v>119</v>
      </c>
      <c r="C86" s="166">
        <v>17073</v>
      </c>
      <c r="D86" s="166">
        <v>6826</v>
      </c>
      <c r="E86" s="166">
        <v>10247</v>
      </c>
      <c r="F86" s="166">
        <v>20450</v>
      </c>
      <c r="G86" s="166">
        <v>27272</v>
      </c>
      <c r="H86" s="166">
        <v>40662</v>
      </c>
      <c r="I86" s="166">
        <v>40886</v>
      </c>
      <c r="J86" s="181">
        <f t="shared" si="22"/>
        <v>5.5088288820028808E-3</v>
      </c>
      <c r="K86" s="165">
        <f t="shared" si="21"/>
        <v>224</v>
      </c>
      <c r="L86" s="167">
        <f>I86/$I79</f>
        <v>6.3097334343647907E-2</v>
      </c>
    </row>
    <row r="87" spans="1:12" x14ac:dyDescent="0.25">
      <c r="A87" s="1"/>
      <c r="B87" s="165" t="s">
        <v>126</v>
      </c>
      <c r="C87" s="166">
        <v>6817</v>
      </c>
      <c r="D87" s="166">
        <v>1834</v>
      </c>
      <c r="E87" s="166">
        <v>1916</v>
      </c>
      <c r="F87" s="166">
        <v>7288</v>
      </c>
      <c r="G87" s="166">
        <v>7724</v>
      </c>
      <c r="H87" s="166">
        <v>12016</v>
      </c>
      <c r="I87" s="166">
        <v>10851</v>
      </c>
      <c r="J87" s="181">
        <f t="shared" si="22"/>
        <v>-9.6954061251664503E-2</v>
      </c>
      <c r="K87" s="165">
        <f t="shared" si="21"/>
        <v>-1165</v>
      </c>
      <c r="L87" s="167">
        <f>I87/$I79</f>
        <v>1.6745809689451729E-2</v>
      </c>
    </row>
    <row r="88" spans="1:12" x14ac:dyDescent="0.25">
      <c r="A88" s="1"/>
      <c r="B88" s="165" t="s">
        <v>122</v>
      </c>
      <c r="C88" s="166">
        <v>4532</v>
      </c>
      <c r="D88" s="166">
        <v>1421</v>
      </c>
      <c r="E88" s="166">
        <v>1733</v>
      </c>
      <c r="F88" s="166">
        <v>3922</v>
      </c>
      <c r="G88" s="166">
        <v>4496</v>
      </c>
      <c r="H88" s="166">
        <v>5836</v>
      </c>
      <c r="I88" s="166">
        <v>5973</v>
      </c>
      <c r="J88" s="181">
        <f t="shared" si="22"/>
        <v>2.3474982864976068E-2</v>
      </c>
      <c r="K88" s="165">
        <f t="shared" si="21"/>
        <v>137</v>
      </c>
      <c r="L88" s="167">
        <f>I88/$I79</f>
        <v>9.2178344184955466E-3</v>
      </c>
    </row>
    <row r="89" spans="1:12" x14ac:dyDescent="0.25">
      <c r="A89" s="1"/>
      <c r="B89" s="165" t="s">
        <v>131</v>
      </c>
      <c r="C89" s="166">
        <v>5677</v>
      </c>
      <c r="D89" s="166">
        <v>3336</v>
      </c>
      <c r="E89" s="166">
        <v>377</v>
      </c>
      <c r="F89" s="166">
        <v>4223</v>
      </c>
      <c r="G89" s="166">
        <v>5636</v>
      </c>
      <c r="H89" s="166">
        <v>4945</v>
      </c>
      <c r="I89" s="166">
        <v>5373</v>
      </c>
      <c r="J89" s="181">
        <f t="shared" si="22"/>
        <v>8.6552072800808899E-2</v>
      </c>
      <c r="K89" s="165">
        <f t="shared" si="21"/>
        <v>428</v>
      </c>
      <c r="L89" s="167">
        <f>I89/$I79</f>
        <v>8.2918842006657577E-3</v>
      </c>
    </row>
    <row r="90" spans="1:12" x14ac:dyDescent="0.25">
      <c r="A90" s="164" t="s">
        <v>147</v>
      </c>
      <c r="B90" s="165" t="s">
        <v>134</v>
      </c>
      <c r="C90" s="166">
        <v>7745</v>
      </c>
      <c r="D90" s="166">
        <v>5410</v>
      </c>
      <c r="E90" s="166">
        <v>480</v>
      </c>
      <c r="F90" s="166">
        <v>3781</v>
      </c>
      <c r="G90" s="166">
        <v>6141</v>
      </c>
      <c r="H90" s="166">
        <v>6529</v>
      </c>
      <c r="I90" s="166">
        <v>4616</v>
      </c>
      <c r="J90" s="181">
        <f t="shared" si="22"/>
        <v>-0.29300045948843623</v>
      </c>
      <c r="K90" s="165">
        <f t="shared" si="21"/>
        <v>-1913</v>
      </c>
      <c r="L90" s="167">
        <f>I90/$I79</f>
        <v>7.1236436758371751E-3</v>
      </c>
    </row>
    <row r="91" spans="1:12" x14ac:dyDescent="0.25">
      <c r="A91" s="169" t="s">
        <v>148</v>
      </c>
      <c r="B91" s="170" t="s">
        <v>148</v>
      </c>
      <c r="C91" s="171">
        <f t="shared" ref="C91:H91" si="23">C83-SUM(C84:C90)</f>
        <v>89066</v>
      </c>
      <c r="D91" s="171">
        <f t="shared" si="23"/>
        <v>36121</v>
      </c>
      <c r="E91" s="171">
        <f t="shared" si="23"/>
        <v>29018</v>
      </c>
      <c r="F91" s="171">
        <f t="shared" si="23"/>
        <v>77527</v>
      </c>
      <c r="G91" s="171">
        <f t="shared" si="23"/>
        <v>99130</v>
      </c>
      <c r="H91" s="171">
        <f t="shared" si="23"/>
        <v>117534</v>
      </c>
      <c r="I91" s="171">
        <f t="shared" ref="I91" si="24">I83-SUM(I84:I90)</f>
        <v>123403</v>
      </c>
      <c r="J91" s="182">
        <f t="shared" si="22"/>
        <v>4.9934487042047504E-2</v>
      </c>
      <c r="K91" s="170">
        <f>I91-H91</f>
        <v>5869</v>
      </c>
      <c r="L91" s="172">
        <f>I91/$I79</f>
        <v>0.1904417245514157</v>
      </c>
    </row>
    <row r="92" spans="1:12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6"/>
      <c r="K92" s="156"/>
      <c r="L92" s="155"/>
    </row>
    <row r="93" spans="1:12" x14ac:dyDescent="0.25">
      <c r="A93" s="1"/>
      <c r="B93" s="158" t="s">
        <v>71</v>
      </c>
      <c r="C93" s="178">
        <v>37387</v>
      </c>
      <c r="D93" s="178">
        <v>16374</v>
      </c>
      <c r="E93" s="178">
        <v>17855</v>
      </c>
      <c r="F93" s="178">
        <v>34377</v>
      </c>
      <c r="G93" s="178">
        <v>41604</v>
      </c>
      <c r="H93" s="178">
        <v>38605</v>
      </c>
      <c r="I93" s="178">
        <v>37957</v>
      </c>
      <c r="J93" s="179">
        <f>IFERROR(I93/H93-1,"-")</f>
        <v>-1.6785390493459396E-2</v>
      </c>
      <c r="K93" s="178">
        <f>I93-H93</f>
        <v>-648</v>
      </c>
      <c r="L93" s="179">
        <f>I93/$I93</f>
        <v>1</v>
      </c>
    </row>
    <row r="94" spans="1:12" x14ac:dyDescent="0.25">
      <c r="A94" s="1" t="s">
        <v>99</v>
      </c>
      <c r="B94" s="161" t="s">
        <v>100</v>
      </c>
      <c r="C94" s="162">
        <v>24136</v>
      </c>
      <c r="D94" s="162">
        <v>9870</v>
      </c>
      <c r="E94" s="162">
        <v>11100</v>
      </c>
      <c r="F94" s="162">
        <v>21675</v>
      </c>
      <c r="G94" s="162">
        <v>27233</v>
      </c>
      <c r="H94" s="162">
        <v>22651</v>
      </c>
      <c r="I94" s="162">
        <v>22770</v>
      </c>
      <c r="J94" s="180">
        <f>IFERROR(I94/H94-1,"-")</f>
        <v>5.2536311862609875E-3</v>
      </c>
      <c r="K94" s="161">
        <f t="shared" ref="K94:K104" si="25">I94-H94</f>
        <v>119</v>
      </c>
      <c r="L94" s="163">
        <f>I94/$I93</f>
        <v>0.59988934847327235</v>
      </c>
    </row>
    <row r="95" spans="1:12" x14ac:dyDescent="0.25">
      <c r="A95" s="164" t="s">
        <v>106</v>
      </c>
      <c r="B95" s="165" t="s">
        <v>106</v>
      </c>
      <c r="C95" s="166">
        <v>11713</v>
      </c>
      <c r="D95" s="166">
        <v>5398</v>
      </c>
      <c r="E95" s="166">
        <v>5615</v>
      </c>
      <c r="F95" s="166">
        <v>10123</v>
      </c>
      <c r="G95" s="166">
        <v>8763</v>
      </c>
      <c r="H95" s="166">
        <v>6545</v>
      </c>
      <c r="I95" s="166">
        <v>8085</v>
      </c>
      <c r="J95" s="181">
        <f>IFERROR(I95/H95-1,"-")</f>
        <v>0.23529411764705888</v>
      </c>
      <c r="K95" s="165">
        <f t="shared" si="25"/>
        <v>1540</v>
      </c>
      <c r="L95" s="167">
        <f>I95/$I93</f>
        <v>0.21300418895065468</v>
      </c>
    </row>
    <row r="96" spans="1:12" x14ac:dyDescent="0.25">
      <c r="A96" s="164" t="s">
        <v>103</v>
      </c>
      <c r="B96" s="165" t="s">
        <v>103</v>
      </c>
      <c r="C96" s="166">
        <v>12423</v>
      </c>
      <c r="D96" s="166">
        <v>4472</v>
      </c>
      <c r="E96" s="166">
        <v>5485</v>
      </c>
      <c r="F96" s="166">
        <v>11552</v>
      </c>
      <c r="G96" s="166">
        <v>18470</v>
      </c>
      <c r="H96" s="166">
        <v>16106</v>
      </c>
      <c r="I96" s="166">
        <v>14685</v>
      </c>
      <c r="J96" s="181">
        <f>IFERROR(I96/H96-1,"-")</f>
        <v>-8.8227989569104714E-2</v>
      </c>
      <c r="K96" s="165">
        <f t="shared" si="25"/>
        <v>-1421</v>
      </c>
      <c r="L96" s="167">
        <f>I96/$I93</f>
        <v>0.38688515952261771</v>
      </c>
    </row>
    <row r="97" spans="1:12" x14ac:dyDescent="0.25">
      <c r="A97" s="1"/>
      <c r="B97" s="161" t="s">
        <v>110</v>
      </c>
      <c r="C97" s="162">
        <v>13251</v>
      </c>
      <c r="D97" s="162">
        <v>6504</v>
      </c>
      <c r="E97" s="162">
        <v>6755</v>
      </c>
      <c r="F97" s="162">
        <v>12702</v>
      </c>
      <c r="G97" s="162">
        <v>14371</v>
      </c>
      <c r="H97" s="162">
        <v>15954</v>
      </c>
      <c r="I97" s="162">
        <v>15187</v>
      </c>
      <c r="J97" s="180">
        <f>IFERROR(I97/H97-1,"-")</f>
        <v>-4.8075717688354058E-2</v>
      </c>
      <c r="K97" s="161">
        <f t="shared" si="25"/>
        <v>-767</v>
      </c>
      <c r="L97" s="163">
        <f>I97/$I93</f>
        <v>0.40011065152672759</v>
      </c>
    </row>
    <row r="98" spans="1:12" s="58" customFormat="1" x14ac:dyDescent="0.25">
      <c r="B98" s="165" t="s">
        <v>113</v>
      </c>
      <c r="C98" s="166">
        <v>1757</v>
      </c>
      <c r="D98" s="166">
        <v>1118</v>
      </c>
      <c r="E98" s="166">
        <v>292</v>
      </c>
      <c r="F98" s="166">
        <v>1681</v>
      </c>
      <c r="G98" s="166">
        <v>2097</v>
      </c>
      <c r="H98" s="166">
        <v>2330</v>
      </c>
      <c r="I98" s="166">
        <v>1911</v>
      </c>
      <c r="J98" s="181">
        <f t="shared" ref="J98:J105" si="26">IFERROR(I98/H98-1,"-")</f>
        <v>-0.17982832618025746</v>
      </c>
      <c r="K98" s="165">
        <f t="shared" si="25"/>
        <v>-419</v>
      </c>
      <c r="L98" s="167">
        <f>I98/$I93</f>
        <v>5.0346444661063833E-2</v>
      </c>
    </row>
    <row r="99" spans="1:12" s="58" customFormat="1" x14ac:dyDescent="0.25">
      <c r="B99" s="165" t="s">
        <v>116</v>
      </c>
      <c r="C99" s="166">
        <v>2865</v>
      </c>
      <c r="D99" s="166">
        <v>1393</v>
      </c>
      <c r="E99" s="166">
        <v>1167</v>
      </c>
      <c r="F99" s="166">
        <v>2576</v>
      </c>
      <c r="G99" s="166">
        <v>2792</v>
      </c>
      <c r="H99" s="166">
        <v>3232</v>
      </c>
      <c r="I99" s="166">
        <v>2917</v>
      </c>
      <c r="J99" s="181">
        <f t="shared" si="26"/>
        <v>-9.7462871287128716E-2</v>
      </c>
      <c r="K99" s="165">
        <f t="shared" si="25"/>
        <v>-315</v>
      </c>
      <c r="L99" s="167">
        <f>I99/$I93</f>
        <v>7.6850119872487285E-2</v>
      </c>
    </row>
    <row r="100" spans="1:12" x14ac:dyDescent="0.25">
      <c r="A100" s="1"/>
      <c r="B100" s="165" t="s">
        <v>119</v>
      </c>
      <c r="C100" s="166">
        <v>2734</v>
      </c>
      <c r="D100" s="166">
        <v>1504</v>
      </c>
      <c r="E100" s="166">
        <v>2585</v>
      </c>
      <c r="F100" s="166">
        <v>2515</v>
      </c>
      <c r="G100" s="166">
        <v>2697</v>
      </c>
      <c r="H100" s="166">
        <v>2721</v>
      </c>
      <c r="I100" s="166">
        <v>2633</v>
      </c>
      <c r="J100" s="181">
        <f t="shared" si="26"/>
        <v>-3.2341051084160188E-2</v>
      </c>
      <c r="K100" s="165">
        <f t="shared" si="25"/>
        <v>-88</v>
      </c>
      <c r="L100" s="167">
        <f>I100/$I93</f>
        <v>6.9367969017572514E-2</v>
      </c>
    </row>
    <row r="101" spans="1:12" x14ac:dyDescent="0.25">
      <c r="A101" s="1"/>
      <c r="B101" s="165" t="s">
        <v>126</v>
      </c>
      <c r="C101" s="166">
        <v>447</v>
      </c>
      <c r="D101" s="166">
        <v>291</v>
      </c>
      <c r="E101" s="166">
        <v>132</v>
      </c>
      <c r="F101" s="166">
        <v>897</v>
      </c>
      <c r="G101" s="166">
        <v>680</v>
      </c>
      <c r="H101" s="166">
        <v>748</v>
      </c>
      <c r="I101" s="166">
        <v>676</v>
      </c>
      <c r="J101" s="181">
        <f t="shared" si="26"/>
        <v>-9.6256684491978661E-2</v>
      </c>
      <c r="K101" s="165">
        <f t="shared" si="25"/>
        <v>-72</v>
      </c>
      <c r="L101" s="167">
        <f>I101/$I93</f>
        <v>1.7809626682825302E-2</v>
      </c>
    </row>
    <row r="102" spans="1:12" x14ac:dyDescent="0.25">
      <c r="A102" s="1"/>
      <c r="B102" s="165" t="s">
        <v>122</v>
      </c>
      <c r="C102" s="166">
        <v>376</v>
      </c>
      <c r="D102" s="166">
        <v>187</v>
      </c>
      <c r="E102" s="166">
        <v>248</v>
      </c>
      <c r="F102" s="166">
        <v>526</v>
      </c>
      <c r="G102" s="166">
        <v>406</v>
      </c>
      <c r="H102" s="166">
        <v>639</v>
      </c>
      <c r="I102" s="166">
        <v>610</v>
      </c>
      <c r="J102" s="181">
        <f t="shared" si="26"/>
        <v>-4.5383411580594668E-2</v>
      </c>
      <c r="K102" s="165">
        <f t="shared" si="25"/>
        <v>-29</v>
      </c>
      <c r="L102" s="167">
        <f>I102/$I93</f>
        <v>1.6070816977105672E-2</v>
      </c>
    </row>
    <row r="103" spans="1:12" x14ac:dyDescent="0.25">
      <c r="A103" s="1"/>
      <c r="B103" s="165" t="s">
        <v>131</v>
      </c>
      <c r="C103" s="166">
        <v>124</v>
      </c>
      <c r="D103" s="166">
        <v>126</v>
      </c>
      <c r="E103" s="166">
        <v>19</v>
      </c>
      <c r="F103" s="166">
        <v>217</v>
      </c>
      <c r="G103" s="166">
        <v>105</v>
      </c>
      <c r="H103" s="166">
        <v>179</v>
      </c>
      <c r="I103" s="166">
        <v>157</v>
      </c>
      <c r="J103" s="181">
        <f t="shared" si="26"/>
        <v>-0.12290502793296088</v>
      </c>
      <c r="K103" s="165">
        <f t="shared" si="25"/>
        <v>-22</v>
      </c>
      <c r="L103" s="167">
        <f>I103/$I93</f>
        <v>4.1362594514845743E-3</v>
      </c>
    </row>
    <row r="104" spans="1:12" x14ac:dyDescent="0.25">
      <c r="A104" s="164" t="s">
        <v>147</v>
      </c>
      <c r="B104" s="165" t="s">
        <v>134</v>
      </c>
      <c r="C104" s="166">
        <v>153</v>
      </c>
      <c r="D104" s="166">
        <v>73</v>
      </c>
      <c r="E104" s="166">
        <v>55</v>
      </c>
      <c r="F104" s="166">
        <v>110</v>
      </c>
      <c r="G104" s="166">
        <v>189</v>
      </c>
      <c r="H104" s="166">
        <v>313</v>
      </c>
      <c r="I104" s="166">
        <v>162</v>
      </c>
      <c r="J104" s="181">
        <f t="shared" si="26"/>
        <v>-0.48242811501597449</v>
      </c>
      <c r="K104" s="165">
        <f t="shared" si="25"/>
        <v>-151</v>
      </c>
      <c r="L104" s="167">
        <f>I104/$I93</f>
        <v>4.2679874594936376E-3</v>
      </c>
    </row>
    <row r="105" spans="1:12" x14ac:dyDescent="0.25">
      <c r="A105" s="169" t="s">
        <v>148</v>
      </c>
      <c r="B105" s="170" t="s">
        <v>148</v>
      </c>
      <c r="C105" s="171">
        <f t="shared" ref="C105" si="27">C97-SUM(C98:C104)</f>
        <v>4795</v>
      </c>
      <c r="D105" s="171">
        <f t="shared" ref="D105:I105" si="28">D97-SUM(D98:D104)</f>
        <v>1812</v>
      </c>
      <c r="E105" s="171">
        <f t="shared" si="28"/>
        <v>2257</v>
      </c>
      <c r="F105" s="171">
        <f t="shared" si="28"/>
        <v>4180</v>
      </c>
      <c r="G105" s="171">
        <f t="shared" si="28"/>
        <v>5405</v>
      </c>
      <c r="H105" s="171">
        <f t="shared" si="28"/>
        <v>5792</v>
      </c>
      <c r="I105" s="171">
        <f t="shared" si="28"/>
        <v>6121</v>
      </c>
      <c r="J105" s="182">
        <f t="shared" si="26"/>
        <v>5.6802486187845336E-2</v>
      </c>
      <c r="K105" s="170">
        <f>I105-H105</f>
        <v>329</v>
      </c>
      <c r="L105" s="172">
        <f>I105/$I93</f>
        <v>0.16126142740469479</v>
      </c>
    </row>
    <row r="106" spans="1:12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6"/>
      <c r="K106" s="156"/>
      <c r="L106" s="155"/>
    </row>
    <row r="107" spans="1:12" x14ac:dyDescent="0.25">
      <c r="A107" s="1"/>
      <c r="B107" s="158" t="s">
        <v>71</v>
      </c>
      <c r="C107" s="178">
        <v>99004</v>
      </c>
      <c r="D107" s="178">
        <v>51514</v>
      </c>
      <c r="E107" s="178">
        <v>57900</v>
      </c>
      <c r="F107" s="178">
        <v>132098</v>
      </c>
      <c r="G107" s="178">
        <v>172118</v>
      </c>
      <c r="H107" s="178">
        <v>164745</v>
      </c>
      <c r="I107" s="178">
        <v>177299</v>
      </c>
      <c r="J107" s="179">
        <f>IFERROR(I107/H107-1,"-")</f>
        <v>7.6202616164375181E-2</v>
      </c>
      <c r="K107" s="178">
        <f>I107-H107</f>
        <v>12554</v>
      </c>
      <c r="L107" s="179">
        <f>I107/$I107</f>
        <v>1</v>
      </c>
    </row>
    <row r="108" spans="1:12" x14ac:dyDescent="0.25">
      <c r="A108" s="1" t="s">
        <v>99</v>
      </c>
      <c r="B108" s="161" t="s">
        <v>100</v>
      </c>
      <c r="C108" s="162">
        <v>21066</v>
      </c>
      <c r="D108" s="162">
        <v>16723</v>
      </c>
      <c r="E108" s="162">
        <v>31959</v>
      </c>
      <c r="F108" s="162">
        <v>32595</v>
      </c>
      <c r="G108" s="162">
        <v>38948</v>
      </c>
      <c r="H108" s="162">
        <v>35553</v>
      </c>
      <c r="I108" s="162">
        <v>38950</v>
      </c>
      <c r="J108" s="180">
        <f>IFERROR(I108/H108-1,"-")</f>
        <v>9.5547492476021789E-2</v>
      </c>
      <c r="K108" s="161">
        <f t="shared" ref="K108:K118" si="29">I108-H108</f>
        <v>3397</v>
      </c>
      <c r="L108" s="163">
        <f>I108/$I107</f>
        <v>0.21968539021652689</v>
      </c>
    </row>
    <row r="109" spans="1:12" x14ac:dyDescent="0.25">
      <c r="A109" s="164" t="s">
        <v>106</v>
      </c>
      <c r="B109" s="165" t="s">
        <v>106</v>
      </c>
      <c r="C109" s="166">
        <v>8150</v>
      </c>
      <c r="D109" s="166">
        <v>1796</v>
      </c>
      <c r="E109" s="166">
        <v>18752</v>
      </c>
      <c r="F109" s="166">
        <v>11937</v>
      </c>
      <c r="G109" s="166">
        <v>15435</v>
      </c>
      <c r="H109" s="166">
        <v>11437</v>
      </c>
      <c r="I109" s="166">
        <v>14381</v>
      </c>
      <c r="J109" s="181">
        <f>IFERROR(I109/H109-1,"-")</f>
        <v>0.2574101600069949</v>
      </c>
      <c r="K109" s="165">
        <f t="shared" si="29"/>
        <v>2944</v>
      </c>
      <c r="L109" s="167">
        <f>I109/$I107</f>
        <v>8.1111568593167468E-2</v>
      </c>
    </row>
    <row r="110" spans="1:12" x14ac:dyDescent="0.25">
      <c r="A110" s="164" t="s">
        <v>103</v>
      </c>
      <c r="B110" s="165" t="s">
        <v>103</v>
      </c>
      <c r="C110" s="166">
        <v>12916</v>
      </c>
      <c r="D110" s="166">
        <v>14927</v>
      </c>
      <c r="E110" s="166">
        <v>13207</v>
      </c>
      <c r="F110" s="166">
        <v>20658</v>
      </c>
      <c r="G110" s="166">
        <v>23513</v>
      </c>
      <c r="H110" s="166">
        <v>24116</v>
      </c>
      <c r="I110" s="166">
        <v>24569</v>
      </c>
      <c r="J110" s="181">
        <f>IFERROR(I110/H110-1,"-")</f>
        <v>1.8784209653342154E-2</v>
      </c>
      <c r="K110" s="165">
        <f t="shared" si="29"/>
        <v>453</v>
      </c>
      <c r="L110" s="167">
        <f>I110/$I107</f>
        <v>0.13857382162335941</v>
      </c>
    </row>
    <row r="111" spans="1:12" x14ac:dyDescent="0.25">
      <c r="A111" s="1"/>
      <c r="B111" s="161" t="s">
        <v>110</v>
      </c>
      <c r="C111" s="162">
        <v>77938</v>
      </c>
      <c r="D111" s="162">
        <v>34791</v>
      </c>
      <c r="E111" s="162">
        <v>25941</v>
      </c>
      <c r="F111" s="162">
        <v>99503</v>
      </c>
      <c r="G111" s="162">
        <v>133170</v>
      </c>
      <c r="H111" s="162">
        <v>129192</v>
      </c>
      <c r="I111" s="162">
        <v>138349</v>
      </c>
      <c r="J111" s="180">
        <f>IFERROR(I111/H111-1,"-")</f>
        <v>7.0879001795776775E-2</v>
      </c>
      <c r="K111" s="161">
        <f t="shared" si="29"/>
        <v>9157</v>
      </c>
      <c r="L111" s="163">
        <f>I111/$I107</f>
        <v>0.78031460978347311</v>
      </c>
    </row>
    <row r="112" spans="1:12" s="58" customFormat="1" x14ac:dyDescent="0.25">
      <c r="B112" s="165" t="s">
        <v>113</v>
      </c>
      <c r="C112" s="166">
        <v>42656</v>
      </c>
      <c r="D112" s="166">
        <v>18021</v>
      </c>
      <c r="E112" s="166">
        <v>7005</v>
      </c>
      <c r="F112" s="166">
        <v>59294</v>
      </c>
      <c r="G112" s="166">
        <v>86270</v>
      </c>
      <c r="H112" s="166">
        <v>79648</v>
      </c>
      <c r="I112" s="166">
        <v>83234</v>
      </c>
      <c r="J112" s="181">
        <f t="shared" ref="J112:J119" si="30">IFERROR(I112/H112-1,"-")</f>
        <v>4.5023101647247987E-2</v>
      </c>
      <c r="K112" s="165">
        <f t="shared" si="29"/>
        <v>3586</v>
      </c>
      <c r="L112" s="167">
        <f>I112/$I107</f>
        <v>0.4694555524847856</v>
      </c>
    </row>
    <row r="113" spans="1:12" s="58" customFormat="1" x14ac:dyDescent="0.25">
      <c r="B113" s="165" t="s">
        <v>116</v>
      </c>
      <c r="C113" s="166">
        <v>6585</v>
      </c>
      <c r="D113" s="166">
        <v>2477</v>
      </c>
      <c r="E113" s="166">
        <v>4592</v>
      </c>
      <c r="F113" s="166">
        <v>4367</v>
      </c>
      <c r="G113" s="166">
        <v>5843</v>
      </c>
      <c r="H113" s="166">
        <v>5647</v>
      </c>
      <c r="I113" s="166">
        <v>6539</v>
      </c>
      <c r="J113" s="181">
        <f t="shared" si="30"/>
        <v>0.15795997874977874</v>
      </c>
      <c r="K113" s="165">
        <f t="shared" si="29"/>
        <v>892</v>
      </c>
      <c r="L113" s="167">
        <f>I113/$I107</f>
        <v>3.6881200683590999E-2</v>
      </c>
    </row>
    <row r="114" spans="1:12" x14ac:dyDescent="0.25">
      <c r="A114" s="1"/>
      <c r="B114" s="165" t="s">
        <v>119</v>
      </c>
      <c r="C114" s="166">
        <v>9174</v>
      </c>
      <c r="D114" s="166">
        <v>1867</v>
      </c>
      <c r="E114" s="166">
        <v>4322</v>
      </c>
      <c r="F114" s="166">
        <v>6255</v>
      </c>
      <c r="G114" s="166">
        <v>10458</v>
      </c>
      <c r="H114" s="166">
        <v>9327</v>
      </c>
      <c r="I114" s="166">
        <v>10989</v>
      </c>
      <c r="J114" s="181">
        <f t="shared" si="30"/>
        <v>0.17819234480540369</v>
      </c>
      <c r="K114" s="165">
        <f t="shared" si="29"/>
        <v>1662</v>
      </c>
      <c r="L114" s="167">
        <f>I114/$I107</f>
        <v>6.1980045008714096E-2</v>
      </c>
    </row>
    <row r="115" spans="1:12" x14ac:dyDescent="0.25">
      <c r="A115" s="1"/>
      <c r="B115" s="165" t="s">
        <v>126</v>
      </c>
      <c r="C115" s="166">
        <v>1790</v>
      </c>
      <c r="D115" s="166">
        <v>1081</v>
      </c>
      <c r="E115" s="166">
        <v>1671</v>
      </c>
      <c r="F115" s="166">
        <v>4333</v>
      </c>
      <c r="G115" s="166">
        <v>4008</v>
      </c>
      <c r="H115" s="166">
        <v>4143</v>
      </c>
      <c r="I115" s="166">
        <v>4625</v>
      </c>
      <c r="J115" s="181">
        <f t="shared" si="30"/>
        <v>0.11634081583393674</v>
      </c>
      <c r="K115" s="165">
        <f t="shared" si="29"/>
        <v>482</v>
      </c>
      <c r="L115" s="167">
        <f>I115/$I107</f>
        <v>2.6085877528920071E-2</v>
      </c>
    </row>
    <row r="116" spans="1:12" x14ac:dyDescent="0.25">
      <c r="A116" s="1"/>
      <c r="B116" s="165" t="s">
        <v>122</v>
      </c>
      <c r="C116" s="166">
        <v>2762</v>
      </c>
      <c r="D116" s="166">
        <v>1406</v>
      </c>
      <c r="E116" s="166">
        <v>2050</v>
      </c>
      <c r="F116" s="166">
        <v>3508</v>
      </c>
      <c r="G116" s="166">
        <v>3727</v>
      </c>
      <c r="H116" s="166">
        <v>3359</v>
      </c>
      <c r="I116" s="166">
        <v>3495</v>
      </c>
      <c r="J116" s="181">
        <f t="shared" si="30"/>
        <v>4.0488240547781995E-2</v>
      </c>
      <c r="K116" s="165">
        <f t="shared" si="29"/>
        <v>136</v>
      </c>
      <c r="L116" s="167">
        <f>I116/$I107</f>
        <v>1.9712463127259602E-2</v>
      </c>
    </row>
    <row r="117" spans="1:12" x14ac:dyDescent="0.25">
      <c r="A117" s="1"/>
      <c r="B117" s="165" t="s">
        <v>131</v>
      </c>
      <c r="C117" s="166">
        <v>512</v>
      </c>
      <c r="D117" s="166">
        <v>415</v>
      </c>
      <c r="E117" s="166">
        <v>51</v>
      </c>
      <c r="F117" s="166">
        <v>578</v>
      </c>
      <c r="G117" s="166">
        <v>887</v>
      </c>
      <c r="H117" s="166">
        <v>961</v>
      </c>
      <c r="I117" s="166">
        <v>903</v>
      </c>
      <c r="J117" s="181">
        <f t="shared" si="30"/>
        <v>-6.0353798126951075E-2</v>
      </c>
      <c r="K117" s="165">
        <f t="shared" si="29"/>
        <v>-58</v>
      </c>
      <c r="L117" s="167">
        <f>I117/$I107</f>
        <v>5.0930913315923951E-3</v>
      </c>
    </row>
    <row r="118" spans="1:12" x14ac:dyDescent="0.25">
      <c r="A118" s="164" t="s">
        <v>147</v>
      </c>
      <c r="B118" s="165" t="s">
        <v>134</v>
      </c>
      <c r="C118" s="166">
        <v>982</v>
      </c>
      <c r="D118" s="166">
        <v>1035</v>
      </c>
      <c r="E118" s="166">
        <v>26</v>
      </c>
      <c r="F118" s="166">
        <v>753</v>
      </c>
      <c r="G118" s="166">
        <v>503</v>
      </c>
      <c r="H118" s="166">
        <v>1178</v>
      </c>
      <c r="I118" s="166">
        <v>765</v>
      </c>
      <c r="J118" s="181">
        <f t="shared" si="30"/>
        <v>-0.35059422750424452</v>
      </c>
      <c r="K118" s="165">
        <f t="shared" si="29"/>
        <v>-413</v>
      </c>
      <c r="L118" s="167">
        <f>I118/$I107</f>
        <v>4.3147451480267792E-3</v>
      </c>
    </row>
    <row r="119" spans="1:12" x14ac:dyDescent="0.25">
      <c r="A119" s="169" t="s">
        <v>148</v>
      </c>
      <c r="B119" s="170" t="s">
        <v>148</v>
      </c>
      <c r="C119" s="171">
        <f t="shared" ref="C119:I119" si="31">C111-SUM(C112:C118)</f>
        <v>13477</v>
      </c>
      <c r="D119" s="171">
        <f t="shared" si="31"/>
        <v>8489</v>
      </c>
      <c r="E119" s="171">
        <f t="shared" si="31"/>
        <v>6224</v>
      </c>
      <c r="F119" s="171">
        <f t="shared" si="31"/>
        <v>20415</v>
      </c>
      <c r="G119" s="171">
        <f t="shared" si="31"/>
        <v>21474</v>
      </c>
      <c r="H119" s="171">
        <f t="shared" si="31"/>
        <v>24929</v>
      </c>
      <c r="I119" s="171">
        <f t="shared" si="31"/>
        <v>27799</v>
      </c>
      <c r="J119" s="182">
        <f t="shared" si="30"/>
        <v>0.11512696056801319</v>
      </c>
      <c r="K119" s="170">
        <f>I119-H119</f>
        <v>2870</v>
      </c>
      <c r="L119" s="172">
        <f>I119/$I107</f>
        <v>0.15679163447058359</v>
      </c>
    </row>
    <row r="120" spans="1:12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6"/>
      <c r="K120" s="156"/>
      <c r="L120" s="155"/>
    </row>
    <row r="121" spans="1:12" x14ac:dyDescent="0.25">
      <c r="A121" s="1"/>
      <c r="B121" s="158" t="s">
        <v>71</v>
      </c>
      <c r="C121" s="178">
        <v>144634</v>
      </c>
      <c r="D121" s="178">
        <v>61070</v>
      </c>
      <c r="E121" s="178">
        <v>87281</v>
      </c>
      <c r="F121" s="178">
        <v>139299</v>
      </c>
      <c r="G121" s="178">
        <v>159872</v>
      </c>
      <c r="H121" s="178">
        <v>163938</v>
      </c>
      <c r="I121" s="178">
        <v>183123</v>
      </c>
      <c r="J121" s="179">
        <f>IFERROR(I121/H121-1,"-")</f>
        <v>0.1170259488343155</v>
      </c>
      <c r="K121" s="178">
        <f>I121-H121</f>
        <v>19185</v>
      </c>
      <c r="L121" s="179">
        <f>I121/$I121</f>
        <v>1</v>
      </c>
    </row>
    <row r="122" spans="1:12" x14ac:dyDescent="0.25">
      <c r="A122" s="1" t="s">
        <v>99</v>
      </c>
      <c r="B122" s="161" t="s">
        <v>100</v>
      </c>
      <c r="C122" s="162">
        <v>78691</v>
      </c>
      <c r="D122" s="162">
        <v>31582</v>
      </c>
      <c r="E122" s="162">
        <v>57813</v>
      </c>
      <c r="F122" s="162">
        <v>84778</v>
      </c>
      <c r="G122" s="162">
        <v>97461</v>
      </c>
      <c r="H122" s="162">
        <v>102045</v>
      </c>
      <c r="I122" s="162">
        <v>116961</v>
      </c>
      <c r="J122" s="180">
        <f>IFERROR(I122/H122-1,"-")</f>
        <v>0.14617080699691321</v>
      </c>
      <c r="K122" s="161">
        <f t="shared" ref="K122:K132" si="32">I122-H122</f>
        <v>14916</v>
      </c>
      <c r="L122" s="163">
        <f>I122/$I121</f>
        <v>0.63870185612948671</v>
      </c>
    </row>
    <row r="123" spans="1:12" x14ac:dyDescent="0.25">
      <c r="A123" s="164" t="s">
        <v>106</v>
      </c>
      <c r="B123" s="165" t="s">
        <v>106</v>
      </c>
      <c r="C123" s="166">
        <v>39788</v>
      </c>
      <c r="D123" s="166">
        <v>15107</v>
      </c>
      <c r="E123" s="166">
        <v>29629</v>
      </c>
      <c r="F123" s="166">
        <v>44177</v>
      </c>
      <c r="G123" s="166">
        <v>44176</v>
      </c>
      <c r="H123" s="166">
        <v>49506</v>
      </c>
      <c r="I123" s="166">
        <v>62123</v>
      </c>
      <c r="J123" s="181">
        <f>IFERROR(I123/H123-1,"-")</f>
        <v>0.25485799701046341</v>
      </c>
      <c r="K123" s="165">
        <f t="shared" si="32"/>
        <v>12617</v>
      </c>
      <c r="L123" s="167">
        <f>I123/$I121</f>
        <v>0.33924193028729321</v>
      </c>
    </row>
    <row r="124" spans="1:12" x14ac:dyDescent="0.25">
      <c r="A124" s="164" t="s">
        <v>103</v>
      </c>
      <c r="B124" s="165" t="s">
        <v>103</v>
      </c>
      <c r="C124" s="166">
        <v>38903</v>
      </c>
      <c r="D124" s="166">
        <v>16475</v>
      </c>
      <c r="E124" s="166">
        <v>28184</v>
      </c>
      <c r="F124" s="166">
        <v>40601</v>
      </c>
      <c r="G124" s="166">
        <v>53285</v>
      </c>
      <c r="H124" s="166">
        <v>52539</v>
      </c>
      <c r="I124" s="166">
        <v>54838</v>
      </c>
      <c r="J124" s="181">
        <f>IFERROR(I124/H124-1,"-")</f>
        <v>4.3757970269704405E-2</v>
      </c>
      <c r="K124" s="165">
        <f t="shared" si="32"/>
        <v>2299</v>
      </c>
      <c r="L124" s="167">
        <f>I124/$I121</f>
        <v>0.2994599258421935</v>
      </c>
    </row>
    <row r="125" spans="1:12" x14ac:dyDescent="0.25">
      <c r="A125" s="1"/>
      <c r="B125" s="161" t="s">
        <v>110</v>
      </c>
      <c r="C125" s="162">
        <v>65943</v>
      </c>
      <c r="D125" s="162">
        <v>29488</v>
      </c>
      <c r="E125" s="162">
        <v>29468</v>
      </c>
      <c r="F125" s="162">
        <v>54521</v>
      </c>
      <c r="G125" s="162">
        <v>62411</v>
      </c>
      <c r="H125" s="162">
        <v>61893</v>
      </c>
      <c r="I125" s="162">
        <v>66162</v>
      </c>
      <c r="J125" s="180">
        <f>IFERROR(I125/H125-1,"-")</f>
        <v>6.8973874266879953E-2</v>
      </c>
      <c r="K125" s="161">
        <f t="shared" si="32"/>
        <v>4269</v>
      </c>
      <c r="L125" s="163">
        <f>I125/$I121</f>
        <v>0.36129814387051329</v>
      </c>
    </row>
    <row r="126" spans="1:12" s="58" customFormat="1" x14ac:dyDescent="0.25">
      <c r="B126" s="165" t="s">
        <v>113</v>
      </c>
      <c r="C126" s="166">
        <v>6858</v>
      </c>
      <c r="D126" s="166">
        <v>3040</v>
      </c>
      <c r="E126" s="166">
        <v>1049</v>
      </c>
      <c r="F126" s="166">
        <v>5704</v>
      </c>
      <c r="G126" s="166">
        <v>8297</v>
      </c>
      <c r="H126" s="166">
        <v>7300</v>
      </c>
      <c r="I126" s="166">
        <v>6859</v>
      </c>
      <c r="J126" s="181">
        <f t="shared" ref="J126:J133" si="33">IFERROR(I126/H126-1,"-")</f>
        <v>-6.0410958904109635E-2</v>
      </c>
      <c r="K126" s="165">
        <f t="shared" si="32"/>
        <v>-441</v>
      </c>
      <c r="L126" s="167">
        <f>I126/$I121</f>
        <v>3.7455699174871536E-2</v>
      </c>
    </row>
    <row r="127" spans="1:12" s="58" customFormat="1" x14ac:dyDescent="0.25">
      <c r="B127" s="165" t="s">
        <v>116</v>
      </c>
      <c r="C127" s="166">
        <v>6346</v>
      </c>
      <c r="D127" s="166">
        <v>3241</v>
      </c>
      <c r="E127" s="166">
        <v>3001</v>
      </c>
      <c r="F127" s="166">
        <v>5857</v>
      </c>
      <c r="G127" s="166">
        <v>8875</v>
      </c>
      <c r="H127" s="166">
        <v>8533</v>
      </c>
      <c r="I127" s="166">
        <v>9262</v>
      </c>
      <c r="J127" s="181">
        <f t="shared" si="33"/>
        <v>8.5433024727528339E-2</v>
      </c>
      <c r="K127" s="165">
        <f t="shared" si="32"/>
        <v>729</v>
      </c>
      <c r="L127" s="167">
        <f>I127/$I121</f>
        <v>5.057802679073628E-2</v>
      </c>
    </row>
    <row r="128" spans="1:12" x14ac:dyDescent="0.25">
      <c r="A128" s="1"/>
      <c r="B128" s="165" t="s">
        <v>119</v>
      </c>
      <c r="C128" s="166">
        <v>4532</v>
      </c>
      <c r="D128" s="166">
        <v>2160</v>
      </c>
      <c r="E128" s="166">
        <v>4356</v>
      </c>
      <c r="F128" s="166">
        <v>5400</v>
      </c>
      <c r="G128" s="166">
        <v>5878</v>
      </c>
      <c r="H128" s="166">
        <v>5745</v>
      </c>
      <c r="I128" s="166">
        <v>6147</v>
      </c>
      <c r="J128" s="181">
        <f t="shared" si="33"/>
        <v>6.9973890339425582E-2</v>
      </c>
      <c r="K128" s="165">
        <f t="shared" si="32"/>
        <v>402</v>
      </c>
      <c r="L128" s="167">
        <f>I128/$I121</f>
        <v>3.35676021035042E-2</v>
      </c>
    </row>
    <row r="129" spans="1:12" x14ac:dyDescent="0.25">
      <c r="A129" s="1"/>
      <c r="B129" s="165" t="s">
        <v>126</v>
      </c>
      <c r="C129" s="166">
        <v>1117</v>
      </c>
      <c r="D129" s="166">
        <v>593</v>
      </c>
      <c r="E129" s="166">
        <v>547</v>
      </c>
      <c r="F129" s="166">
        <v>1675</v>
      </c>
      <c r="G129" s="166">
        <v>1783</v>
      </c>
      <c r="H129" s="166">
        <v>1624</v>
      </c>
      <c r="I129" s="166">
        <v>1749</v>
      </c>
      <c r="J129" s="181">
        <f t="shared" si="33"/>
        <v>7.6970443349753781E-2</v>
      </c>
      <c r="K129" s="165">
        <f t="shared" si="32"/>
        <v>125</v>
      </c>
      <c r="L129" s="167">
        <f>I129/$I121</f>
        <v>9.5509575531200347E-3</v>
      </c>
    </row>
    <row r="130" spans="1:12" x14ac:dyDescent="0.25">
      <c r="A130" s="1"/>
      <c r="B130" s="165" t="s">
        <v>122</v>
      </c>
      <c r="C130" s="166">
        <v>941</v>
      </c>
      <c r="D130" s="166">
        <v>511</v>
      </c>
      <c r="E130" s="166">
        <v>496</v>
      </c>
      <c r="F130" s="166">
        <v>1186</v>
      </c>
      <c r="G130" s="166">
        <v>1212</v>
      </c>
      <c r="H130" s="166">
        <v>1271</v>
      </c>
      <c r="I130" s="166">
        <v>1604</v>
      </c>
      <c r="J130" s="181">
        <f t="shared" si="33"/>
        <v>0.26199842643587723</v>
      </c>
      <c r="K130" s="165">
        <f t="shared" si="32"/>
        <v>333</v>
      </c>
      <c r="L130" s="167">
        <f>I130/$I121</f>
        <v>8.7591400315634848E-3</v>
      </c>
    </row>
    <row r="131" spans="1:12" x14ac:dyDescent="0.25">
      <c r="A131" s="1"/>
      <c r="B131" s="165" t="s">
        <v>131</v>
      </c>
      <c r="C131" s="166">
        <v>1108</v>
      </c>
      <c r="D131" s="166">
        <v>660</v>
      </c>
      <c r="E131" s="166">
        <v>81</v>
      </c>
      <c r="F131" s="166">
        <v>649</v>
      </c>
      <c r="G131" s="166">
        <v>848</v>
      </c>
      <c r="H131" s="166">
        <v>950</v>
      </c>
      <c r="I131" s="166">
        <v>749</v>
      </c>
      <c r="J131" s="181">
        <f t="shared" si="33"/>
        <v>-0.21157894736842109</v>
      </c>
      <c r="K131" s="165">
        <f t="shared" si="32"/>
        <v>-201</v>
      </c>
      <c r="L131" s="167">
        <f>I131/$I121</f>
        <v>4.0901470596265898E-3</v>
      </c>
    </row>
    <row r="132" spans="1:12" x14ac:dyDescent="0.25">
      <c r="A132" s="164" t="s">
        <v>147</v>
      </c>
      <c r="B132" s="165" t="s">
        <v>134</v>
      </c>
      <c r="C132" s="166">
        <v>1669</v>
      </c>
      <c r="D132" s="166">
        <v>1014</v>
      </c>
      <c r="E132" s="166">
        <v>198</v>
      </c>
      <c r="F132" s="166">
        <v>1092</v>
      </c>
      <c r="G132" s="166">
        <v>1559</v>
      </c>
      <c r="H132" s="166">
        <v>1439</v>
      </c>
      <c r="I132" s="166">
        <v>1443</v>
      </c>
      <c r="J132" s="181">
        <f t="shared" si="33"/>
        <v>2.7797081306462079E-3</v>
      </c>
      <c r="K132" s="165">
        <f t="shared" si="32"/>
        <v>4</v>
      </c>
      <c r="L132" s="167">
        <f>I132/$I121</f>
        <v>7.8799495421110408E-3</v>
      </c>
    </row>
    <row r="133" spans="1:12" x14ac:dyDescent="0.25">
      <c r="A133" s="169" t="s">
        <v>148</v>
      </c>
      <c r="B133" s="170" t="s">
        <v>148</v>
      </c>
      <c r="C133" s="171">
        <f t="shared" ref="C133:I133" si="34">C125-SUM(C126:C132)</f>
        <v>43372</v>
      </c>
      <c r="D133" s="171">
        <f t="shared" si="34"/>
        <v>18269</v>
      </c>
      <c r="E133" s="171">
        <f t="shared" si="34"/>
        <v>19740</v>
      </c>
      <c r="F133" s="171">
        <f t="shared" si="34"/>
        <v>32958</v>
      </c>
      <c r="G133" s="171">
        <f t="shared" si="34"/>
        <v>33959</v>
      </c>
      <c r="H133" s="171">
        <f t="shared" si="34"/>
        <v>35031</v>
      </c>
      <c r="I133" s="171">
        <f t="shared" si="34"/>
        <v>38349</v>
      </c>
      <c r="J133" s="182">
        <f t="shared" si="33"/>
        <v>9.4716108589534942E-2</v>
      </c>
      <c r="K133" s="170">
        <f>I133-H133</f>
        <v>3318</v>
      </c>
      <c r="L133" s="172">
        <f>I133/$I121</f>
        <v>0.20941662161498009</v>
      </c>
    </row>
    <row r="134" spans="1:12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6"/>
      <c r="K134" s="156"/>
      <c r="L134" s="155"/>
    </row>
    <row r="135" spans="1:12" x14ac:dyDescent="0.25">
      <c r="A135" s="1"/>
      <c r="B135" s="158" t="s">
        <v>71</v>
      </c>
      <c r="C135" s="178">
        <v>168682</v>
      </c>
      <c r="D135" s="178">
        <v>69696</v>
      </c>
      <c r="E135" s="178">
        <v>63300</v>
      </c>
      <c r="F135" s="178">
        <v>174823</v>
      </c>
      <c r="G135" s="178">
        <v>188173</v>
      </c>
      <c r="H135" s="178">
        <v>197940</v>
      </c>
      <c r="I135" s="178">
        <v>194848</v>
      </c>
      <c r="J135" s="179">
        <f>IFERROR(I135/H135-1,"-")</f>
        <v>-1.5620895220773923E-2</v>
      </c>
      <c r="K135" s="178">
        <f>I135-H135</f>
        <v>-3092</v>
      </c>
      <c r="L135" s="179">
        <f>I135/$I135</f>
        <v>1</v>
      </c>
    </row>
    <row r="136" spans="1:12" x14ac:dyDescent="0.25">
      <c r="A136" s="1" t="s">
        <v>99</v>
      </c>
      <c r="B136" s="161" t="s">
        <v>100</v>
      </c>
      <c r="C136" s="162">
        <v>31942</v>
      </c>
      <c r="D136" s="162">
        <v>10836</v>
      </c>
      <c r="E136" s="162">
        <v>32597</v>
      </c>
      <c r="F136" s="162">
        <v>21389</v>
      </c>
      <c r="G136" s="162">
        <v>23428</v>
      </c>
      <c r="H136" s="162">
        <v>20412</v>
      </c>
      <c r="I136" s="162">
        <v>21360</v>
      </c>
      <c r="J136" s="180">
        <f>IFERROR(I136/H136-1,"-")</f>
        <v>4.6443268665490978E-2</v>
      </c>
      <c r="K136" s="161">
        <f t="shared" ref="K136:K146" si="35">I136-H136</f>
        <v>948</v>
      </c>
      <c r="L136" s="163">
        <f>I136/$I135</f>
        <v>0.10962391197240927</v>
      </c>
    </row>
    <row r="137" spans="1:12" x14ac:dyDescent="0.25">
      <c r="A137" s="164" t="s">
        <v>106</v>
      </c>
      <c r="B137" s="165" t="s">
        <v>106</v>
      </c>
      <c r="C137" s="166">
        <v>19411</v>
      </c>
      <c r="D137" s="166">
        <v>7736</v>
      </c>
      <c r="E137" s="166">
        <v>24850</v>
      </c>
      <c r="F137" s="166">
        <v>14787</v>
      </c>
      <c r="G137" s="166">
        <v>15301</v>
      </c>
      <c r="H137" s="166">
        <v>13359</v>
      </c>
      <c r="I137" s="166">
        <v>12656</v>
      </c>
      <c r="J137" s="181">
        <f>IFERROR(I137/H137-1,"-")</f>
        <v>-5.2623699378696043E-2</v>
      </c>
      <c r="K137" s="165">
        <f t="shared" si="35"/>
        <v>-703</v>
      </c>
      <c r="L137" s="167">
        <f>I137/$I135</f>
        <v>6.495319428477582E-2</v>
      </c>
    </row>
    <row r="138" spans="1:12" x14ac:dyDescent="0.25">
      <c r="A138" s="164" t="s">
        <v>103</v>
      </c>
      <c r="B138" s="165" t="s">
        <v>103</v>
      </c>
      <c r="C138" s="166">
        <v>12531</v>
      </c>
      <c r="D138" s="166">
        <v>3100</v>
      </c>
      <c r="E138" s="166">
        <v>7747</v>
      </c>
      <c r="F138" s="166">
        <v>6602</v>
      </c>
      <c r="G138" s="166">
        <v>8127</v>
      </c>
      <c r="H138" s="166">
        <v>7053</v>
      </c>
      <c r="I138" s="166">
        <v>8704</v>
      </c>
      <c r="J138" s="181">
        <f>IFERROR(I138/H138-1,"-")</f>
        <v>0.2340847866156246</v>
      </c>
      <c r="K138" s="165">
        <f t="shared" si="35"/>
        <v>1651</v>
      </c>
      <c r="L138" s="167">
        <f>I138/$I135</f>
        <v>4.4670717687633435E-2</v>
      </c>
    </row>
    <row r="139" spans="1:12" x14ac:dyDescent="0.25">
      <c r="A139" s="1"/>
      <c r="B139" s="161" t="s">
        <v>110</v>
      </c>
      <c r="C139" s="162">
        <v>136740</v>
      </c>
      <c r="D139" s="162">
        <v>58860</v>
      </c>
      <c r="E139" s="162">
        <v>30703</v>
      </c>
      <c r="F139" s="162">
        <v>153434</v>
      </c>
      <c r="G139" s="162">
        <v>164745</v>
      </c>
      <c r="H139" s="162">
        <v>177528</v>
      </c>
      <c r="I139" s="162">
        <v>173488</v>
      </c>
      <c r="J139" s="180">
        <f>IFERROR(I139/H139-1,"-")</f>
        <v>-2.275697354783468E-2</v>
      </c>
      <c r="K139" s="161">
        <f t="shared" si="35"/>
        <v>-4040</v>
      </c>
      <c r="L139" s="163">
        <f>I139/$I135</f>
        <v>0.89037608802759072</v>
      </c>
    </row>
    <row r="140" spans="1:12" s="58" customFormat="1" x14ac:dyDescent="0.25">
      <c r="B140" s="165" t="s">
        <v>113</v>
      </c>
      <c r="C140" s="166">
        <v>66526</v>
      </c>
      <c r="D140" s="166">
        <v>24150</v>
      </c>
      <c r="E140" s="166">
        <v>4118</v>
      </c>
      <c r="F140" s="166">
        <v>64693</v>
      </c>
      <c r="G140" s="166">
        <v>69698</v>
      </c>
      <c r="H140" s="166">
        <v>79115</v>
      </c>
      <c r="I140" s="166">
        <v>80817</v>
      </c>
      <c r="J140" s="181">
        <f t="shared" ref="J140:J147" si="36">IFERROR(I140/H140-1,"-")</f>
        <v>2.1512987423371044E-2</v>
      </c>
      <c r="K140" s="165">
        <f t="shared" si="35"/>
        <v>1702</v>
      </c>
      <c r="L140" s="167">
        <f>I140/$I135</f>
        <v>0.41476946132369846</v>
      </c>
    </row>
    <row r="141" spans="1:12" s="58" customFormat="1" x14ac:dyDescent="0.25">
      <c r="B141" s="165" t="s">
        <v>116</v>
      </c>
      <c r="C141" s="166">
        <v>9505</v>
      </c>
      <c r="D141" s="166">
        <v>4446</v>
      </c>
      <c r="E141" s="166">
        <v>3173</v>
      </c>
      <c r="F141" s="166">
        <v>10136</v>
      </c>
      <c r="G141" s="166">
        <v>13628</v>
      </c>
      <c r="H141" s="166">
        <v>14615</v>
      </c>
      <c r="I141" s="166">
        <v>14010</v>
      </c>
      <c r="J141" s="181">
        <f t="shared" si="36"/>
        <v>-4.1395826205952835E-2</v>
      </c>
      <c r="K141" s="165">
        <f t="shared" si="35"/>
        <v>-605</v>
      </c>
      <c r="L141" s="167">
        <f>I141/$I135</f>
        <v>7.1902200689768436E-2</v>
      </c>
    </row>
    <row r="142" spans="1:12" x14ac:dyDescent="0.25">
      <c r="A142" s="1"/>
      <c r="B142" s="165" t="s">
        <v>119</v>
      </c>
      <c r="C142" s="166">
        <v>13980</v>
      </c>
      <c r="D142" s="166">
        <v>4622</v>
      </c>
      <c r="E142" s="166">
        <v>7519</v>
      </c>
      <c r="F142" s="166">
        <v>19255</v>
      </c>
      <c r="G142" s="166">
        <v>17352</v>
      </c>
      <c r="H142" s="166">
        <v>17895</v>
      </c>
      <c r="I142" s="166">
        <v>15976</v>
      </c>
      <c r="J142" s="181">
        <f t="shared" si="36"/>
        <v>-0.10723665828443696</v>
      </c>
      <c r="K142" s="165">
        <f t="shared" si="35"/>
        <v>-1919</v>
      </c>
      <c r="L142" s="167">
        <f>I142/$I135</f>
        <v>8.1992116932172773E-2</v>
      </c>
    </row>
    <row r="143" spans="1:12" x14ac:dyDescent="0.25">
      <c r="A143" s="1"/>
      <c r="B143" s="165" t="s">
        <v>126</v>
      </c>
      <c r="C143" s="166">
        <v>2728</v>
      </c>
      <c r="D143" s="166">
        <v>962</v>
      </c>
      <c r="E143" s="166">
        <v>557</v>
      </c>
      <c r="F143" s="166">
        <v>7373</v>
      </c>
      <c r="G143" s="166">
        <v>6155</v>
      </c>
      <c r="H143" s="166">
        <v>4432</v>
      </c>
      <c r="I143" s="166">
        <v>4045</v>
      </c>
      <c r="J143" s="181">
        <f t="shared" si="36"/>
        <v>-8.7319494584837565E-2</v>
      </c>
      <c r="K143" s="165">
        <f t="shared" si="35"/>
        <v>-387</v>
      </c>
      <c r="L143" s="167">
        <f>I143/$I135</f>
        <v>2.0759771719494169E-2</v>
      </c>
    </row>
    <row r="144" spans="1:12" x14ac:dyDescent="0.25">
      <c r="A144" s="1"/>
      <c r="B144" s="165" t="s">
        <v>122</v>
      </c>
      <c r="C144" s="166">
        <v>2927</v>
      </c>
      <c r="D144" s="166">
        <v>1489</v>
      </c>
      <c r="E144" s="166">
        <v>1272</v>
      </c>
      <c r="F144" s="166">
        <v>3207</v>
      </c>
      <c r="G144" s="166">
        <v>3659</v>
      </c>
      <c r="H144" s="166">
        <v>4196</v>
      </c>
      <c r="I144" s="166">
        <v>3102</v>
      </c>
      <c r="J144" s="181">
        <f t="shared" si="36"/>
        <v>-0.26072449952335552</v>
      </c>
      <c r="K144" s="165">
        <f t="shared" si="35"/>
        <v>-1094</v>
      </c>
      <c r="L144" s="167">
        <f>I144/$I135</f>
        <v>1.5920101822959436E-2</v>
      </c>
    </row>
    <row r="145" spans="1:12" x14ac:dyDescent="0.25">
      <c r="A145" s="1"/>
      <c r="B145" s="165" t="s">
        <v>131</v>
      </c>
      <c r="C145" s="166">
        <v>1609</v>
      </c>
      <c r="D145" s="166">
        <v>2049</v>
      </c>
      <c r="E145" s="166">
        <v>64</v>
      </c>
      <c r="F145" s="166">
        <v>2093</v>
      </c>
      <c r="G145" s="166">
        <v>2315</v>
      </c>
      <c r="H145" s="166">
        <v>2144</v>
      </c>
      <c r="I145" s="166">
        <v>2407</v>
      </c>
      <c r="J145" s="181">
        <f t="shared" si="36"/>
        <v>0.12266791044776126</v>
      </c>
      <c r="K145" s="165">
        <f t="shared" si="35"/>
        <v>263</v>
      </c>
      <c r="L145" s="167">
        <f>I145/$I135</f>
        <v>1.2353218919362785E-2</v>
      </c>
    </row>
    <row r="146" spans="1:12" x14ac:dyDescent="0.25">
      <c r="A146" s="164" t="s">
        <v>147</v>
      </c>
      <c r="B146" s="165" t="s">
        <v>134</v>
      </c>
      <c r="C146" s="166">
        <v>4571</v>
      </c>
      <c r="D146" s="166">
        <v>4165</v>
      </c>
      <c r="E146" s="166">
        <v>65</v>
      </c>
      <c r="F146" s="166">
        <v>979</v>
      </c>
      <c r="G146" s="166">
        <v>1717</v>
      </c>
      <c r="H146" s="166">
        <v>1553</v>
      </c>
      <c r="I146" s="166">
        <v>1225</v>
      </c>
      <c r="J146" s="181">
        <f t="shared" si="36"/>
        <v>-0.2112041210560206</v>
      </c>
      <c r="K146" s="165">
        <f t="shared" si="35"/>
        <v>-328</v>
      </c>
      <c r="L146" s="167">
        <f>I146/$I135</f>
        <v>6.2869518804401382E-3</v>
      </c>
    </row>
    <row r="147" spans="1:12" x14ac:dyDescent="0.25">
      <c r="A147" s="169" t="s">
        <v>148</v>
      </c>
      <c r="B147" s="170" t="s">
        <v>148</v>
      </c>
      <c r="C147" s="171">
        <f t="shared" ref="C147:I147" si="37">C139-SUM(C140:C146)</f>
        <v>34894</v>
      </c>
      <c r="D147" s="171">
        <f t="shared" si="37"/>
        <v>16977</v>
      </c>
      <c r="E147" s="171">
        <f t="shared" si="37"/>
        <v>13935</v>
      </c>
      <c r="F147" s="171">
        <f t="shared" si="37"/>
        <v>45698</v>
      </c>
      <c r="G147" s="171">
        <f t="shared" si="37"/>
        <v>50221</v>
      </c>
      <c r="H147" s="171">
        <f t="shared" si="37"/>
        <v>53578</v>
      </c>
      <c r="I147" s="171">
        <f t="shared" si="37"/>
        <v>51906</v>
      </c>
      <c r="J147" s="182">
        <f t="shared" si="36"/>
        <v>-3.1206838627794942E-2</v>
      </c>
      <c r="K147" s="170">
        <f>I147-H147</f>
        <v>-1672</v>
      </c>
      <c r="L147" s="172">
        <f>I147/$I135</f>
        <v>0.26639226473969452</v>
      </c>
    </row>
    <row r="148" spans="1:12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6"/>
      <c r="K148" s="156"/>
      <c r="L148" s="155"/>
    </row>
    <row r="149" spans="1:12" x14ac:dyDescent="0.25">
      <c r="A149" s="1"/>
      <c r="B149" s="158" t="s">
        <v>71</v>
      </c>
      <c r="C149" s="178">
        <v>89265</v>
      </c>
      <c r="D149" s="178">
        <v>29747</v>
      </c>
      <c r="E149" s="178">
        <v>35391</v>
      </c>
      <c r="F149" s="178">
        <v>74052</v>
      </c>
      <c r="G149" s="178">
        <v>81825</v>
      </c>
      <c r="H149" s="178">
        <v>85483</v>
      </c>
      <c r="I149" s="178">
        <v>85027</v>
      </c>
      <c r="J149" s="179">
        <f>IFERROR(I149/H149-1,"-")</f>
        <v>-5.3343939730706724E-3</v>
      </c>
      <c r="K149" s="178">
        <f>I149-H149</f>
        <v>-456</v>
      </c>
      <c r="L149" s="179">
        <f>I149/$I149</f>
        <v>1</v>
      </c>
    </row>
    <row r="150" spans="1:12" x14ac:dyDescent="0.25">
      <c r="A150" s="1" t="s">
        <v>99</v>
      </c>
      <c r="B150" s="161" t="s">
        <v>100</v>
      </c>
      <c r="C150" s="162">
        <v>39967</v>
      </c>
      <c r="D150" s="162">
        <v>11309</v>
      </c>
      <c r="E150" s="162">
        <v>23206</v>
      </c>
      <c r="F150" s="162">
        <v>39318</v>
      </c>
      <c r="G150" s="162">
        <v>41966</v>
      </c>
      <c r="H150" s="162">
        <v>38124</v>
      </c>
      <c r="I150" s="162">
        <v>36993</v>
      </c>
      <c r="J150" s="180">
        <f>IFERROR(I150/H150-1,"-")</f>
        <v>-2.9666351904312216E-2</v>
      </c>
      <c r="K150" s="161">
        <f t="shared" ref="K150:K160" si="38">I150-H150</f>
        <v>-1131</v>
      </c>
      <c r="L150" s="163">
        <f>I150/$I149</f>
        <v>0.43507356486763027</v>
      </c>
    </row>
    <row r="151" spans="1:12" x14ac:dyDescent="0.25">
      <c r="A151" s="164" t="s">
        <v>106</v>
      </c>
      <c r="B151" s="165" t="s">
        <v>106</v>
      </c>
      <c r="C151" s="166">
        <v>24556</v>
      </c>
      <c r="D151" s="166">
        <v>5707</v>
      </c>
      <c r="E151" s="166">
        <v>18519</v>
      </c>
      <c r="F151" s="166">
        <v>27879</v>
      </c>
      <c r="G151" s="166">
        <v>30165</v>
      </c>
      <c r="H151" s="166">
        <v>25610</v>
      </c>
      <c r="I151" s="166">
        <v>22844</v>
      </c>
      <c r="J151" s="181">
        <f>IFERROR(I151/H151-1,"-")</f>
        <v>-0.10800468566966026</v>
      </c>
      <c r="K151" s="165">
        <f t="shared" si="38"/>
        <v>-2766</v>
      </c>
      <c r="L151" s="167">
        <f>I151/$I149</f>
        <v>0.26866759970362353</v>
      </c>
    </row>
    <row r="152" spans="1:12" x14ac:dyDescent="0.25">
      <c r="A152" s="164" t="s">
        <v>103</v>
      </c>
      <c r="B152" s="165" t="s">
        <v>103</v>
      </c>
      <c r="C152" s="166">
        <v>15411</v>
      </c>
      <c r="D152" s="166">
        <v>5602</v>
      </c>
      <c r="E152" s="166">
        <v>4687</v>
      </c>
      <c r="F152" s="166">
        <v>11439</v>
      </c>
      <c r="G152" s="166">
        <v>11801</v>
      </c>
      <c r="H152" s="166">
        <v>12514</v>
      </c>
      <c r="I152" s="166">
        <v>14149</v>
      </c>
      <c r="J152" s="181">
        <f>IFERROR(I152/H152-1,"-")</f>
        <v>0.13065366789196098</v>
      </c>
      <c r="K152" s="165">
        <f t="shared" si="38"/>
        <v>1635</v>
      </c>
      <c r="L152" s="167">
        <f>I152/$I149</f>
        <v>0.16640596516400671</v>
      </c>
    </row>
    <row r="153" spans="1:12" x14ac:dyDescent="0.25">
      <c r="A153" s="1"/>
      <c r="B153" s="161" t="s">
        <v>110</v>
      </c>
      <c r="C153" s="162">
        <v>49298</v>
      </c>
      <c r="D153" s="162">
        <v>18438</v>
      </c>
      <c r="E153" s="162">
        <v>12185</v>
      </c>
      <c r="F153" s="162">
        <v>34734</v>
      </c>
      <c r="G153" s="162">
        <v>39859</v>
      </c>
      <c r="H153" s="162">
        <v>47359</v>
      </c>
      <c r="I153" s="162">
        <v>48034</v>
      </c>
      <c r="J153" s="180">
        <f>IFERROR(I153/H153-1,"-")</f>
        <v>1.4252834730463126E-2</v>
      </c>
      <c r="K153" s="161">
        <f t="shared" si="38"/>
        <v>675</v>
      </c>
      <c r="L153" s="163">
        <f>I153/$I149</f>
        <v>0.56492643513236973</v>
      </c>
    </row>
    <row r="154" spans="1:12" s="58" customFormat="1" x14ac:dyDescent="0.25">
      <c r="B154" s="165" t="s">
        <v>113</v>
      </c>
      <c r="C154" s="166">
        <v>14898</v>
      </c>
      <c r="D154" s="166">
        <v>5236</v>
      </c>
      <c r="E154" s="166">
        <v>773</v>
      </c>
      <c r="F154" s="166">
        <v>12480</v>
      </c>
      <c r="G154" s="166">
        <v>12685</v>
      </c>
      <c r="H154" s="166">
        <v>13926</v>
      </c>
      <c r="I154" s="166">
        <v>12142</v>
      </c>
      <c r="J154" s="181">
        <f t="shared" ref="J154:J161" si="39">IFERROR(I154/H154-1,"-")</f>
        <v>-0.12810570156541723</v>
      </c>
      <c r="K154" s="165">
        <f t="shared" si="38"/>
        <v>-1784</v>
      </c>
      <c r="L154" s="167">
        <f>I154/$I149</f>
        <v>0.14280169828407446</v>
      </c>
    </row>
    <row r="155" spans="1:12" s="58" customFormat="1" x14ac:dyDescent="0.25">
      <c r="B155" s="165" t="s">
        <v>116</v>
      </c>
      <c r="C155" s="166">
        <v>12813</v>
      </c>
      <c r="D155" s="166">
        <v>4894</v>
      </c>
      <c r="E155" s="166">
        <v>2305</v>
      </c>
      <c r="F155" s="166">
        <v>7346</v>
      </c>
      <c r="G155" s="166">
        <v>7800</v>
      </c>
      <c r="H155" s="166">
        <v>8344</v>
      </c>
      <c r="I155" s="166">
        <v>8149</v>
      </c>
      <c r="J155" s="181">
        <f t="shared" si="39"/>
        <v>-2.3370086289549397E-2</v>
      </c>
      <c r="K155" s="165">
        <f t="shared" si="38"/>
        <v>-195</v>
      </c>
      <c r="L155" s="167">
        <f>I155/$I149</f>
        <v>9.5840144895150955E-2</v>
      </c>
    </row>
    <row r="156" spans="1:12" x14ac:dyDescent="0.25">
      <c r="A156" s="1"/>
      <c r="B156" s="165" t="s">
        <v>119</v>
      </c>
      <c r="C156" s="166">
        <v>7228</v>
      </c>
      <c r="D156" s="166">
        <v>2063</v>
      </c>
      <c r="E156" s="166">
        <v>3142</v>
      </c>
      <c r="F156" s="166">
        <v>4129</v>
      </c>
      <c r="G156" s="166">
        <v>6373</v>
      </c>
      <c r="H156" s="166">
        <v>8093</v>
      </c>
      <c r="I156" s="166">
        <v>11790</v>
      </c>
      <c r="J156" s="181">
        <f t="shared" si="39"/>
        <v>0.45681453107623882</v>
      </c>
      <c r="K156" s="165">
        <f t="shared" si="38"/>
        <v>3697</v>
      </c>
      <c r="L156" s="167">
        <f>I156/$I149</f>
        <v>0.1386618368283016</v>
      </c>
    </row>
    <row r="157" spans="1:12" x14ac:dyDescent="0.25">
      <c r="A157" s="1"/>
      <c r="B157" s="165" t="s">
        <v>126</v>
      </c>
      <c r="C157" s="166">
        <v>1029</v>
      </c>
      <c r="D157" s="166">
        <v>577</v>
      </c>
      <c r="E157" s="166">
        <v>383</v>
      </c>
      <c r="F157" s="166">
        <v>1055</v>
      </c>
      <c r="G157" s="166">
        <v>1250</v>
      </c>
      <c r="H157" s="166">
        <v>1838</v>
      </c>
      <c r="I157" s="166">
        <v>1651</v>
      </c>
      <c r="J157" s="181">
        <f t="shared" si="39"/>
        <v>-0.1017410228509249</v>
      </c>
      <c r="K157" s="165">
        <f t="shared" si="38"/>
        <v>-187</v>
      </c>
      <c r="L157" s="167">
        <f>I157/$I149</f>
        <v>1.9417361543980147E-2</v>
      </c>
    </row>
    <row r="158" spans="1:12" x14ac:dyDescent="0.25">
      <c r="A158" s="1"/>
      <c r="B158" s="165" t="s">
        <v>122</v>
      </c>
      <c r="C158" s="166">
        <v>2122</v>
      </c>
      <c r="D158" s="166">
        <v>919</v>
      </c>
      <c r="E158" s="166">
        <v>957</v>
      </c>
      <c r="F158" s="166">
        <v>2161</v>
      </c>
      <c r="G158" s="166">
        <v>2005</v>
      </c>
      <c r="H158" s="166">
        <v>2394</v>
      </c>
      <c r="I158" s="166">
        <v>1849</v>
      </c>
      <c r="J158" s="181">
        <f t="shared" si="39"/>
        <v>-0.22765246449456977</v>
      </c>
      <c r="K158" s="165">
        <f t="shared" si="38"/>
        <v>-545</v>
      </c>
      <c r="L158" s="167">
        <f>I158/$I149</f>
        <v>2.1746033612852388E-2</v>
      </c>
    </row>
    <row r="159" spans="1:12" x14ac:dyDescent="0.25">
      <c r="A159" s="1"/>
      <c r="B159" s="165" t="s">
        <v>131</v>
      </c>
      <c r="C159" s="166">
        <v>375</v>
      </c>
      <c r="D159" s="166">
        <v>387</v>
      </c>
      <c r="E159" s="166">
        <v>37</v>
      </c>
      <c r="F159" s="166">
        <v>299</v>
      </c>
      <c r="G159" s="166">
        <v>425</v>
      </c>
      <c r="H159" s="166">
        <v>314</v>
      </c>
      <c r="I159" s="166">
        <v>316</v>
      </c>
      <c r="J159" s="181">
        <f t="shared" si="39"/>
        <v>6.3694267515923553E-3</v>
      </c>
      <c r="K159" s="165">
        <f t="shared" si="38"/>
        <v>2</v>
      </c>
      <c r="L159" s="167">
        <f>I159/$I149</f>
        <v>3.7164665341597376E-3</v>
      </c>
    </row>
    <row r="160" spans="1:12" x14ac:dyDescent="0.25">
      <c r="A160" s="164" t="s">
        <v>147</v>
      </c>
      <c r="B160" s="165" t="s">
        <v>134</v>
      </c>
      <c r="C160" s="166">
        <v>670</v>
      </c>
      <c r="D160" s="166">
        <v>483</v>
      </c>
      <c r="E160" s="166">
        <v>69</v>
      </c>
      <c r="F160" s="166">
        <v>453</v>
      </c>
      <c r="G160" s="166">
        <v>555</v>
      </c>
      <c r="H160" s="166">
        <v>533</v>
      </c>
      <c r="I160" s="166">
        <v>430</v>
      </c>
      <c r="J160" s="181">
        <f t="shared" si="39"/>
        <v>-0.19324577861163228</v>
      </c>
      <c r="K160" s="165">
        <f t="shared" si="38"/>
        <v>-103</v>
      </c>
      <c r="L160" s="167">
        <f>I160/$I149</f>
        <v>5.0572171192679975E-3</v>
      </c>
    </row>
    <row r="161" spans="1:12" x14ac:dyDescent="0.25">
      <c r="A161" s="169" t="s">
        <v>148</v>
      </c>
      <c r="B161" s="170" t="s">
        <v>148</v>
      </c>
      <c r="C161" s="171">
        <f t="shared" ref="C161:I161" si="40">C153-SUM(C154:C160)</f>
        <v>10163</v>
      </c>
      <c r="D161" s="171">
        <f t="shared" si="40"/>
        <v>3879</v>
      </c>
      <c r="E161" s="171">
        <f t="shared" si="40"/>
        <v>4519</v>
      </c>
      <c r="F161" s="171">
        <f t="shared" si="40"/>
        <v>6811</v>
      </c>
      <c r="G161" s="171">
        <f t="shared" si="40"/>
        <v>8766</v>
      </c>
      <c r="H161" s="171">
        <f t="shared" si="40"/>
        <v>11917</v>
      </c>
      <c r="I161" s="171">
        <f t="shared" si="40"/>
        <v>11707</v>
      </c>
      <c r="J161" s="182">
        <f t="shared" si="39"/>
        <v>-1.7621884702525792E-2</v>
      </c>
      <c r="K161" s="170">
        <f>I161-H161</f>
        <v>-210</v>
      </c>
      <c r="L161" s="172">
        <f>I161/$I149</f>
        <v>0.13768567631458242</v>
      </c>
    </row>
    <row r="162" spans="1:12" ht="6" customHeight="1" x14ac:dyDescent="0.25">
      <c r="C162" s="81"/>
      <c r="D162" s="81"/>
      <c r="E162" s="81"/>
      <c r="F162" s="81"/>
      <c r="G162" s="81"/>
      <c r="H162" s="81"/>
      <c r="I162" s="81"/>
      <c r="J162" s="81"/>
    </row>
    <row r="163" spans="1:12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7F16D-6242-4684-BDA3-7A60D35975B7}">
  <sheetPr>
    <tabColor rgb="FFFFC000"/>
    <pageSetUpPr fitToPage="1"/>
  </sheetPr>
  <dimension ref="A1:W162"/>
  <sheetViews>
    <sheetView showGridLines="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268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53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4924849</v>
      </c>
      <c r="D8" s="159">
        <v>1664028</v>
      </c>
      <c r="E8" s="159">
        <v>2347681</v>
      </c>
      <c r="F8" s="159">
        <v>4832844</v>
      </c>
      <c r="G8" s="159">
        <v>5281361</v>
      </c>
      <c r="H8" s="159">
        <v>5576793</v>
      </c>
      <c r="I8" s="160">
        <f>IFERROR(H8/G8-1,"-")</f>
        <v>5.5938611278418593E-2</v>
      </c>
      <c r="J8" s="159">
        <f t="shared" ref="J8:J20" si="0">H8-G8</f>
        <v>295432</v>
      </c>
      <c r="K8" s="160">
        <f>H8/$H8</f>
        <v>1</v>
      </c>
      <c r="L8" s="81"/>
      <c r="N8" s="158" t="s">
        <v>71</v>
      </c>
      <c r="O8" s="159">
        <v>146100</v>
      </c>
      <c r="P8" s="159">
        <v>80970</v>
      </c>
      <c r="Q8" s="159">
        <v>108554</v>
      </c>
      <c r="R8" s="159">
        <v>202302</v>
      </c>
      <c r="S8" s="159">
        <v>255835</v>
      </c>
      <c r="T8" s="159">
        <v>243005</v>
      </c>
      <c r="U8" s="160">
        <f>IFERROR(T8/S8-1,"-")</f>
        <v>-5.0149510426642174E-2</v>
      </c>
      <c r="V8" s="159">
        <f>T8-S8</f>
        <v>-12830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1056713</v>
      </c>
      <c r="D9" s="162">
        <v>467562</v>
      </c>
      <c r="E9" s="162">
        <v>802516</v>
      </c>
      <c r="F9" s="162">
        <v>1024864</v>
      </c>
      <c r="G9" s="162">
        <v>1051922</v>
      </c>
      <c r="H9" s="162">
        <v>1067710</v>
      </c>
      <c r="I9" s="163">
        <f>IFERROR(H9/G9-1,"-")</f>
        <v>1.5008717376383318E-2</v>
      </c>
      <c r="J9" s="162">
        <f t="shared" si="0"/>
        <v>15788</v>
      </c>
      <c r="K9" s="163">
        <f>H9/H8</f>
        <v>0.19145591382000371</v>
      </c>
      <c r="L9" s="81"/>
      <c r="N9" s="161" t="s">
        <v>100</v>
      </c>
      <c r="O9" s="162">
        <v>31233</v>
      </c>
      <c r="P9" s="162">
        <v>31472</v>
      </c>
      <c r="Q9" s="162">
        <v>44464</v>
      </c>
      <c r="R9" s="162">
        <v>49222</v>
      </c>
      <c r="S9" s="162">
        <v>56357</v>
      </c>
      <c r="T9" s="162">
        <v>50393</v>
      </c>
      <c r="U9" s="163">
        <f>IFERROR(T9/S9-1,"-")</f>
        <v>-0.10582536330890568</v>
      </c>
      <c r="V9" s="162">
        <f t="shared" ref="V9:V19" si="1">T9-S9</f>
        <v>-5964</v>
      </c>
      <c r="W9" s="163">
        <f>T9/T$8</f>
        <v>0.20737433386144319</v>
      </c>
    </row>
    <row r="10" spans="1:23" x14ac:dyDescent="0.25">
      <c r="A10" s="164" t="s">
        <v>106</v>
      </c>
      <c r="B10" s="165" t="s">
        <v>106</v>
      </c>
      <c r="C10" s="166">
        <v>416975</v>
      </c>
      <c r="D10" s="166">
        <v>210583</v>
      </c>
      <c r="E10" s="166">
        <v>417269</v>
      </c>
      <c r="F10" s="166">
        <v>425397</v>
      </c>
      <c r="G10" s="166">
        <v>431791</v>
      </c>
      <c r="H10" s="166">
        <v>424380</v>
      </c>
      <c r="I10" s="167">
        <f>IFERROR(H10/G10-1,"-")</f>
        <v>-1.7163396180096435E-2</v>
      </c>
      <c r="J10" s="166">
        <f t="shared" si="0"/>
        <v>-7411</v>
      </c>
      <c r="K10" s="167">
        <f>H10/$H8</f>
        <v>7.6097499046495001E-2</v>
      </c>
      <c r="L10" s="81"/>
      <c r="N10" s="165" t="s">
        <v>106</v>
      </c>
      <c r="O10" s="166">
        <v>11973</v>
      </c>
      <c r="P10" s="166">
        <v>4999</v>
      </c>
      <c r="Q10" s="166">
        <v>24125</v>
      </c>
      <c r="R10" s="166">
        <v>16615</v>
      </c>
      <c r="S10" s="166">
        <v>19697</v>
      </c>
      <c r="T10" s="166">
        <v>16175</v>
      </c>
      <c r="U10" s="167">
        <f>IFERROR(T10/S10-1,"-")</f>
        <v>-0.17880895567852972</v>
      </c>
      <c r="V10" s="166">
        <f t="shared" si="1"/>
        <v>-3522</v>
      </c>
      <c r="W10" s="167">
        <f>T10/T$8</f>
        <v>6.656241641118496E-2</v>
      </c>
    </row>
    <row r="11" spans="1:23" x14ac:dyDescent="0.25">
      <c r="A11" s="164" t="s">
        <v>103</v>
      </c>
      <c r="B11" s="165" t="s">
        <v>103</v>
      </c>
      <c r="C11" s="166">
        <v>639738</v>
      </c>
      <c r="D11" s="166">
        <v>256979</v>
      </c>
      <c r="E11" s="166">
        <v>385247</v>
      </c>
      <c r="F11" s="166">
        <v>599467</v>
      </c>
      <c r="G11" s="166">
        <v>620131</v>
      </c>
      <c r="H11" s="166">
        <v>643330</v>
      </c>
      <c r="I11" s="167">
        <f>IFERROR(H11/G11-1,"-")</f>
        <v>3.7409837598829876E-2</v>
      </c>
      <c r="J11" s="166">
        <f t="shared" si="0"/>
        <v>23199</v>
      </c>
      <c r="K11" s="167">
        <f>H11/$H8</f>
        <v>0.11535841477350872</v>
      </c>
      <c r="L11" s="81"/>
      <c r="N11" s="165" t="s">
        <v>103</v>
      </c>
      <c r="O11" s="166">
        <v>19260</v>
      </c>
      <c r="P11" s="166">
        <v>26473</v>
      </c>
      <c r="Q11" s="166">
        <v>20339</v>
      </c>
      <c r="R11" s="166">
        <v>32607</v>
      </c>
      <c r="S11" s="166">
        <v>36660</v>
      </c>
      <c r="T11" s="166">
        <v>34218</v>
      </c>
      <c r="U11" s="167">
        <f>IFERROR(T11/S11-1,"-")</f>
        <v>-6.6612111292962406E-2</v>
      </c>
      <c r="V11" s="166">
        <f t="shared" si="1"/>
        <v>-2442</v>
      </c>
      <c r="W11" s="167">
        <f>T11/T$8</f>
        <v>0.14081191745025823</v>
      </c>
    </row>
    <row r="12" spans="1:23" x14ac:dyDescent="0.25">
      <c r="A12" s="1"/>
      <c r="B12" s="161" t="s">
        <v>110</v>
      </c>
      <c r="C12" s="162">
        <v>3868136</v>
      </c>
      <c r="D12" s="162">
        <v>1196466</v>
      </c>
      <c r="E12" s="162">
        <v>1545165</v>
      </c>
      <c r="F12" s="162">
        <v>3807980</v>
      </c>
      <c r="G12" s="162">
        <v>4229439</v>
      </c>
      <c r="H12" s="162">
        <v>4509083</v>
      </c>
      <c r="I12" s="163">
        <f>IFERROR(H12/G12-1,"-")</f>
        <v>6.6118461573745346E-2</v>
      </c>
      <c r="J12" s="162">
        <f t="shared" si="0"/>
        <v>279644</v>
      </c>
      <c r="K12" s="163">
        <f>H12/H8</f>
        <v>0.80854408617999629</v>
      </c>
      <c r="L12" s="81"/>
      <c r="N12" s="161" t="s">
        <v>110</v>
      </c>
      <c r="O12" s="162">
        <v>114867</v>
      </c>
      <c r="P12" s="162">
        <v>49498</v>
      </c>
      <c r="Q12" s="162">
        <v>64090</v>
      </c>
      <c r="R12" s="162">
        <v>153080</v>
      </c>
      <c r="S12" s="162">
        <v>199478</v>
      </c>
      <c r="T12" s="162">
        <v>192612</v>
      </c>
      <c r="U12" s="163">
        <f>IFERROR(T12/S12-1,"-")</f>
        <v>-3.4419835771363205E-2</v>
      </c>
      <c r="V12" s="162">
        <f t="shared" si="1"/>
        <v>-6866</v>
      </c>
      <c r="W12" s="163">
        <f>T12/T$8</f>
        <v>0.79262566613855678</v>
      </c>
    </row>
    <row r="13" spans="1:23" s="58" customFormat="1" x14ac:dyDescent="0.25">
      <c r="B13" s="165" t="s">
        <v>113</v>
      </c>
      <c r="C13" s="166">
        <v>1755890</v>
      </c>
      <c r="D13" s="166">
        <v>472699</v>
      </c>
      <c r="E13" s="166">
        <v>448402</v>
      </c>
      <c r="F13" s="166">
        <v>1743899</v>
      </c>
      <c r="G13" s="166">
        <v>1975823</v>
      </c>
      <c r="H13" s="166">
        <v>2112618</v>
      </c>
      <c r="I13" s="167">
        <f t="shared" ref="I13:I20" si="2">IFERROR(H13/G13-1,"-")</f>
        <v>6.9234440534400088E-2</v>
      </c>
      <c r="J13" s="166">
        <f t="shared" si="0"/>
        <v>136795</v>
      </c>
      <c r="K13" s="167">
        <f>H13/$H8</f>
        <v>0.37882309779114987</v>
      </c>
      <c r="L13" s="168"/>
      <c r="N13" s="165" t="s">
        <v>113</v>
      </c>
      <c r="O13" s="166">
        <v>62499</v>
      </c>
      <c r="P13" s="166">
        <v>27599</v>
      </c>
      <c r="Q13" s="166">
        <v>27639</v>
      </c>
      <c r="R13" s="166">
        <v>92419</v>
      </c>
      <c r="S13" s="166">
        <v>129631</v>
      </c>
      <c r="T13" s="166">
        <v>118675</v>
      </c>
      <c r="U13" s="167">
        <f t="shared" ref="U13:U20" si="3">IFERROR(T13/S13-1,"-")</f>
        <v>-8.4516820822179928E-2</v>
      </c>
      <c r="V13" s="166">
        <f t="shared" si="1"/>
        <v>-10956</v>
      </c>
      <c r="W13" s="167">
        <f t="shared" ref="W13:W20" si="4">T13/T$8</f>
        <v>0.48836443694574183</v>
      </c>
    </row>
    <row r="14" spans="1:23" s="58" customFormat="1" x14ac:dyDescent="0.25">
      <c r="B14" s="165" t="s">
        <v>116</v>
      </c>
      <c r="C14" s="166">
        <v>504382</v>
      </c>
      <c r="D14" s="166">
        <v>150484</v>
      </c>
      <c r="E14" s="166">
        <v>224169</v>
      </c>
      <c r="F14" s="166">
        <v>395500</v>
      </c>
      <c r="G14" s="166">
        <v>441576</v>
      </c>
      <c r="H14" s="166">
        <v>457456</v>
      </c>
      <c r="I14" s="167">
        <f t="shared" si="2"/>
        <v>3.5962099389459601E-2</v>
      </c>
      <c r="J14" s="166">
        <f t="shared" si="0"/>
        <v>15880</v>
      </c>
      <c r="K14" s="167">
        <f>H14/$H8</f>
        <v>8.2028506347644609E-2</v>
      </c>
      <c r="L14" s="168"/>
      <c r="N14" s="165" t="s">
        <v>116</v>
      </c>
      <c r="O14" s="166">
        <v>10280</v>
      </c>
      <c r="P14" s="166">
        <v>3455</v>
      </c>
      <c r="Q14" s="166">
        <v>7252</v>
      </c>
      <c r="R14" s="166">
        <v>7078</v>
      </c>
      <c r="S14" s="166">
        <v>9021</v>
      </c>
      <c r="T14" s="166">
        <v>8634</v>
      </c>
      <c r="U14" s="167">
        <f t="shared" si="3"/>
        <v>-4.2899900232790111E-2</v>
      </c>
      <c r="V14" s="166">
        <f t="shared" si="1"/>
        <v>-387</v>
      </c>
      <c r="W14" s="167">
        <f t="shared" si="4"/>
        <v>3.5530133124832823E-2</v>
      </c>
    </row>
    <row r="15" spans="1:23" x14ac:dyDescent="0.25">
      <c r="A15" s="1"/>
      <c r="B15" s="165" t="s">
        <v>119</v>
      </c>
      <c r="C15" s="166">
        <v>169952</v>
      </c>
      <c r="D15" s="166">
        <v>61568</v>
      </c>
      <c r="E15" s="166">
        <v>129489</v>
      </c>
      <c r="F15" s="166">
        <v>199586</v>
      </c>
      <c r="G15" s="166">
        <v>219799</v>
      </c>
      <c r="H15" s="166">
        <v>234783</v>
      </c>
      <c r="I15" s="167">
        <f t="shared" si="2"/>
        <v>6.8171374756027081E-2</v>
      </c>
      <c r="J15" s="166">
        <f t="shared" si="0"/>
        <v>14984</v>
      </c>
      <c r="K15" s="167">
        <f>H15/$H8</f>
        <v>4.2100002635923547E-2</v>
      </c>
      <c r="L15" s="81"/>
      <c r="N15" s="165" t="s">
        <v>119</v>
      </c>
      <c r="O15" s="166">
        <v>11865</v>
      </c>
      <c r="P15" s="166">
        <v>2634</v>
      </c>
      <c r="Q15" s="166">
        <v>6805</v>
      </c>
      <c r="R15" s="166">
        <v>9957</v>
      </c>
      <c r="S15" s="166">
        <v>13533</v>
      </c>
      <c r="T15" s="166">
        <v>14426</v>
      </c>
      <c r="U15" s="167">
        <f t="shared" si="3"/>
        <v>6.5986846966674007E-2</v>
      </c>
      <c r="V15" s="166">
        <f t="shared" si="1"/>
        <v>893</v>
      </c>
      <c r="W15" s="167">
        <f t="shared" si="4"/>
        <v>5.9365033641283101E-2</v>
      </c>
    </row>
    <row r="16" spans="1:23" x14ac:dyDescent="0.25">
      <c r="A16" s="1"/>
      <c r="B16" s="165" t="s">
        <v>126</v>
      </c>
      <c r="C16" s="166">
        <v>140154</v>
      </c>
      <c r="D16" s="166">
        <v>41692</v>
      </c>
      <c r="E16" s="166">
        <v>93338</v>
      </c>
      <c r="F16" s="166">
        <v>173382</v>
      </c>
      <c r="G16" s="166">
        <v>167611</v>
      </c>
      <c r="H16" s="166">
        <v>177307</v>
      </c>
      <c r="I16" s="167">
        <f t="shared" si="2"/>
        <v>5.7848231917952964E-2</v>
      </c>
      <c r="J16" s="166">
        <f t="shared" si="0"/>
        <v>9696</v>
      </c>
      <c r="K16" s="167">
        <f>H16/$H8</f>
        <v>3.1793720871475778E-2</v>
      </c>
      <c r="L16" s="81"/>
      <c r="N16" s="165" t="s">
        <v>126</v>
      </c>
      <c r="O16" s="166">
        <v>2538</v>
      </c>
      <c r="P16" s="166">
        <v>1345</v>
      </c>
      <c r="Q16" s="166">
        <v>3663</v>
      </c>
      <c r="R16" s="166">
        <v>6446</v>
      </c>
      <c r="S16" s="166">
        <v>6578</v>
      </c>
      <c r="T16" s="166">
        <v>6559</v>
      </c>
      <c r="U16" s="167">
        <f t="shared" si="3"/>
        <v>-2.8884159318941505E-3</v>
      </c>
      <c r="V16" s="166">
        <f t="shared" si="1"/>
        <v>-19</v>
      </c>
      <c r="W16" s="167">
        <f t="shared" si="4"/>
        <v>2.6991214172547889E-2</v>
      </c>
    </row>
    <row r="17" spans="1:23" x14ac:dyDescent="0.25">
      <c r="A17" s="1"/>
      <c r="B17" s="165" t="s">
        <v>122</v>
      </c>
      <c r="C17" s="166">
        <v>136969</v>
      </c>
      <c r="D17" s="166">
        <v>58927</v>
      </c>
      <c r="E17" s="166">
        <v>94304</v>
      </c>
      <c r="F17" s="166">
        <v>150351</v>
      </c>
      <c r="G17" s="166">
        <v>154753</v>
      </c>
      <c r="H17" s="166">
        <v>161182</v>
      </c>
      <c r="I17" s="167">
        <f t="shared" si="2"/>
        <v>4.1543621125277097E-2</v>
      </c>
      <c r="J17" s="166">
        <f t="shared" si="0"/>
        <v>6429</v>
      </c>
      <c r="K17" s="167">
        <f>H17/H$8</f>
        <v>2.890227412062811E-2</v>
      </c>
      <c r="L17" s="81"/>
      <c r="N17" s="165" t="s">
        <v>122</v>
      </c>
      <c r="O17" s="166">
        <v>3881</v>
      </c>
      <c r="P17" s="166">
        <v>2913</v>
      </c>
      <c r="Q17" s="166">
        <v>4378</v>
      </c>
      <c r="R17" s="166">
        <v>4936</v>
      </c>
      <c r="S17" s="166">
        <v>5433</v>
      </c>
      <c r="T17" s="166">
        <v>5255</v>
      </c>
      <c r="U17" s="167">
        <f t="shared" si="3"/>
        <v>-3.276274618074726E-2</v>
      </c>
      <c r="V17" s="166">
        <f t="shared" si="1"/>
        <v>-178</v>
      </c>
      <c r="W17" s="167">
        <f t="shared" si="4"/>
        <v>2.1625069443015576E-2</v>
      </c>
    </row>
    <row r="18" spans="1:23" x14ac:dyDescent="0.25">
      <c r="A18" s="1"/>
      <c r="B18" s="165" t="s">
        <v>131</v>
      </c>
      <c r="C18" s="166">
        <v>76537</v>
      </c>
      <c r="D18" s="166">
        <v>31184</v>
      </c>
      <c r="E18" s="166">
        <v>25435</v>
      </c>
      <c r="F18" s="166">
        <v>64413</v>
      </c>
      <c r="G18" s="166">
        <v>68847</v>
      </c>
      <c r="H18" s="166">
        <v>65469</v>
      </c>
      <c r="I18" s="167">
        <f t="shared" si="2"/>
        <v>-4.9065318750272313E-2</v>
      </c>
      <c r="J18" s="166">
        <f t="shared" si="0"/>
        <v>-3378</v>
      </c>
      <c r="K18" s="167">
        <f t="shared" ref="K18:K20" si="5">H18/H$8</f>
        <v>1.1739542780232294E-2</v>
      </c>
      <c r="L18" s="81"/>
      <c r="N18" s="165" t="s">
        <v>131</v>
      </c>
      <c r="O18" s="166">
        <v>835</v>
      </c>
      <c r="P18" s="166">
        <v>432</v>
      </c>
      <c r="Q18" s="166">
        <v>369</v>
      </c>
      <c r="R18" s="166">
        <v>1303</v>
      </c>
      <c r="S18" s="166">
        <v>1474</v>
      </c>
      <c r="T18" s="166">
        <v>1240</v>
      </c>
      <c r="U18" s="167">
        <f t="shared" si="3"/>
        <v>-0.15875169606512896</v>
      </c>
      <c r="V18" s="166">
        <f t="shared" si="1"/>
        <v>-234</v>
      </c>
      <c r="W18" s="167">
        <f t="shared" si="4"/>
        <v>5.1027756630522003E-3</v>
      </c>
    </row>
    <row r="19" spans="1:23" x14ac:dyDescent="0.25">
      <c r="A19" s="164" t="s">
        <v>147</v>
      </c>
      <c r="B19" s="165" t="s">
        <v>134</v>
      </c>
      <c r="C19" s="166">
        <v>110098</v>
      </c>
      <c r="D19" s="166">
        <v>47431</v>
      </c>
      <c r="E19" s="166">
        <v>22379</v>
      </c>
      <c r="F19" s="166">
        <v>58944</v>
      </c>
      <c r="G19" s="166">
        <v>72722</v>
      </c>
      <c r="H19" s="166">
        <v>71747</v>
      </c>
      <c r="I19" s="167">
        <f t="shared" si="2"/>
        <v>-1.3407222023596677E-2</v>
      </c>
      <c r="J19" s="166">
        <f t="shared" si="0"/>
        <v>-975</v>
      </c>
      <c r="K19" s="167">
        <f t="shared" si="5"/>
        <v>1.2865279381895653E-2</v>
      </c>
      <c r="L19" s="81"/>
      <c r="N19" s="165" t="s">
        <v>134</v>
      </c>
      <c r="O19" s="166">
        <v>1737</v>
      </c>
      <c r="P19" s="166">
        <v>1058</v>
      </c>
      <c r="Q19" s="166">
        <v>521</v>
      </c>
      <c r="R19" s="166">
        <v>1015</v>
      </c>
      <c r="S19" s="166">
        <v>975</v>
      </c>
      <c r="T19" s="166">
        <v>1554</v>
      </c>
      <c r="U19" s="167">
        <f t="shared" si="3"/>
        <v>0.59384615384615391</v>
      </c>
      <c r="V19" s="166">
        <f t="shared" si="1"/>
        <v>579</v>
      </c>
      <c r="W19" s="167">
        <f t="shared" si="4"/>
        <v>6.3949301454702574E-3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974154</v>
      </c>
      <c r="D20" s="171">
        <f t="shared" si="6"/>
        <v>332481</v>
      </c>
      <c r="E20" s="171">
        <f t="shared" si="6"/>
        <v>507649</v>
      </c>
      <c r="F20" s="171">
        <f t="shared" si="6"/>
        <v>1021905</v>
      </c>
      <c r="G20" s="171">
        <f t="shared" si="6"/>
        <v>1128308</v>
      </c>
      <c r="H20" s="171">
        <f t="shared" si="6"/>
        <v>1228521</v>
      </c>
      <c r="I20" s="172">
        <f t="shared" si="2"/>
        <v>8.8817060589838848E-2</v>
      </c>
      <c r="J20" s="171">
        <f t="shared" si="0"/>
        <v>100213</v>
      </c>
      <c r="K20" s="172">
        <f t="shared" si="5"/>
        <v>0.22029166225104643</v>
      </c>
      <c r="L20" s="81"/>
      <c r="N20" s="170" t="s">
        <v>148</v>
      </c>
      <c r="O20" s="171">
        <f t="shared" ref="O20:T20" si="7">O12-SUM(O13:O19)</f>
        <v>21232</v>
      </c>
      <c r="P20" s="171">
        <f t="shared" si="7"/>
        <v>10062</v>
      </c>
      <c r="Q20" s="171">
        <f t="shared" si="7"/>
        <v>13463</v>
      </c>
      <c r="R20" s="171">
        <f t="shared" si="7"/>
        <v>29926</v>
      </c>
      <c r="S20" s="171">
        <f t="shared" si="7"/>
        <v>32833</v>
      </c>
      <c r="T20" s="171">
        <f t="shared" si="7"/>
        <v>36269</v>
      </c>
      <c r="U20" s="172">
        <f t="shared" si="3"/>
        <v>0.10465080863765119</v>
      </c>
      <c r="V20" s="171">
        <f>T20-S20</f>
        <v>3436</v>
      </c>
      <c r="W20" s="172">
        <f t="shared" si="4"/>
        <v>0.14925207300261312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1799528</v>
      </c>
      <c r="D22" s="159">
        <v>590539</v>
      </c>
      <c r="E22" s="159">
        <v>886032</v>
      </c>
      <c r="F22" s="159">
        <v>1785371</v>
      </c>
      <c r="G22" s="159">
        <v>1925016</v>
      </c>
      <c r="H22" s="159">
        <v>1977765</v>
      </c>
      <c r="I22" s="160">
        <f>IFERROR(H22/G22-1,"-")</f>
        <v>2.7401850166440145E-2</v>
      </c>
      <c r="J22" s="159">
        <f>H22-G22</f>
        <v>52749</v>
      </c>
      <c r="K22" s="160">
        <f>H22/H$8</f>
        <v>0.35464199585675854</v>
      </c>
      <c r="L22" s="107"/>
      <c r="M22" s="107"/>
      <c r="N22" s="107"/>
    </row>
    <row r="23" spans="1:23" x14ac:dyDescent="0.25">
      <c r="B23" s="161" t="s">
        <v>100</v>
      </c>
      <c r="C23" s="162">
        <v>225369</v>
      </c>
      <c r="D23" s="162">
        <v>120646</v>
      </c>
      <c r="E23" s="162">
        <v>248670</v>
      </c>
      <c r="F23" s="162">
        <v>209426</v>
      </c>
      <c r="G23" s="162">
        <v>184034</v>
      </c>
      <c r="H23" s="162">
        <v>164093</v>
      </c>
      <c r="I23" s="163">
        <f>IFERROR(H23/G23-1,"-")</f>
        <v>-0.10835497788452131</v>
      </c>
      <c r="J23" s="162">
        <f t="shared" ref="J23:J33" si="8">H23-G23</f>
        <v>-19941</v>
      </c>
      <c r="K23" s="163">
        <f>H23/H$8</f>
        <v>2.9424258709261755E-2</v>
      </c>
    </row>
    <row r="24" spans="1:23" x14ac:dyDescent="0.25">
      <c r="B24" s="165" t="s">
        <v>106</v>
      </c>
      <c r="C24" s="166">
        <v>113805</v>
      </c>
      <c r="D24" s="166">
        <v>69276</v>
      </c>
      <c r="E24" s="166">
        <v>127227</v>
      </c>
      <c r="F24" s="166">
        <v>87285</v>
      </c>
      <c r="G24" s="166">
        <v>76054</v>
      </c>
      <c r="H24" s="166">
        <v>61124</v>
      </c>
      <c r="I24" s="167">
        <f>IFERROR(H24/G24-1,"-")</f>
        <v>-0.19630788650169617</v>
      </c>
      <c r="J24" s="166">
        <f t="shared" si="8"/>
        <v>-14930</v>
      </c>
      <c r="K24" s="167">
        <f>H24/H$8</f>
        <v>1.0960421159616289E-2</v>
      </c>
    </row>
    <row r="25" spans="1:23" x14ac:dyDescent="0.25">
      <c r="B25" s="165" t="s">
        <v>103</v>
      </c>
      <c r="C25" s="166">
        <v>111564</v>
      </c>
      <c r="D25" s="166">
        <v>51370</v>
      </c>
      <c r="E25" s="166">
        <v>121443</v>
      </c>
      <c r="F25" s="166">
        <v>122141</v>
      </c>
      <c r="G25" s="166">
        <v>107980</v>
      </c>
      <c r="H25" s="166">
        <v>102969</v>
      </c>
      <c r="I25" s="167">
        <f>IFERROR(H25/G25-1,"-")</f>
        <v>-4.6406741989257316E-2</v>
      </c>
      <c r="J25" s="166">
        <f t="shared" si="8"/>
        <v>-5011</v>
      </c>
      <c r="K25" s="167">
        <f>H25/H$8</f>
        <v>1.8463837549645468E-2</v>
      </c>
    </row>
    <row r="26" spans="1:23" x14ac:dyDescent="0.25">
      <c r="B26" s="161" t="s">
        <v>110</v>
      </c>
      <c r="C26" s="162">
        <v>1574159</v>
      </c>
      <c r="D26" s="162">
        <v>469893</v>
      </c>
      <c r="E26" s="162">
        <v>637362</v>
      </c>
      <c r="F26" s="162">
        <v>1575945</v>
      </c>
      <c r="G26" s="162">
        <v>1740982</v>
      </c>
      <c r="H26" s="162">
        <v>1813672</v>
      </c>
      <c r="I26" s="163">
        <f>IFERROR(H26/G26-1,"-")</f>
        <v>4.1752298415491884E-2</v>
      </c>
      <c r="J26" s="162">
        <f t="shared" si="8"/>
        <v>72690</v>
      </c>
      <c r="K26" s="163">
        <f>H26/H$8</f>
        <v>0.3252177371474968</v>
      </c>
    </row>
    <row r="27" spans="1:23" x14ac:dyDescent="0.25">
      <c r="B27" s="165" t="s">
        <v>113</v>
      </c>
      <c r="C27" s="166">
        <v>773712</v>
      </c>
      <c r="D27" s="166">
        <v>204624</v>
      </c>
      <c r="E27" s="166">
        <v>209063</v>
      </c>
      <c r="F27" s="166">
        <v>793035</v>
      </c>
      <c r="G27" s="166">
        <v>900626</v>
      </c>
      <c r="H27" s="166">
        <v>947879</v>
      </c>
      <c r="I27" s="167">
        <f t="shared" ref="I27:I34" si="9">IFERROR(H27/G27-1,"-")</f>
        <v>5.246683973147559E-2</v>
      </c>
      <c r="J27" s="166">
        <f t="shared" si="8"/>
        <v>47253</v>
      </c>
      <c r="K27" s="167">
        <f t="shared" ref="K27:K34" si="10">H27/H$8</f>
        <v>0.16996847471297571</v>
      </c>
    </row>
    <row r="28" spans="1:23" x14ac:dyDescent="0.25">
      <c r="B28" s="165" t="s">
        <v>116</v>
      </c>
      <c r="C28" s="166">
        <v>205570</v>
      </c>
      <c r="D28" s="166">
        <v>61251</v>
      </c>
      <c r="E28" s="166">
        <v>104521</v>
      </c>
      <c r="F28" s="166">
        <v>172719</v>
      </c>
      <c r="G28" s="166">
        <v>185826</v>
      </c>
      <c r="H28" s="166">
        <v>186837</v>
      </c>
      <c r="I28" s="167">
        <f t="shared" si="9"/>
        <v>5.4405734396694161E-3</v>
      </c>
      <c r="J28" s="166">
        <f t="shared" si="8"/>
        <v>1011</v>
      </c>
      <c r="K28" s="167">
        <f t="shared" si="10"/>
        <v>3.350258831554264E-2</v>
      </c>
    </row>
    <row r="29" spans="1:23" x14ac:dyDescent="0.25">
      <c r="B29" s="165" t="s">
        <v>119</v>
      </c>
      <c r="C29" s="166">
        <v>53652</v>
      </c>
      <c r="D29" s="166">
        <v>21788</v>
      </c>
      <c r="E29" s="166">
        <v>43165</v>
      </c>
      <c r="F29" s="166">
        <v>63880</v>
      </c>
      <c r="G29" s="166">
        <v>66361</v>
      </c>
      <c r="H29" s="166">
        <v>59808</v>
      </c>
      <c r="I29" s="167">
        <f t="shared" si="9"/>
        <v>-9.8747758472596869E-2</v>
      </c>
      <c r="J29" s="166">
        <f t="shared" si="8"/>
        <v>-6553</v>
      </c>
      <c r="K29" s="167">
        <f t="shared" si="10"/>
        <v>1.0724443241841682E-2</v>
      </c>
    </row>
    <row r="30" spans="1:23" x14ac:dyDescent="0.25">
      <c r="B30" s="165" t="s">
        <v>126</v>
      </c>
      <c r="C30" s="166">
        <v>62584</v>
      </c>
      <c r="D30" s="166">
        <v>18116</v>
      </c>
      <c r="E30" s="166">
        <v>41605</v>
      </c>
      <c r="F30" s="166">
        <v>77416</v>
      </c>
      <c r="G30" s="166">
        <v>71954</v>
      </c>
      <c r="H30" s="166">
        <v>72640</v>
      </c>
      <c r="I30" s="167">
        <f t="shared" si="9"/>
        <v>9.5338688606609878E-3</v>
      </c>
      <c r="J30" s="166">
        <f t="shared" si="8"/>
        <v>686</v>
      </c>
      <c r="K30" s="167">
        <f t="shared" si="10"/>
        <v>1.3025407254671278E-2</v>
      </c>
    </row>
    <row r="31" spans="1:23" x14ac:dyDescent="0.25">
      <c r="B31" s="165" t="s">
        <v>122</v>
      </c>
      <c r="C31" s="166">
        <v>72038</v>
      </c>
      <c r="D31" s="166">
        <v>30997</v>
      </c>
      <c r="E31" s="166">
        <v>52336</v>
      </c>
      <c r="F31" s="166">
        <v>85446</v>
      </c>
      <c r="G31" s="166">
        <v>82392</v>
      </c>
      <c r="H31" s="166">
        <v>83954</v>
      </c>
      <c r="I31" s="167">
        <f t="shared" si="9"/>
        <v>1.8958151276823099E-2</v>
      </c>
      <c r="J31" s="166">
        <f t="shared" si="8"/>
        <v>1562</v>
      </c>
      <c r="K31" s="167">
        <f t="shared" si="10"/>
        <v>1.5054171815235029E-2</v>
      </c>
    </row>
    <row r="32" spans="1:23" x14ac:dyDescent="0.25">
      <c r="B32" s="165" t="s">
        <v>131</v>
      </c>
      <c r="C32" s="166">
        <v>31688</v>
      </c>
      <c r="D32" s="166">
        <v>12612</v>
      </c>
      <c r="E32" s="166">
        <v>7603</v>
      </c>
      <c r="F32" s="166">
        <v>23344</v>
      </c>
      <c r="G32" s="166">
        <v>24881</v>
      </c>
      <c r="H32" s="166">
        <v>24770</v>
      </c>
      <c r="I32" s="167">
        <f t="shared" si="9"/>
        <v>-4.4612354808890586E-3</v>
      </c>
      <c r="J32" s="166">
        <f t="shared" si="8"/>
        <v>-111</v>
      </c>
      <c r="K32" s="167">
        <f t="shared" si="10"/>
        <v>4.4416208383563811E-3</v>
      </c>
    </row>
    <row r="33" spans="2:14" x14ac:dyDescent="0.25">
      <c r="B33" s="165" t="s">
        <v>134</v>
      </c>
      <c r="C33" s="166">
        <v>36614</v>
      </c>
      <c r="D33" s="166">
        <v>14770</v>
      </c>
      <c r="E33" s="166">
        <v>5483</v>
      </c>
      <c r="F33" s="166">
        <v>20284</v>
      </c>
      <c r="G33" s="166">
        <v>26205</v>
      </c>
      <c r="H33" s="166">
        <v>24379</v>
      </c>
      <c r="I33" s="167">
        <f t="shared" si="9"/>
        <v>-6.9681358519366521E-2</v>
      </c>
      <c r="J33" s="166">
        <f t="shared" si="8"/>
        <v>-1826</v>
      </c>
      <c r="K33" s="167">
        <f t="shared" si="10"/>
        <v>4.3715088582273005E-3</v>
      </c>
    </row>
    <row r="34" spans="2:14" x14ac:dyDescent="0.25">
      <c r="B34" s="170" t="s">
        <v>148</v>
      </c>
      <c r="C34" s="171">
        <f t="shared" ref="C34:H34" si="11">C26-SUM(C27:C33)</f>
        <v>338301</v>
      </c>
      <c r="D34" s="171">
        <f t="shared" si="11"/>
        <v>105735</v>
      </c>
      <c r="E34" s="171">
        <f t="shared" si="11"/>
        <v>173586</v>
      </c>
      <c r="F34" s="171">
        <f t="shared" si="11"/>
        <v>339821</v>
      </c>
      <c r="G34" s="171">
        <f t="shared" si="11"/>
        <v>382737</v>
      </c>
      <c r="H34" s="171">
        <f t="shared" si="11"/>
        <v>413405</v>
      </c>
      <c r="I34" s="172">
        <f t="shared" si="9"/>
        <v>8.0128129760122402E-2</v>
      </c>
      <c r="J34" s="171">
        <f>H34-G34</f>
        <v>30668</v>
      </c>
      <c r="K34" s="172">
        <f t="shared" si="10"/>
        <v>7.4129522110646745E-2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1327537</v>
      </c>
      <c r="D36" s="159">
        <v>404818</v>
      </c>
      <c r="E36" s="159">
        <v>494807</v>
      </c>
      <c r="F36" s="159">
        <v>1265143</v>
      </c>
      <c r="G36" s="159">
        <v>1346080</v>
      </c>
      <c r="H36" s="159">
        <v>1414435</v>
      </c>
      <c r="I36" s="160">
        <f>IFERROR(H36/G36-1,"-")</f>
        <v>5.0780785688814944E-2</v>
      </c>
      <c r="J36" s="159">
        <f>H36-G36</f>
        <v>68355</v>
      </c>
      <c r="K36" s="160">
        <f>H36/H$8</f>
        <v>0.25362874325799795</v>
      </c>
      <c r="L36" s="107"/>
      <c r="M36" s="107"/>
      <c r="N36" s="107"/>
    </row>
    <row r="37" spans="2:14" x14ac:dyDescent="0.25">
      <c r="B37" s="161" t="s">
        <v>100</v>
      </c>
      <c r="C37" s="162">
        <v>129369</v>
      </c>
      <c r="D37" s="162">
        <v>53491</v>
      </c>
      <c r="E37" s="162">
        <v>83727</v>
      </c>
      <c r="F37" s="162">
        <v>125247</v>
      </c>
      <c r="G37" s="162">
        <v>120169</v>
      </c>
      <c r="H37" s="162">
        <v>115961</v>
      </c>
      <c r="I37" s="163">
        <f>IFERROR(H37/G37-1,"-")</f>
        <v>-3.5017350564621519E-2</v>
      </c>
      <c r="J37" s="162">
        <f t="shared" ref="J37:J47" si="12">H37-G37</f>
        <v>-4208</v>
      </c>
      <c r="K37" s="163">
        <f>H37/H$8</f>
        <v>2.0793491886824559E-2</v>
      </c>
    </row>
    <row r="38" spans="2:14" x14ac:dyDescent="0.25">
      <c r="B38" s="165" t="s">
        <v>106</v>
      </c>
      <c r="C38" s="166">
        <v>51589</v>
      </c>
      <c r="D38" s="166">
        <v>25384</v>
      </c>
      <c r="E38" s="166">
        <v>43623</v>
      </c>
      <c r="F38" s="166">
        <v>48440</v>
      </c>
      <c r="G38" s="166">
        <v>52154</v>
      </c>
      <c r="H38" s="166">
        <v>50815</v>
      </c>
      <c r="I38" s="167">
        <f>IFERROR(H38/G38-1,"-")</f>
        <v>-2.5673965563523415E-2</v>
      </c>
      <c r="J38" s="166">
        <f t="shared" si="12"/>
        <v>-1339</v>
      </c>
      <c r="K38" s="167">
        <f>H38/H$8</f>
        <v>9.1118676988728112E-3</v>
      </c>
    </row>
    <row r="39" spans="2:14" x14ac:dyDescent="0.25">
      <c r="B39" s="165" t="s">
        <v>103</v>
      </c>
      <c r="C39" s="166">
        <v>77780</v>
      </c>
      <c r="D39" s="166">
        <v>28107</v>
      </c>
      <c r="E39" s="166">
        <v>40104</v>
      </c>
      <c r="F39" s="166">
        <v>76807</v>
      </c>
      <c r="G39" s="166">
        <v>68015</v>
      </c>
      <c r="H39" s="166">
        <v>65146</v>
      </c>
      <c r="I39" s="167">
        <f>IFERROR(H39/G39-1,"-")</f>
        <v>-4.2181871645960434E-2</v>
      </c>
      <c r="J39" s="166">
        <f t="shared" si="12"/>
        <v>-2869</v>
      </c>
      <c r="K39" s="167">
        <f>H39/H$8</f>
        <v>1.1681624187951749E-2</v>
      </c>
    </row>
    <row r="40" spans="2:14" x14ac:dyDescent="0.25">
      <c r="B40" s="161" t="s">
        <v>110</v>
      </c>
      <c r="C40" s="162">
        <v>1198168</v>
      </c>
      <c r="D40" s="162">
        <v>351327</v>
      </c>
      <c r="E40" s="162">
        <v>411080</v>
      </c>
      <c r="F40" s="162">
        <v>1139896</v>
      </c>
      <c r="G40" s="162">
        <v>1225911</v>
      </c>
      <c r="H40" s="162">
        <v>1298474</v>
      </c>
      <c r="I40" s="163">
        <f>IFERROR(H40/G40-1,"-")</f>
        <v>5.9191083202614125E-2</v>
      </c>
      <c r="J40" s="162">
        <f t="shared" si="12"/>
        <v>72563</v>
      </c>
      <c r="K40" s="163">
        <f>H40/H$8</f>
        <v>0.23283525137117336</v>
      </c>
    </row>
    <row r="41" spans="2:14" x14ac:dyDescent="0.25">
      <c r="B41" s="165" t="s">
        <v>113</v>
      </c>
      <c r="C41" s="166">
        <v>653469</v>
      </c>
      <c r="D41" s="166">
        <v>160104</v>
      </c>
      <c r="E41" s="166">
        <v>143107</v>
      </c>
      <c r="F41" s="166">
        <v>589013</v>
      </c>
      <c r="G41" s="166">
        <v>647225</v>
      </c>
      <c r="H41" s="166">
        <v>696169</v>
      </c>
      <c r="I41" s="167">
        <f t="shared" ref="I41:I48" si="13">IFERROR(H41/G41-1,"-")</f>
        <v>7.562130634632469E-2</v>
      </c>
      <c r="J41" s="166">
        <f t="shared" si="12"/>
        <v>48944</v>
      </c>
      <c r="K41" s="167">
        <f t="shared" ref="K41:K48" si="14">H41/H$8</f>
        <v>0.12483321507540265</v>
      </c>
    </row>
    <row r="42" spans="2:14" x14ac:dyDescent="0.25">
      <c r="B42" s="165" t="s">
        <v>116</v>
      </c>
      <c r="C42" s="166">
        <v>53591</v>
      </c>
      <c r="D42" s="166">
        <v>17133</v>
      </c>
      <c r="E42" s="166">
        <v>22014</v>
      </c>
      <c r="F42" s="166">
        <v>40094</v>
      </c>
      <c r="G42" s="166">
        <v>46128</v>
      </c>
      <c r="H42" s="166">
        <v>45371</v>
      </c>
      <c r="I42" s="167">
        <f t="shared" si="13"/>
        <v>-1.6410856746444713E-2</v>
      </c>
      <c r="J42" s="166">
        <f t="shared" si="12"/>
        <v>-757</v>
      </c>
      <c r="K42" s="167">
        <f t="shared" si="14"/>
        <v>8.135679412881203E-3</v>
      </c>
    </row>
    <row r="43" spans="2:14" x14ac:dyDescent="0.25">
      <c r="B43" s="165" t="s">
        <v>119</v>
      </c>
      <c r="C43" s="166">
        <v>24734</v>
      </c>
      <c r="D43" s="166">
        <v>10089</v>
      </c>
      <c r="E43" s="166">
        <v>20113</v>
      </c>
      <c r="F43" s="166">
        <v>27607</v>
      </c>
      <c r="G43" s="166">
        <v>29250</v>
      </c>
      <c r="H43" s="166">
        <v>29531</v>
      </c>
      <c r="I43" s="167">
        <f t="shared" si="13"/>
        <v>9.6068376068376704E-3</v>
      </c>
      <c r="J43" s="166">
        <f t="shared" si="12"/>
        <v>281</v>
      </c>
      <c r="K43" s="167">
        <f t="shared" si="14"/>
        <v>5.2953373022810784E-3</v>
      </c>
    </row>
    <row r="44" spans="2:14" x14ac:dyDescent="0.25">
      <c r="B44" s="165" t="s">
        <v>126</v>
      </c>
      <c r="C44" s="166">
        <v>54686</v>
      </c>
      <c r="D44" s="166">
        <v>16096</v>
      </c>
      <c r="E44" s="166">
        <v>30710</v>
      </c>
      <c r="F44" s="166">
        <v>58189</v>
      </c>
      <c r="G44" s="166">
        <v>56381</v>
      </c>
      <c r="H44" s="166">
        <v>58857</v>
      </c>
      <c r="I44" s="167">
        <f t="shared" si="13"/>
        <v>4.3915503449743598E-2</v>
      </c>
      <c r="J44" s="166">
        <f t="shared" si="12"/>
        <v>2476</v>
      </c>
      <c r="K44" s="167">
        <f t="shared" si="14"/>
        <v>1.0553915126489365E-2</v>
      </c>
    </row>
    <row r="45" spans="2:14" x14ac:dyDescent="0.25">
      <c r="B45" s="165" t="s">
        <v>122</v>
      </c>
      <c r="C45" s="166">
        <v>42015</v>
      </c>
      <c r="D45" s="166">
        <v>16487</v>
      </c>
      <c r="E45" s="166">
        <v>22921</v>
      </c>
      <c r="F45" s="166">
        <v>39629</v>
      </c>
      <c r="G45" s="166">
        <v>45105</v>
      </c>
      <c r="H45" s="166">
        <v>45571</v>
      </c>
      <c r="I45" s="167">
        <f t="shared" si="13"/>
        <v>1.0331448841591762E-2</v>
      </c>
      <c r="J45" s="166">
        <f t="shared" si="12"/>
        <v>466</v>
      </c>
      <c r="K45" s="167">
        <f t="shared" si="14"/>
        <v>8.1715423183180719E-3</v>
      </c>
    </row>
    <row r="46" spans="2:14" x14ac:dyDescent="0.25">
      <c r="B46" s="165" t="s">
        <v>131</v>
      </c>
      <c r="C46" s="166">
        <v>27828</v>
      </c>
      <c r="D46" s="166">
        <v>10556</v>
      </c>
      <c r="E46" s="166">
        <v>10564</v>
      </c>
      <c r="F46" s="166">
        <v>23280</v>
      </c>
      <c r="G46" s="166">
        <v>23848</v>
      </c>
      <c r="H46" s="166">
        <v>22838</v>
      </c>
      <c r="I46" s="167">
        <f t="shared" si="13"/>
        <v>-4.2351559879235112E-2</v>
      </c>
      <c r="J46" s="166">
        <f t="shared" si="12"/>
        <v>-1010</v>
      </c>
      <c r="K46" s="167">
        <f t="shared" si="14"/>
        <v>4.0951851718362148E-3</v>
      </c>
    </row>
    <row r="47" spans="2:14" x14ac:dyDescent="0.25">
      <c r="B47" s="165" t="s">
        <v>134</v>
      </c>
      <c r="C47" s="166">
        <v>44401</v>
      </c>
      <c r="D47" s="166">
        <v>18763</v>
      </c>
      <c r="E47" s="166">
        <v>10661</v>
      </c>
      <c r="F47" s="166">
        <v>23652</v>
      </c>
      <c r="G47" s="166">
        <v>27257</v>
      </c>
      <c r="H47" s="166">
        <v>25911</v>
      </c>
      <c r="I47" s="167">
        <f t="shared" si="13"/>
        <v>-4.9381810177202223E-2</v>
      </c>
      <c r="J47" s="166">
        <f t="shared" si="12"/>
        <v>-1346</v>
      </c>
      <c r="K47" s="167">
        <f t="shared" si="14"/>
        <v>4.6462187138737263E-3</v>
      </c>
    </row>
    <row r="48" spans="2:14" x14ac:dyDescent="0.25">
      <c r="B48" s="170" t="s">
        <v>148</v>
      </c>
      <c r="C48" s="171">
        <f t="shared" ref="C48:H48" si="15">C40-SUM(C41:C47)</f>
        <v>297444</v>
      </c>
      <c r="D48" s="171">
        <f t="shared" si="15"/>
        <v>102099</v>
      </c>
      <c r="E48" s="171">
        <f t="shared" si="15"/>
        <v>150990</v>
      </c>
      <c r="F48" s="171">
        <f t="shared" si="15"/>
        <v>338432</v>
      </c>
      <c r="G48" s="171">
        <f t="shared" si="15"/>
        <v>350717</v>
      </c>
      <c r="H48" s="171">
        <f t="shared" si="15"/>
        <v>374226</v>
      </c>
      <c r="I48" s="172">
        <f t="shared" si="13"/>
        <v>6.7031253118611245E-2</v>
      </c>
      <c r="J48" s="171">
        <f>H48-G48</f>
        <v>23509</v>
      </c>
      <c r="K48" s="172">
        <f t="shared" si="14"/>
        <v>6.7104158250091042E-2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45810</v>
      </c>
      <c r="D50" s="159">
        <v>13335</v>
      </c>
      <c r="E50" s="159">
        <v>20284</v>
      </c>
      <c r="F50" s="159">
        <v>38233</v>
      </c>
      <c r="G50" s="159">
        <v>51566</v>
      </c>
      <c r="H50" s="159">
        <v>44327</v>
      </c>
      <c r="I50" s="160">
        <f>IFERROR(H50/G50-1,"-")</f>
        <v>-0.14038319823139278</v>
      </c>
      <c r="J50" s="159">
        <f>H50-G50</f>
        <v>-7239</v>
      </c>
      <c r="K50" s="160">
        <f>H50/H$8</f>
        <v>7.948475046500739E-3</v>
      </c>
      <c r="L50" s="107"/>
      <c r="M50" s="107"/>
      <c r="N50" s="107"/>
    </row>
    <row r="51" spans="2:14" x14ac:dyDescent="0.25">
      <c r="B51" s="161" t="s">
        <v>100</v>
      </c>
      <c r="C51" s="162">
        <v>10543</v>
      </c>
      <c r="D51" s="162">
        <v>2366</v>
      </c>
      <c r="E51" s="162">
        <v>4977</v>
      </c>
      <c r="F51" s="162">
        <v>6805</v>
      </c>
      <c r="G51" s="162">
        <v>20316</v>
      </c>
      <c r="H51" s="162">
        <v>11078</v>
      </c>
      <c r="I51" s="163">
        <f>IFERROR(H51/G51-1,"-")</f>
        <v>-0.45471549517621579</v>
      </c>
      <c r="J51" s="162">
        <f t="shared" ref="J51:J61" si="16">H51-G51</f>
        <v>-9238</v>
      </c>
      <c r="K51" s="163">
        <f>H51/H$8</f>
        <v>1.9864463321482436E-3</v>
      </c>
    </row>
    <row r="52" spans="2:14" x14ac:dyDescent="0.25">
      <c r="B52" s="165" t="s">
        <v>106</v>
      </c>
      <c r="C52" s="166">
        <v>5954</v>
      </c>
      <c r="D52" s="166">
        <v>1673</v>
      </c>
      <c r="E52" s="166">
        <v>2436</v>
      </c>
      <c r="F52" s="166">
        <v>3518</v>
      </c>
      <c r="G52" s="166">
        <v>14842</v>
      </c>
      <c r="H52" s="166">
        <v>7260</v>
      </c>
      <c r="I52" s="167">
        <f>IFERROR(H52/G52-1,"-")</f>
        <v>-0.51084759466379193</v>
      </c>
      <c r="J52" s="166">
        <f t="shared" si="16"/>
        <v>-7582</v>
      </c>
      <c r="K52" s="167">
        <f>H52/H$8</f>
        <v>1.3018234673583904E-3</v>
      </c>
    </row>
    <row r="53" spans="2:14" x14ac:dyDescent="0.25">
      <c r="B53" s="165" t="s">
        <v>103</v>
      </c>
      <c r="C53" s="166">
        <v>4589</v>
      </c>
      <c r="D53" s="166">
        <v>693</v>
      </c>
      <c r="E53" s="166">
        <v>2541</v>
      </c>
      <c r="F53" s="166">
        <v>3287</v>
      </c>
      <c r="G53" s="166">
        <v>5474</v>
      </c>
      <c r="H53" s="166">
        <v>3818</v>
      </c>
      <c r="I53" s="167">
        <f>IFERROR(H53/G53-1,"-")</f>
        <v>-0.30252100840336138</v>
      </c>
      <c r="J53" s="166">
        <f t="shared" si="16"/>
        <v>-1656</v>
      </c>
      <c r="K53" s="167">
        <f>H53/H$8</f>
        <v>6.8462286478985319E-4</v>
      </c>
    </row>
    <row r="54" spans="2:14" x14ac:dyDescent="0.25">
      <c r="B54" s="161" t="s">
        <v>110</v>
      </c>
      <c r="C54" s="162">
        <v>35267</v>
      </c>
      <c r="D54" s="162">
        <v>10969</v>
      </c>
      <c r="E54" s="162">
        <v>15307</v>
      </c>
      <c r="F54" s="162">
        <v>31428</v>
      </c>
      <c r="G54" s="162">
        <v>31250</v>
      </c>
      <c r="H54" s="162">
        <v>33249</v>
      </c>
      <c r="I54" s="163">
        <f>IFERROR(H54/G54-1,"-")</f>
        <v>6.3968000000000025E-2</v>
      </c>
      <c r="J54" s="162">
        <f t="shared" si="16"/>
        <v>1999</v>
      </c>
      <c r="K54" s="163">
        <f>H54/H$8</f>
        <v>5.9620287143524959E-3</v>
      </c>
    </row>
    <row r="55" spans="2:14" x14ac:dyDescent="0.25">
      <c r="B55" s="165" t="s">
        <v>113</v>
      </c>
      <c r="C55" s="166">
        <v>10451</v>
      </c>
      <c r="D55" s="166">
        <v>3235</v>
      </c>
      <c r="E55" s="166">
        <v>3039</v>
      </c>
      <c r="F55" s="166">
        <v>10480</v>
      </c>
      <c r="G55" s="166">
        <v>9481</v>
      </c>
      <c r="H55" s="166">
        <v>11182</v>
      </c>
      <c r="I55" s="167">
        <f t="shared" ref="I55:I62" si="17">IFERROR(H55/G55-1,"-")</f>
        <v>0.17941145448792328</v>
      </c>
      <c r="J55" s="166">
        <f t="shared" si="16"/>
        <v>1701</v>
      </c>
      <c r="K55" s="167">
        <f t="shared" ref="K55:K62" si="18">H55/H$8</f>
        <v>2.0050950429754163E-3</v>
      </c>
    </row>
    <row r="56" spans="2:14" x14ac:dyDescent="0.25">
      <c r="B56" s="165" t="s">
        <v>116</v>
      </c>
      <c r="C56" s="166">
        <v>10142</v>
      </c>
      <c r="D56" s="166">
        <v>3165</v>
      </c>
      <c r="E56" s="166">
        <v>5197</v>
      </c>
      <c r="F56" s="166">
        <v>7015</v>
      </c>
      <c r="G56" s="166">
        <v>6255</v>
      </c>
      <c r="H56" s="166">
        <v>6790</v>
      </c>
      <c r="I56" s="167">
        <f t="shared" si="17"/>
        <v>8.5531574740207894E-2</v>
      </c>
      <c r="J56" s="166">
        <f t="shared" si="16"/>
        <v>535</v>
      </c>
      <c r="K56" s="167">
        <f t="shared" si="18"/>
        <v>1.2175456395817452E-3</v>
      </c>
    </row>
    <row r="57" spans="2:14" x14ac:dyDescent="0.25">
      <c r="B57" s="165" t="s">
        <v>119</v>
      </c>
      <c r="C57" s="166">
        <v>2191</v>
      </c>
      <c r="D57" s="166">
        <v>546</v>
      </c>
      <c r="E57" s="166">
        <v>1648</v>
      </c>
      <c r="F57" s="166">
        <v>2748</v>
      </c>
      <c r="G57" s="166">
        <v>2961</v>
      </c>
      <c r="H57" s="166">
        <v>2322</v>
      </c>
      <c r="I57" s="167">
        <f t="shared" si="17"/>
        <v>-0.21580547112462001</v>
      </c>
      <c r="J57" s="166">
        <f t="shared" si="16"/>
        <v>-639</v>
      </c>
      <c r="K57" s="167">
        <f t="shared" si="18"/>
        <v>4.1636833212206371E-4</v>
      </c>
    </row>
    <row r="58" spans="2:14" x14ac:dyDescent="0.25">
      <c r="B58" s="165" t="s">
        <v>126</v>
      </c>
      <c r="C58" s="166">
        <v>733</v>
      </c>
      <c r="D58" s="166">
        <v>287</v>
      </c>
      <c r="E58" s="166">
        <v>377</v>
      </c>
      <c r="F58" s="166">
        <v>875</v>
      </c>
      <c r="G58" s="166">
        <v>834</v>
      </c>
      <c r="H58" s="166">
        <v>1097</v>
      </c>
      <c r="I58" s="167">
        <f t="shared" si="17"/>
        <v>0.315347721822542</v>
      </c>
      <c r="J58" s="166">
        <f t="shared" si="16"/>
        <v>263</v>
      </c>
      <c r="K58" s="167">
        <f t="shared" si="18"/>
        <v>1.9670803632123338E-4</v>
      </c>
    </row>
    <row r="59" spans="2:14" x14ac:dyDescent="0.25">
      <c r="B59" s="165" t="s">
        <v>122</v>
      </c>
      <c r="C59" s="166">
        <v>710</v>
      </c>
      <c r="D59" s="166">
        <v>233</v>
      </c>
      <c r="E59" s="166">
        <v>480</v>
      </c>
      <c r="F59" s="166">
        <v>665</v>
      </c>
      <c r="G59" s="166">
        <v>718</v>
      </c>
      <c r="H59" s="166">
        <v>839</v>
      </c>
      <c r="I59" s="167">
        <f t="shared" si="17"/>
        <v>0.16852367688022274</v>
      </c>
      <c r="J59" s="166">
        <f t="shared" si="16"/>
        <v>121</v>
      </c>
      <c r="K59" s="167">
        <f t="shared" si="18"/>
        <v>1.5044488830767073E-4</v>
      </c>
    </row>
    <row r="60" spans="2:14" x14ac:dyDescent="0.25">
      <c r="B60" s="165" t="s">
        <v>131</v>
      </c>
      <c r="C60" s="166">
        <v>289</v>
      </c>
      <c r="D60" s="166">
        <v>136</v>
      </c>
      <c r="E60" s="166">
        <v>98</v>
      </c>
      <c r="F60" s="166">
        <v>141</v>
      </c>
      <c r="G60" s="166">
        <v>243</v>
      </c>
      <c r="H60" s="166">
        <v>150</v>
      </c>
      <c r="I60" s="167">
        <f t="shared" si="17"/>
        <v>-0.38271604938271608</v>
      </c>
      <c r="J60" s="166">
        <f t="shared" si="16"/>
        <v>-93</v>
      </c>
      <c r="K60" s="167">
        <f t="shared" si="18"/>
        <v>2.6897179077652694E-5</v>
      </c>
    </row>
    <row r="61" spans="2:14" x14ac:dyDescent="0.25">
      <c r="B61" s="165" t="s">
        <v>134</v>
      </c>
      <c r="C61" s="166">
        <v>617</v>
      </c>
      <c r="D61" s="166">
        <v>248</v>
      </c>
      <c r="E61" s="166">
        <v>91</v>
      </c>
      <c r="F61" s="166">
        <v>157</v>
      </c>
      <c r="G61" s="166">
        <v>195</v>
      </c>
      <c r="H61" s="166">
        <v>156</v>
      </c>
      <c r="I61" s="167">
        <f t="shared" si="17"/>
        <v>-0.19999999999999996</v>
      </c>
      <c r="J61" s="166">
        <f t="shared" si="16"/>
        <v>-39</v>
      </c>
      <c r="K61" s="167">
        <f t="shared" si="18"/>
        <v>2.79730662407588E-5</v>
      </c>
    </row>
    <row r="62" spans="2:14" x14ac:dyDescent="0.25">
      <c r="B62" s="170" t="s">
        <v>148</v>
      </c>
      <c r="C62" s="171">
        <f t="shared" ref="C62:H62" si="19">C54-SUM(C55:C61)</f>
        <v>10134</v>
      </c>
      <c r="D62" s="171">
        <f t="shared" si="19"/>
        <v>3119</v>
      </c>
      <c r="E62" s="171">
        <f t="shared" si="19"/>
        <v>4377</v>
      </c>
      <c r="F62" s="171">
        <f t="shared" si="19"/>
        <v>9347</v>
      </c>
      <c r="G62" s="171">
        <f t="shared" si="19"/>
        <v>10563</v>
      </c>
      <c r="H62" s="171">
        <f t="shared" si="19"/>
        <v>10713</v>
      </c>
      <c r="I62" s="172">
        <f t="shared" si="17"/>
        <v>1.4200511218403822E-2</v>
      </c>
      <c r="J62" s="171">
        <f>H62-G62</f>
        <v>150</v>
      </c>
      <c r="K62" s="172">
        <f t="shared" si="18"/>
        <v>1.9209965297259555E-3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139160</v>
      </c>
      <c r="D64" s="159">
        <v>57877</v>
      </c>
      <c r="E64" s="159">
        <v>71245</v>
      </c>
      <c r="F64" s="159">
        <v>164270</v>
      </c>
      <c r="G64" s="159">
        <v>183368</v>
      </c>
      <c r="H64" s="159">
        <v>234780</v>
      </c>
      <c r="I64" s="160">
        <f>IFERROR(H64/G64-1,"-")</f>
        <v>0.28037607434230627</v>
      </c>
      <c r="J64" s="159">
        <f>H64-G64</f>
        <v>51412</v>
      </c>
      <c r="K64" s="160">
        <f>H64/H$8</f>
        <v>4.2099464692341999E-2</v>
      </c>
      <c r="L64" s="107"/>
      <c r="M64" s="107"/>
      <c r="N64" s="107"/>
    </row>
    <row r="65" spans="2:14" x14ac:dyDescent="0.25">
      <c r="B65" s="161" t="s">
        <v>100</v>
      </c>
      <c r="C65" s="162">
        <v>42184</v>
      </c>
      <c r="D65" s="162">
        <v>24943</v>
      </c>
      <c r="E65" s="162">
        <v>26573</v>
      </c>
      <c r="F65" s="162">
        <v>32862</v>
      </c>
      <c r="G65" s="162">
        <v>47813</v>
      </c>
      <c r="H65" s="162">
        <v>62052</v>
      </c>
      <c r="I65" s="163">
        <f>IFERROR(H65/G65-1,"-")</f>
        <v>0.29780603601530964</v>
      </c>
      <c r="J65" s="162">
        <f t="shared" ref="J65:J75" si="20">H65-G65</f>
        <v>14239</v>
      </c>
      <c r="K65" s="163">
        <f>H65/H$8</f>
        <v>1.1126825040843367E-2</v>
      </c>
    </row>
    <row r="66" spans="2:14" x14ac:dyDescent="0.25">
      <c r="B66" s="165" t="s">
        <v>106</v>
      </c>
      <c r="C66" s="166">
        <v>22767</v>
      </c>
      <c r="D66" s="166">
        <v>9088</v>
      </c>
      <c r="E66" s="166">
        <v>21826</v>
      </c>
      <c r="F66" s="166">
        <v>23626</v>
      </c>
      <c r="G66" s="166">
        <v>32510</v>
      </c>
      <c r="H66" s="166">
        <v>37748</v>
      </c>
      <c r="I66" s="167">
        <f>IFERROR(H66/G66-1,"-")</f>
        <v>0.16111965549061824</v>
      </c>
      <c r="J66" s="166">
        <f t="shared" si="20"/>
        <v>5238</v>
      </c>
      <c r="K66" s="167">
        <f>H66/H$8</f>
        <v>6.768764772154893E-3</v>
      </c>
    </row>
    <row r="67" spans="2:14" x14ac:dyDescent="0.25">
      <c r="B67" s="165" t="s">
        <v>103</v>
      </c>
      <c r="C67" s="166">
        <v>19417</v>
      </c>
      <c r="D67" s="166">
        <v>15855</v>
      </c>
      <c r="E67" s="166">
        <v>4747</v>
      </c>
      <c r="F67" s="166">
        <v>9236</v>
      </c>
      <c r="G67" s="166">
        <v>15303</v>
      </c>
      <c r="H67" s="166">
        <v>24304</v>
      </c>
      <c r="I67" s="167">
        <f>IFERROR(H67/G67-1,"-")</f>
        <v>0.58818532313925376</v>
      </c>
      <c r="J67" s="166">
        <f t="shared" si="20"/>
        <v>9001</v>
      </c>
      <c r="K67" s="167">
        <f>H67/H$8</f>
        <v>4.3580602686884738E-3</v>
      </c>
    </row>
    <row r="68" spans="2:14" x14ac:dyDescent="0.25">
      <c r="B68" s="161" t="s">
        <v>110</v>
      </c>
      <c r="C68" s="162">
        <v>96976</v>
      </c>
      <c r="D68" s="162">
        <v>32934</v>
      </c>
      <c r="E68" s="162">
        <v>44672</v>
      </c>
      <c r="F68" s="162">
        <v>131408</v>
      </c>
      <c r="G68" s="162">
        <v>135555</v>
      </c>
      <c r="H68" s="162">
        <v>172728</v>
      </c>
      <c r="I68" s="163">
        <f>IFERROR(H68/G68-1,"-")</f>
        <v>0.274228173066283</v>
      </c>
      <c r="J68" s="162">
        <f t="shared" si="20"/>
        <v>37173</v>
      </c>
      <c r="K68" s="163">
        <f>H68/H$8</f>
        <v>3.0972639651498629E-2</v>
      </c>
    </row>
    <row r="69" spans="2:14" x14ac:dyDescent="0.25">
      <c r="B69" s="165" t="s">
        <v>113</v>
      </c>
      <c r="C69" s="166">
        <v>41886</v>
      </c>
      <c r="D69" s="166">
        <v>14718</v>
      </c>
      <c r="E69" s="166">
        <v>12269</v>
      </c>
      <c r="F69" s="166">
        <v>56760</v>
      </c>
      <c r="G69" s="166">
        <v>51516</v>
      </c>
      <c r="H69" s="166">
        <v>74234</v>
      </c>
      <c r="I69" s="167">
        <f t="shared" ref="I69:I76" si="21">IFERROR(H69/G69-1,"-")</f>
        <v>0.44098920723658663</v>
      </c>
      <c r="J69" s="166">
        <f t="shared" si="20"/>
        <v>22718</v>
      </c>
      <c r="K69" s="167">
        <f t="shared" ref="K69:K76" si="22">H69/H$8</f>
        <v>1.3311234611003133E-2</v>
      </c>
    </row>
    <row r="70" spans="2:14" x14ac:dyDescent="0.25">
      <c r="B70" s="165" t="s">
        <v>116</v>
      </c>
      <c r="C70" s="166">
        <v>11748</v>
      </c>
      <c r="D70" s="166">
        <v>3483</v>
      </c>
      <c r="E70" s="166">
        <v>3758</v>
      </c>
      <c r="F70" s="166">
        <v>7893</v>
      </c>
      <c r="G70" s="166">
        <v>11078</v>
      </c>
      <c r="H70" s="166">
        <v>10979</v>
      </c>
      <c r="I70" s="167">
        <f t="shared" si="21"/>
        <v>-8.9366311608594096E-3</v>
      </c>
      <c r="J70" s="166">
        <f t="shared" si="20"/>
        <v>-99</v>
      </c>
      <c r="K70" s="167">
        <f t="shared" si="22"/>
        <v>1.9686941939569928E-3</v>
      </c>
    </row>
    <row r="71" spans="2:14" x14ac:dyDescent="0.25">
      <c r="B71" s="165" t="s">
        <v>119</v>
      </c>
      <c r="C71" s="166">
        <v>10984</v>
      </c>
      <c r="D71" s="166">
        <v>3686</v>
      </c>
      <c r="E71" s="166">
        <v>6316</v>
      </c>
      <c r="F71" s="166">
        <v>18292</v>
      </c>
      <c r="G71" s="166">
        <v>16282</v>
      </c>
      <c r="H71" s="166">
        <v>19275</v>
      </c>
      <c r="I71" s="167">
        <f t="shared" si="21"/>
        <v>0.18382262621299605</v>
      </c>
      <c r="J71" s="166">
        <f t="shared" si="20"/>
        <v>2993</v>
      </c>
      <c r="K71" s="167">
        <f t="shared" si="22"/>
        <v>3.4562875114783711E-3</v>
      </c>
    </row>
    <row r="72" spans="2:14" x14ac:dyDescent="0.25">
      <c r="B72" s="165" t="s">
        <v>126</v>
      </c>
      <c r="C72" s="166">
        <v>1818</v>
      </c>
      <c r="D72" s="166">
        <v>547</v>
      </c>
      <c r="E72" s="166">
        <v>3888</v>
      </c>
      <c r="F72" s="166">
        <v>3841</v>
      </c>
      <c r="G72" s="166">
        <v>4030</v>
      </c>
      <c r="H72" s="166">
        <v>6545</v>
      </c>
      <c r="I72" s="167">
        <f t="shared" si="21"/>
        <v>0.62406947890818865</v>
      </c>
      <c r="J72" s="166">
        <f t="shared" si="20"/>
        <v>2515</v>
      </c>
      <c r="K72" s="167">
        <f t="shared" si="22"/>
        <v>1.1736135804215793E-3</v>
      </c>
    </row>
    <row r="73" spans="2:14" x14ac:dyDescent="0.25">
      <c r="B73" s="165" t="s">
        <v>122</v>
      </c>
      <c r="C73" s="166">
        <v>2536</v>
      </c>
      <c r="D73" s="166">
        <v>1317</v>
      </c>
      <c r="E73" s="166">
        <v>2003</v>
      </c>
      <c r="F73" s="166">
        <v>3259</v>
      </c>
      <c r="G73" s="166">
        <v>2728</v>
      </c>
      <c r="H73" s="166">
        <v>4239</v>
      </c>
      <c r="I73" s="167">
        <f t="shared" si="21"/>
        <v>0.55388563049853379</v>
      </c>
      <c r="J73" s="166">
        <f t="shared" si="20"/>
        <v>1511</v>
      </c>
      <c r="K73" s="167">
        <f t="shared" si="22"/>
        <v>7.6011428073446518E-4</v>
      </c>
    </row>
    <row r="74" spans="2:14" x14ac:dyDescent="0.25">
      <c r="B74" s="165" t="s">
        <v>131</v>
      </c>
      <c r="C74" s="166">
        <v>2206</v>
      </c>
      <c r="D74" s="166">
        <v>768</v>
      </c>
      <c r="E74" s="166">
        <v>1848</v>
      </c>
      <c r="F74" s="166">
        <v>3131</v>
      </c>
      <c r="G74" s="166">
        <v>3815</v>
      </c>
      <c r="H74" s="166">
        <v>3211</v>
      </c>
      <c r="I74" s="167">
        <f t="shared" si="21"/>
        <v>-0.15832241153342075</v>
      </c>
      <c r="J74" s="166">
        <f t="shared" si="20"/>
        <v>-604</v>
      </c>
      <c r="K74" s="167">
        <f t="shared" si="22"/>
        <v>5.7577894678895202E-4</v>
      </c>
    </row>
    <row r="75" spans="2:14" x14ac:dyDescent="0.25">
      <c r="B75" s="165" t="s">
        <v>134</v>
      </c>
      <c r="C75" s="166">
        <v>2361</v>
      </c>
      <c r="D75" s="166">
        <v>997</v>
      </c>
      <c r="E75" s="166">
        <v>363</v>
      </c>
      <c r="F75" s="166">
        <v>1012</v>
      </c>
      <c r="G75" s="166">
        <v>1174</v>
      </c>
      <c r="H75" s="166">
        <v>3205</v>
      </c>
      <c r="I75" s="167">
        <f t="shared" si="21"/>
        <v>1.7299829642248721</v>
      </c>
      <c r="J75" s="166">
        <f t="shared" si="20"/>
        <v>2031</v>
      </c>
      <c r="K75" s="167">
        <f t="shared" si="22"/>
        <v>5.747030596258459E-4</v>
      </c>
    </row>
    <row r="76" spans="2:14" x14ac:dyDescent="0.25">
      <c r="B76" s="170" t="s">
        <v>148</v>
      </c>
      <c r="C76" s="171">
        <f t="shared" ref="C76:H76" si="23">C68-SUM(C69:C75)</f>
        <v>23437</v>
      </c>
      <c r="D76" s="171">
        <f t="shared" si="23"/>
        <v>7418</v>
      </c>
      <c r="E76" s="171">
        <f t="shared" si="23"/>
        <v>14227</v>
      </c>
      <c r="F76" s="171">
        <f t="shared" si="23"/>
        <v>37220</v>
      </c>
      <c r="G76" s="171">
        <f t="shared" si="23"/>
        <v>44932</v>
      </c>
      <c r="H76" s="171">
        <f t="shared" si="23"/>
        <v>51040</v>
      </c>
      <c r="I76" s="172">
        <f t="shared" si="21"/>
        <v>0.13593875189174742</v>
      </c>
      <c r="J76" s="171">
        <f>H76-G76</f>
        <v>6108</v>
      </c>
      <c r="K76" s="172">
        <f t="shared" si="22"/>
        <v>9.1522134674892897E-3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806433</v>
      </c>
      <c r="D78" s="159">
        <v>240954</v>
      </c>
      <c r="E78" s="159">
        <v>355287</v>
      </c>
      <c r="F78" s="159">
        <v>720575</v>
      </c>
      <c r="G78" s="159">
        <v>811299</v>
      </c>
      <c r="H78" s="159">
        <v>928708</v>
      </c>
      <c r="I78" s="160">
        <f>IFERROR(H78/G78-1,"-")</f>
        <v>0.14471729904757669</v>
      </c>
      <c r="J78" s="159">
        <f>H78-G78</f>
        <v>117409</v>
      </c>
      <c r="K78" s="160">
        <f>H78/H$8</f>
        <v>0.16653083591232451</v>
      </c>
      <c r="L78" s="107"/>
      <c r="M78" s="107"/>
      <c r="N78" s="107"/>
    </row>
    <row r="79" spans="2:14" x14ac:dyDescent="0.25">
      <c r="B79" s="161" t="s">
        <v>100</v>
      </c>
      <c r="C79" s="162">
        <v>359704</v>
      </c>
      <c r="D79" s="162">
        <v>106972</v>
      </c>
      <c r="E79" s="162">
        <v>181937</v>
      </c>
      <c r="F79" s="162">
        <v>344530</v>
      </c>
      <c r="G79" s="162">
        <v>345763</v>
      </c>
      <c r="H79" s="162">
        <v>385128</v>
      </c>
      <c r="I79" s="163">
        <f>IFERROR(H79/G79-1,"-")</f>
        <v>0.11384966002724406</v>
      </c>
      <c r="J79" s="162">
        <f t="shared" ref="J79:J89" si="24">H79-G79</f>
        <v>39365</v>
      </c>
      <c r="K79" s="163">
        <f>H79/H$8</f>
        <v>6.9059045225454849E-2</v>
      </c>
    </row>
    <row r="80" spans="2:14" x14ac:dyDescent="0.25">
      <c r="B80" s="165" t="s">
        <v>106</v>
      </c>
      <c r="C80" s="166">
        <v>72375</v>
      </c>
      <c r="D80" s="166">
        <v>28709</v>
      </c>
      <c r="E80" s="166">
        <v>67081</v>
      </c>
      <c r="F80" s="166">
        <v>97691</v>
      </c>
      <c r="G80" s="166">
        <v>92527</v>
      </c>
      <c r="H80" s="166">
        <v>106595</v>
      </c>
      <c r="I80" s="167">
        <f>IFERROR(H80/G80-1,"-")</f>
        <v>0.1520421066283355</v>
      </c>
      <c r="J80" s="166">
        <f t="shared" si="24"/>
        <v>14068</v>
      </c>
      <c r="K80" s="167">
        <f>H80/H$8</f>
        <v>1.9114032025215926E-2</v>
      </c>
    </row>
    <row r="81" spans="2:14" x14ac:dyDescent="0.25">
      <c r="B81" s="165" t="s">
        <v>103</v>
      </c>
      <c r="C81" s="166">
        <v>287329</v>
      </c>
      <c r="D81" s="166">
        <v>78263</v>
      </c>
      <c r="E81" s="166">
        <v>114856</v>
      </c>
      <c r="F81" s="166">
        <v>246839</v>
      </c>
      <c r="G81" s="166">
        <v>253236</v>
      </c>
      <c r="H81" s="166">
        <v>278533</v>
      </c>
      <c r="I81" s="167">
        <f>IFERROR(H81/G81-1,"-")</f>
        <v>9.9894959642388814E-2</v>
      </c>
      <c r="J81" s="166">
        <f t="shared" si="24"/>
        <v>25297</v>
      </c>
      <c r="K81" s="167">
        <f>H81/H$8</f>
        <v>4.9945013200238919E-2</v>
      </c>
    </row>
    <row r="82" spans="2:14" x14ac:dyDescent="0.25">
      <c r="B82" s="161" t="s">
        <v>110</v>
      </c>
      <c r="C82" s="162">
        <v>446729</v>
      </c>
      <c r="D82" s="162">
        <v>133982</v>
      </c>
      <c r="E82" s="162">
        <v>173350</v>
      </c>
      <c r="F82" s="162">
        <v>376045</v>
      </c>
      <c r="G82" s="162">
        <v>465536</v>
      </c>
      <c r="H82" s="162">
        <v>543580</v>
      </c>
      <c r="I82" s="163">
        <f>IFERROR(H82/G82-1,"-")</f>
        <v>0.16764331866923299</v>
      </c>
      <c r="J82" s="162">
        <f t="shared" si="24"/>
        <v>78044</v>
      </c>
      <c r="K82" s="163">
        <f>H82/H$8</f>
        <v>9.7471790686869675E-2</v>
      </c>
    </row>
    <row r="83" spans="2:14" x14ac:dyDescent="0.25">
      <c r="B83" s="165" t="s">
        <v>113</v>
      </c>
      <c r="C83" s="166">
        <v>76312</v>
      </c>
      <c r="D83" s="166">
        <v>22762</v>
      </c>
      <c r="E83" s="166">
        <v>16831</v>
      </c>
      <c r="F83" s="166">
        <v>72242</v>
      </c>
      <c r="G83" s="166">
        <v>95428</v>
      </c>
      <c r="H83" s="166">
        <v>112032</v>
      </c>
      <c r="I83" s="167">
        <f t="shared" ref="I83:I90" si="25">IFERROR(H83/G83-1,"-")</f>
        <v>0.17399505386259806</v>
      </c>
      <c r="J83" s="166">
        <f t="shared" si="24"/>
        <v>16604</v>
      </c>
      <c r="K83" s="167">
        <f t="shared" ref="K83:K90" si="26">H83/H$8</f>
        <v>2.0088965109517243E-2</v>
      </c>
    </row>
    <row r="84" spans="2:14" x14ac:dyDescent="0.25">
      <c r="B84" s="165" t="s">
        <v>116</v>
      </c>
      <c r="C84" s="166">
        <v>165058</v>
      </c>
      <c r="D84" s="166">
        <v>44357</v>
      </c>
      <c r="E84" s="166">
        <v>53608</v>
      </c>
      <c r="F84" s="166">
        <v>116860</v>
      </c>
      <c r="G84" s="166">
        <v>131602</v>
      </c>
      <c r="H84" s="166">
        <v>145837</v>
      </c>
      <c r="I84" s="167">
        <f t="shared" si="25"/>
        <v>0.1081670491329918</v>
      </c>
      <c r="J84" s="166">
        <f t="shared" si="24"/>
        <v>14235</v>
      </c>
      <c r="K84" s="167">
        <f t="shared" si="26"/>
        <v>2.6150692700984239E-2</v>
      </c>
    </row>
    <row r="85" spans="2:14" x14ac:dyDescent="0.25">
      <c r="B85" s="165" t="s">
        <v>119</v>
      </c>
      <c r="C85" s="166">
        <v>25849</v>
      </c>
      <c r="D85" s="166">
        <v>8661</v>
      </c>
      <c r="E85" s="166">
        <v>20022</v>
      </c>
      <c r="F85" s="166">
        <v>31153</v>
      </c>
      <c r="G85" s="166">
        <v>43018</v>
      </c>
      <c r="H85" s="166">
        <v>58829</v>
      </c>
      <c r="I85" s="167">
        <f t="shared" si="25"/>
        <v>0.36754381886652099</v>
      </c>
      <c r="J85" s="166">
        <f t="shared" si="24"/>
        <v>15811</v>
      </c>
      <c r="K85" s="167">
        <f t="shared" si="26"/>
        <v>1.0548894319728202E-2</v>
      </c>
    </row>
    <row r="86" spans="2:14" x14ac:dyDescent="0.25">
      <c r="B86" s="165" t="s">
        <v>126</v>
      </c>
      <c r="C86" s="166">
        <v>9475</v>
      </c>
      <c r="D86" s="166">
        <v>2244</v>
      </c>
      <c r="E86" s="166">
        <v>6003</v>
      </c>
      <c r="F86" s="166">
        <v>10961</v>
      </c>
      <c r="G86" s="166">
        <v>13088</v>
      </c>
      <c r="H86" s="166">
        <v>18717</v>
      </c>
      <c r="I86" s="167">
        <f t="shared" si="25"/>
        <v>0.4300886308068459</v>
      </c>
      <c r="J86" s="166">
        <f t="shared" si="24"/>
        <v>5629</v>
      </c>
      <c r="K86" s="167">
        <f t="shared" si="26"/>
        <v>3.3562300053095032E-3</v>
      </c>
    </row>
    <row r="87" spans="2:14" x14ac:dyDescent="0.25">
      <c r="B87" s="165" t="s">
        <v>122</v>
      </c>
      <c r="C87" s="166">
        <v>6356</v>
      </c>
      <c r="D87" s="166">
        <v>2176</v>
      </c>
      <c r="E87" s="166">
        <v>5208</v>
      </c>
      <c r="F87" s="166">
        <v>6016</v>
      </c>
      <c r="G87" s="166">
        <v>7061</v>
      </c>
      <c r="H87" s="166">
        <v>9080</v>
      </c>
      <c r="I87" s="167">
        <f t="shared" si="25"/>
        <v>0.28593683614218945</v>
      </c>
      <c r="J87" s="166">
        <f t="shared" si="24"/>
        <v>2019</v>
      </c>
      <c r="K87" s="167">
        <f t="shared" si="26"/>
        <v>1.6281759068339098E-3</v>
      </c>
    </row>
    <row r="88" spans="2:14" x14ac:dyDescent="0.25">
      <c r="B88" s="165" t="s">
        <v>131</v>
      </c>
      <c r="C88" s="166">
        <v>8896</v>
      </c>
      <c r="D88" s="166">
        <v>3378</v>
      </c>
      <c r="E88" s="166">
        <v>2579</v>
      </c>
      <c r="F88" s="166">
        <v>7789</v>
      </c>
      <c r="G88" s="166">
        <v>8639</v>
      </c>
      <c r="H88" s="166">
        <v>7635</v>
      </c>
      <c r="I88" s="167">
        <f t="shared" si="25"/>
        <v>-0.11621715476328276</v>
      </c>
      <c r="J88" s="166">
        <f t="shared" si="24"/>
        <v>-1004</v>
      </c>
      <c r="K88" s="167">
        <f t="shared" si="26"/>
        <v>1.369066415052522E-3</v>
      </c>
    </row>
    <row r="89" spans="2:14" x14ac:dyDescent="0.25">
      <c r="B89" s="165" t="s">
        <v>134</v>
      </c>
      <c r="C89" s="166">
        <v>13727</v>
      </c>
      <c r="D89" s="166">
        <v>5590</v>
      </c>
      <c r="E89" s="166">
        <v>2828</v>
      </c>
      <c r="F89" s="166">
        <v>7908</v>
      </c>
      <c r="G89" s="166">
        <v>10233</v>
      </c>
      <c r="H89" s="166">
        <v>10000</v>
      </c>
      <c r="I89" s="167">
        <f t="shared" si="25"/>
        <v>-2.2769471318283996E-2</v>
      </c>
      <c r="J89" s="166">
        <f t="shared" si="24"/>
        <v>-233</v>
      </c>
      <c r="K89" s="167">
        <f t="shared" si="26"/>
        <v>1.7931452718435129E-3</v>
      </c>
    </row>
    <row r="90" spans="2:14" x14ac:dyDescent="0.25">
      <c r="B90" s="170" t="s">
        <v>148</v>
      </c>
      <c r="C90" s="171">
        <f t="shared" ref="C90:H90" si="27">C82-SUM(C83:C89)</f>
        <v>141056</v>
      </c>
      <c r="D90" s="171">
        <f t="shared" si="27"/>
        <v>44814</v>
      </c>
      <c r="E90" s="171">
        <f t="shared" si="27"/>
        <v>66271</v>
      </c>
      <c r="F90" s="171">
        <f t="shared" si="27"/>
        <v>123116</v>
      </c>
      <c r="G90" s="171">
        <f t="shared" si="27"/>
        <v>156467</v>
      </c>
      <c r="H90" s="171">
        <f t="shared" si="27"/>
        <v>181450</v>
      </c>
      <c r="I90" s="172">
        <f t="shared" si="25"/>
        <v>0.15966945106635899</v>
      </c>
      <c r="J90" s="171">
        <f>H90-G90</f>
        <v>24983</v>
      </c>
      <c r="K90" s="172">
        <f t="shared" si="26"/>
        <v>3.2536620957600543E-2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56230</v>
      </c>
      <c r="D92" s="159">
        <v>24525</v>
      </c>
      <c r="E92" s="159">
        <v>33497</v>
      </c>
      <c r="F92" s="159">
        <v>51855</v>
      </c>
      <c r="G92" s="159">
        <v>58492</v>
      </c>
      <c r="H92" s="159">
        <v>57716</v>
      </c>
      <c r="I92" s="160">
        <f>IFERROR(H92/G92-1,"-")</f>
        <v>-1.3266771524310994E-2</v>
      </c>
      <c r="J92" s="159">
        <f>H92-G92</f>
        <v>-776</v>
      </c>
      <c r="K92" s="160">
        <f>H92/H$8</f>
        <v>1.0349317250972019E-2</v>
      </c>
      <c r="L92" s="107"/>
      <c r="M92" s="107"/>
      <c r="N92" s="107"/>
    </row>
    <row r="93" spans="2:14" x14ac:dyDescent="0.25">
      <c r="B93" s="161" t="s">
        <v>100</v>
      </c>
      <c r="C93" s="162">
        <v>37202</v>
      </c>
      <c r="D93" s="162">
        <v>16099</v>
      </c>
      <c r="E93" s="162">
        <v>21736</v>
      </c>
      <c r="F93" s="162">
        <v>33927</v>
      </c>
      <c r="G93" s="162">
        <v>37822</v>
      </c>
      <c r="H93" s="162">
        <v>35882</v>
      </c>
      <c r="I93" s="163">
        <f>IFERROR(H93/G93-1,"-")</f>
        <v>-5.1292898313151092E-2</v>
      </c>
      <c r="J93" s="162">
        <f t="shared" ref="J93:J103" si="28">H93-G93</f>
        <v>-1940</v>
      </c>
      <c r="K93" s="163">
        <f>H93/H$8</f>
        <v>6.4341638644288927E-3</v>
      </c>
    </row>
    <row r="94" spans="2:14" x14ac:dyDescent="0.25">
      <c r="B94" s="165" t="s">
        <v>106</v>
      </c>
      <c r="C94" s="166">
        <v>19167</v>
      </c>
      <c r="D94" s="166">
        <v>8718</v>
      </c>
      <c r="E94" s="166">
        <v>11001</v>
      </c>
      <c r="F94" s="166">
        <v>16313</v>
      </c>
      <c r="G94" s="166">
        <v>12040</v>
      </c>
      <c r="H94" s="166">
        <v>11879</v>
      </c>
      <c r="I94" s="167">
        <f>IFERROR(H94/G94-1,"-")</f>
        <v>-1.3372093023255816E-2</v>
      </c>
      <c r="J94" s="166">
        <f t="shared" si="28"/>
        <v>-161</v>
      </c>
      <c r="K94" s="167">
        <f>H94/H$8</f>
        <v>2.1300772684229091E-3</v>
      </c>
    </row>
    <row r="95" spans="2:14" x14ac:dyDescent="0.25">
      <c r="B95" s="165" t="s">
        <v>103</v>
      </c>
      <c r="C95" s="166">
        <v>18035</v>
      </c>
      <c r="D95" s="166">
        <v>7381</v>
      </c>
      <c r="E95" s="166">
        <v>10735</v>
      </c>
      <c r="F95" s="166">
        <v>17614</v>
      </c>
      <c r="G95" s="166">
        <v>25782</v>
      </c>
      <c r="H95" s="166">
        <v>24003</v>
      </c>
      <c r="I95" s="167">
        <f>IFERROR(H95/G95-1,"-")</f>
        <v>-6.9001629043518697E-2</v>
      </c>
      <c r="J95" s="166">
        <f t="shared" si="28"/>
        <v>-1779</v>
      </c>
      <c r="K95" s="167">
        <f>H95/H$8</f>
        <v>4.3040865960059837E-3</v>
      </c>
    </row>
    <row r="96" spans="2:14" x14ac:dyDescent="0.25">
      <c r="B96" s="161" t="s">
        <v>110</v>
      </c>
      <c r="C96" s="162">
        <v>19028</v>
      </c>
      <c r="D96" s="162">
        <v>8426</v>
      </c>
      <c r="E96" s="162">
        <v>11761</v>
      </c>
      <c r="F96" s="162">
        <v>17928</v>
      </c>
      <c r="G96" s="162">
        <v>20670</v>
      </c>
      <c r="H96" s="162">
        <v>21834</v>
      </c>
      <c r="I96" s="163">
        <f>IFERROR(H96/G96-1,"-")</f>
        <v>5.6313497822931824E-2</v>
      </c>
      <c r="J96" s="162">
        <f t="shared" si="28"/>
        <v>1164</v>
      </c>
      <c r="K96" s="163">
        <f>H96/H$8</f>
        <v>3.9151533865431258E-3</v>
      </c>
    </row>
    <row r="97" spans="2:14" x14ac:dyDescent="0.25">
      <c r="B97" s="165" t="s">
        <v>113</v>
      </c>
      <c r="C97" s="166">
        <v>2444</v>
      </c>
      <c r="D97" s="166">
        <v>1322</v>
      </c>
      <c r="E97" s="166">
        <v>921</v>
      </c>
      <c r="F97" s="166">
        <v>2452</v>
      </c>
      <c r="G97" s="166">
        <v>2854</v>
      </c>
      <c r="H97" s="166">
        <v>3049</v>
      </c>
      <c r="I97" s="167">
        <f t="shared" ref="I97:I104" si="29">IFERROR(H97/G97-1,"-")</f>
        <v>6.8325157673440717E-2</v>
      </c>
      <c r="J97" s="166">
        <f t="shared" si="28"/>
        <v>195</v>
      </c>
      <c r="K97" s="167">
        <f t="shared" ref="K97:K104" si="30">H97/H$8</f>
        <v>5.4672999338508711E-4</v>
      </c>
    </row>
    <row r="98" spans="2:14" x14ac:dyDescent="0.25">
      <c r="B98" s="165" t="s">
        <v>116</v>
      </c>
      <c r="C98" s="166">
        <v>4049</v>
      </c>
      <c r="D98" s="166">
        <v>1580</v>
      </c>
      <c r="E98" s="166">
        <v>2403</v>
      </c>
      <c r="F98" s="166">
        <v>3583</v>
      </c>
      <c r="G98" s="166">
        <v>3895</v>
      </c>
      <c r="H98" s="166">
        <v>4329</v>
      </c>
      <c r="I98" s="167">
        <f t="shared" si="29"/>
        <v>0.11142490372272151</v>
      </c>
      <c r="J98" s="166">
        <f t="shared" si="28"/>
        <v>434</v>
      </c>
      <c r="K98" s="167">
        <f t="shared" si="30"/>
        <v>7.7625258818105676E-4</v>
      </c>
    </row>
    <row r="99" spans="2:14" x14ac:dyDescent="0.25">
      <c r="B99" s="165" t="s">
        <v>119</v>
      </c>
      <c r="C99" s="166">
        <v>3873</v>
      </c>
      <c r="D99" s="166">
        <v>1996</v>
      </c>
      <c r="E99" s="166">
        <v>3569</v>
      </c>
      <c r="F99" s="166">
        <v>3436</v>
      </c>
      <c r="G99" s="166">
        <v>3896</v>
      </c>
      <c r="H99" s="166">
        <v>3724</v>
      </c>
      <c r="I99" s="167">
        <f t="shared" si="29"/>
        <v>-4.4147843942505149E-2</v>
      </c>
      <c r="J99" s="166">
        <f t="shared" si="28"/>
        <v>-172</v>
      </c>
      <c r="K99" s="167">
        <f t="shared" si="30"/>
        <v>6.677672992345242E-4</v>
      </c>
    </row>
    <row r="100" spans="2:14" x14ac:dyDescent="0.25">
      <c r="B100" s="165" t="s">
        <v>126</v>
      </c>
      <c r="C100" s="166">
        <v>707</v>
      </c>
      <c r="D100" s="166">
        <v>327</v>
      </c>
      <c r="E100" s="166">
        <v>432</v>
      </c>
      <c r="F100" s="166">
        <v>1179</v>
      </c>
      <c r="G100" s="166">
        <v>952</v>
      </c>
      <c r="H100" s="166">
        <v>948</v>
      </c>
      <c r="I100" s="167">
        <f t="shared" si="29"/>
        <v>-4.2016806722688926E-3</v>
      </c>
      <c r="J100" s="166">
        <f t="shared" si="28"/>
        <v>-4</v>
      </c>
      <c r="K100" s="167">
        <f t="shared" si="30"/>
        <v>1.6999017177076503E-4</v>
      </c>
    </row>
    <row r="101" spans="2:14" x14ac:dyDescent="0.25">
      <c r="B101" s="165" t="s">
        <v>122</v>
      </c>
      <c r="C101" s="166">
        <v>526</v>
      </c>
      <c r="D101" s="166">
        <v>354</v>
      </c>
      <c r="E101" s="166">
        <v>507</v>
      </c>
      <c r="F101" s="166">
        <v>697</v>
      </c>
      <c r="G101" s="166">
        <v>659</v>
      </c>
      <c r="H101" s="166">
        <v>908</v>
      </c>
      <c r="I101" s="167">
        <f t="shared" si="29"/>
        <v>0.37784522003034904</v>
      </c>
      <c r="J101" s="166">
        <f t="shared" si="28"/>
        <v>249</v>
      </c>
      <c r="K101" s="167">
        <f t="shared" si="30"/>
        <v>1.6281759068339098E-4</v>
      </c>
    </row>
    <row r="102" spans="2:14" x14ac:dyDescent="0.25">
      <c r="B102" s="165" t="s">
        <v>131</v>
      </c>
      <c r="C102" s="166">
        <v>167</v>
      </c>
      <c r="D102" s="166">
        <v>129</v>
      </c>
      <c r="E102" s="166">
        <v>105</v>
      </c>
      <c r="F102" s="166">
        <v>270</v>
      </c>
      <c r="G102" s="166">
        <v>156</v>
      </c>
      <c r="H102" s="166">
        <v>238</v>
      </c>
      <c r="I102" s="167">
        <f t="shared" si="29"/>
        <v>0.52564102564102555</v>
      </c>
      <c r="J102" s="166">
        <f t="shared" si="28"/>
        <v>82</v>
      </c>
      <c r="K102" s="167">
        <f t="shared" si="30"/>
        <v>4.267685746987561E-5</v>
      </c>
    </row>
    <row r="103" spans="2:14" x14ac:dyDescent="0.25">
      <c r="B103" s="165" t="s">
        <v>134</v>
      </c>
      <c r="C103" s="166">
        <v>273</v>
      </c>
      <c r="D103" s="166">
        <v>96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6.8856778438790891E-5</v>
      </c>
    </row>
    <row r="104" spans="2:14" x14ac:dyDescent="0.25">
      <c r="B104" s="170" t="s">
        <v>148</v>
      </c>
      <c r="C104" s="171">
        <f t="shared" ref="C104:H104" si="31">C96-SUM(C97:C103)</f>
        <v>6989</v>
      </c>
      <c r="D104" s="171">
        <f t="shared" si="31"/>
        <v>2622</v>
      </c>
      <c r="E104" s="171">
        <f t="shared" si="31"/>
        <v>3728</v>
      </c>
      <c r="F104" s="171">
        <f t="shared" si="31"/>
        <v>6143</v>
      </c>
      <c r="G104" s="171">
        <f t="shared" si="31"/>
        <v>7988</v>
      </c>
      <c r="H104" s="171">
        <f t="shared" si="31"/>
        <v>8254</v>
      </c>
      <c r="I104" s="172">
        <f t="shared" si="29"/>
        <v>3.3299949924887384E-2</v>
      </c>
      <c r="J104" s="171">
        <f>H104-G104</f>
        <v>266</v>
      </c>
      <c r="K104" s="172">
        <f t="shared" si="30"/>
        <v>1.4800621073796357E-3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146100</v>
      </c>
      <c r="D106" s="159">
        <v>80970</v>
      </c>
      <c r="E106" s="159">
        <v>108554</v>
      </c>
      <c r="F106" s="159">
        <v>202302</v>
      </c>
      <c r="G106" s="159">
        <v>255835</v>
      </c>
      <c r="H106" s="159">
        <v>243005</v>
      </c>
      <c r="I106" s="160">
        <f>IFERROR(H106/G106-1,"-")</f>
        <v>-5.0149510426642174E-2</v>
      </c>
      <c r="J106" s="159">
        <f>H106-G106</f>
        <v>-12830</v>
      </c>
      <c r="K106" s="160">
        <f>H106/H$8</f>
        <v>4.3574326678433285E-2</v>
      </c>
      <c r="L106" s="107"/>
      <c r="M106" s="107"/>
      <c r="N106" s="107"/>
    </row>
    <row r="107" spans="2:14" x14ac:dyDescent="0.25">
      <c r="B107" s="161" t="s">
        <v>100</v>
      </c>
      <c r="C107" s="162">
        <v>31233</v>
      </c>
      <c r="D107" s="162">
        <v>31472</v>
      </c>
      <c r="E107" s="162">
        <v>44464</v>
      </c>
      <c r="F107" s="162">
        <v>49222</v>
      </c>
      <c r="G107" s="162">
        <v>56357</v>
      </c>
      <c r="H107" s="162">
        <v>50393</v>
      </c>
      <c r="I107" s="163">
        <f>IFERROR(H107/G107-1,"-")</f>
        <v>-0.10582536330890568</v>
      </c>
      <c r="J107" s="162">
        <f t="shared" ref="J107:J117" si="32">H107-G107</f>
        <v>-5964</v>
      </c>
      <c r="K107" s="163">
        <f>H107/H$8</f>
        <v>9.0361969684010154E-3</v>
      </c>
    </row>
    <row r="108" spans="2:14" x14ac:dyDescent="0.25">
      <c r="B108" s="165" t="s">
        <v>106</v>
      </c>
      <c r="C108" s="166">
        <v>11973</v>
      </c>
      <c r="D108" s="166">
        <v>4999</v>
      </c>
      <c r="E108" s="166">
        <v>24125</v>
      </c>
      <c r="F108" s="166">
        <v>16615</v>
      </c>
      <c r="G108" s="166">
        <v>19697</v>
      </c>
      <c r="H108" s="166">
        <v>16175</v>
      </c>
      <c r="I108" s="167">
        <f>IFERROR(H108/G108-1,"-")</f>
        <v>-0.17880895567852972</v>
      </c>
      <c r="J108" s="166">
        <f t="shared" si="32"/>
        <v>-3522</v>
      </c>
      <c r="K108" s="167">
        <f>H108/H$8</f>
        <v>2.9004124772068823E-3</v>
      </c>
    </row>
    <row r="109" spans="2:14" x14ac:dyDescent="0.25">
      <c r="B109" s="165" t="s">
        <v>103</v>
      </c>
      <c r="C109" s="166">
        <v>19260</v>
      </c>
      <c r="D109" s="166">
        <v>26473</v>
      </c>
      <c r="E109" s="166">
        <v>20339</v>
      </c>
      <c r="F109" s="166">
        <v>32607</v>
      </c>
      <c r="G109" s="166">
        <v>36660</v>
      </c>
      <c r="H109" s="166">
        <v>34218</v>
      </c>
      <c r="I109" s="167">
        <f>IFERROR(H109/G109-1,"-")</f>
        <v>-6.6612111292962406E-2</v>
      </c>
      <c r="J109" s="166">
        <f t="shared" si="32"/>
        <v>-2442</v>
      </c>
      <c r="K109" s="167">
        <f>H109/H$8</f>
        <v>6.1357844911941323E-3</v>
      </c>
    </row>
    <row r="110" spans="2:14" x14ac:dyDescent="0.25">
      <c r="B110" s="161" t="s">
        <v>110</v>
      </c>
      <c r="C110" s="162">
        <v>114867</v>
      </c>
      <c r="D110" s="162">
        <v>49498</v>
      </c>
      <c r="E110" s="162">
        <v>64090</v>
      </c>
      <c r="F110" s="162">
        <v>153080</v>
      </c>
      <c r="G110" s="162">
        <v>199478</v>
      </c>
      <c r="H110" s="162">
        <v>192612</v>
      </c>
      <c r="I110" s="163">
        <f>IFERROR(H110/G110-1,"-")</f>
        <v>-3.4419835771363205E-2</v>
      </c>
      <c r="J110" s="162">
        <f t="shared" si="32"/>
        <v>-6866</v>
      </c>
      <c r="K110" s="163">
        <f>H110/H$8</f>
        <v>3.453812971003227E-2</v>
      </c>
    </row>
    <row r="111" spans="2:14" x14ac:dyDescent="0.25">
      <c r="B111" s="165" t="s">
        <v>113</v>
      </c>
      <c r="C111" s="166">
        <v>62499</v>
      </c>
      <c r="D111" s="166">
        <v>27599</v>
      </c>
      <c r="E111" s="166">
        <v>27639</v>
      </c>
      <c r="F111" s="166">
        <v>92419</v>
      </c>
      <c r="G111" s="166">
        <v>129631</v>
      </c>
      <c r="H111" s="166">
        <v>118675</v>
      </c>
      <c r="I111" s="167">
        <f t="shared" ref="I111:I118" si="33">IFERROR(H111/G111-1,"-")</f>
        <v>-8.4516820822179928E-2</v>
      </c>
      <c r="J111" s="166">
        <f t="shared" si="32"/>
        <v>-10956</v>
      </c>
      <c r="K111" s="167">
        <f t="shared" ref="K111:K118" si="34">H111/H$8</f>
        <v>2.128015151360289E-2</v>
      </c>
    </row>
    <row r="112" spans="2:14" x14ac:dyDescent="0.25">
      <c r="B112" s="165" t="s">
        <v>116</v>
      </c>
      <c r="C112" s="166">
        <v>10280</v>
      </c>
      <c r="D112" s="166">
        <v>3455</v>
      </c>
      <c r="E112" s="166">
        <v>7252</v>
      </c>
      <c r="F112" s="166">
        <v>7078</v>
      </c>
      <c r="G112" s="166">
        <v>9021</v>
      </c>
      <c r="H112" s="166">
        <v>8634</v>
      </c>
      <c r="I112" s="167">
        <f t="shared" si="33"/>
        <v>-4.2899900232790111E-2</v>
      </c>
      <c r="J112" s="166">
        <f t="shared" si="32"/>
        <v>-387</v>
      </c>
      <c r="K112" s="167">
        <f t="shared" si="34"/>
        <v>1.548201627709689E-3</v>
      </c>
    </row>
    <row r="113" spans="2:14" x14ac:dyDescent="0.25">
      <c r="B113" s="165" t="s">
        <v>119</v>
      </c>
      <c r="C113" s="166">
        <v>11865</v>
      </c>
      <c r="D113" s="166">
        <v>2634</v>
      </c>
      <c r="E113" s="166">
        <v>6805</v>
      </c>
      <c r="F113" s="166">
        <v>9957</v>
      </c>
      <c r="G113" s="166">
        <v>13533</v>
      </c>
      <c r="H113" s="166">
        <v>14426</v>
      </c>
      <c r="I113" s="167">
        <f t="shared" si="33"/>
        <v>6.5986846966674007E-2</v>
      </c>
      <c r="J113" s="166">
        <f t="shared" si="32"/>
        <v>893</v>
      </c>
      <c r="K113" s="167">
        <f t="shared" si="34"/>
        <v>2.5867913691614516E-3</v>
      </c>
    </row>
    <row r="114" spans="2:14" x14ac:dyDescent="0.25">
      <c r="B114" s="165" t="s">
        <v>126</v>
      </c>
      <c r="C114" s="166">
        <v>2538</v>
      </c>
      <c r="D114" s="166">
        <v>1345</v>
      </c>
      <c r="E114" s="166">
        <v>3663</v>
      </c>
      <c r="F114" s="166">
        <v>6446</v>
      </c>
      <c r="G114" s="166">
        <v>6578</v>
      </c>
      <c r="H114" s="166">
        <v>6559</v>
      </c>
      <c r="I114" s="167">
        <f t="shared" si="33"/>
        <v>-2.8884159318941505E-3</v>
      </c>
      <c r="J114" s="166">
        <f t="shared" si="32"/>
        <v>-19</v>
      </c>
      <c r="K114" s="167">
        <f t="shared" si="34"/>
        <v>1.1761239838021602E-3</v>
      </c>
    </row>
    <row r="115" spans="2:14" x14ac:dyDescent="0.25">
      <c r="B115" s="165" t="s">
        <v>122</v>
      </c>
      <c r="C115" s="166">
        <v>3881</v>
      </c>
      <c r="D115" s="166">
        <v>2913</v>
      </c>
      <c r="E115" s="166">
        <v>4378</v>
      </c>
      <c r="F115" s="166">
        <v>4936</v>
      </c>
      <c r="G115" s="166">
        <v>5433</v>
      </c>
      <c r="H115" s="166">
        <v>5255</v>
      </c>
      <c r="I115" s="167">
        <f t="shared" si="33"/>
        <v>-3.276274618074726E-2</v>
      </c>
      <c r="J115" s="166">
        <f t="shared" si="32"/>
        <v>-178</v>
      </c>
      <c r="K115" s="167">
        <f t="shared" si="34"/>
        <v>9.4229784035376599E-4</v>
      </c>
    </row>
    <row r="116" spans="2:14" x14ac:dyDescent="0.25">
      <c r="B116" s="165" t="s">
        <v>131</v>
      </c>
      <c r="C116" s="166">
        <v>835</v>
      </c>
      <c r="D116" s="166">
        <v>432</v>
      </c>
      <c r="E116" s="166">
        <v>369</v>
      </c>
      <c r="F116" s="166">
        <v>1303</v>
      </c>
      <c r="G116" s="166">
        <v>1474</v>
      </c>
      <c r="H116" s="166">
        <v>1240</v>
      </c>
      <c r="I116" s="167">
        <f t="shared" si="33"/>
        <v>-0.15875169606512896</v>
      </c>
      <c r="J116" s="166">
        <f t="shared" si="32"/>
        <v>-234</v>
      </c>
      <c r="K116" s="167">
        <f t="shared" si="34"/>
        <v>2.223500137085956E-4</v>
      </c>
    </row>
    <row r="117" spans="2:14" x14ac:dyDescent="0.25">
      <c r="B117" s="165" t="s">
        <v>134</v>
      </c>
      <c r="C117" s="166">
        <v>1737</v>
      </c>
      <c r="D117" s="166">
        <v>1058</v>
      </c>
      <c r="E117" s="166">
        <v>521</v>
      </c>
      <c r="F117" s="166">
        <v>1015</v>
      </c>
      <c r="G117" s="166">
        <v>975</v>
      </c>
      <c r="H117" s="166">
        <v>1554</v>
      </c>
      <c r="I117" s="167">
        <f t="shared" si="33"/>
        <v>0.59384615384615391</v>
      </c>
      <c r="J117" s="166">
        <f t="shared" si="32"/>
        <v>579</v>
      </c>
      <c r="K117" s="167">
        <f t="shared" si="34"/>
        <v>2.7865477524448192E-4</v>
      </c>
    </row>
    <row r="118" spans="2:14" x14ac:dyDescent="0.25">
      <c r="B118" s="170" t="s">
        <v>148</v>
      </c>
      <c r="C118" s="171">
        <f t="shared" ref="C118:H118" si="35">C110-SUM(C111:C117)</f>
        <v>21232</v>
      </c>
      <c r="D118" s="171">
        <f t="shared" si="35"/>
        <v>10062</v>
      </c>
      <c r="E118" s="171">
        <f t="shared" si="35"/>
        <v>13463</v>
      </c>
      <c r="F118" s="171">
        <f t="shared" si="35"/>
        <v>29926</v>
      </c>
      <c r="G118" s="171">
        <f t="shared" si="35"/>
        <v>32833</v>
      </c>
      <c r="H118" s="171">
        <f t="shared" si="35"/>
        <v>36269</v>
      </c>
      <c r="I118" s="172">
        <f t="shared" si="33"/>
        <v>0.10465080863765119</v>
      </c>
      <c r="J118" s="171">
        <f>H118-G118</f>
        <v>3436</v>
      </c>
      <c r="K118" s="172">
        <f t="shared" si="34"/>
        <v>6.5035585864492368E-3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221911</v>
      </c>
      <c r="D120" s="159">
        <v>104957</v>
      </c>
      <c r="E120" s="159">
        <v>164413</v>
      </c>
      <c r="F120" s="159">
        <v>230406</v>
      </c>
      <c r="G120" s="159">
        <v>240602</v>
      </c>
      <c r="H120" s="159">
        <v>252566</v>
      </c>
      <c r="I120" s="160">
        <f>IFERROR(H120/G120-1,"-")</f>
        <v>4.9725272441625501E-2</v>
      </c>
      <c r="J120" s="159">
        <f>H120-G120</f>
        <v>11964</v>
      </c>
      <c r="K120" s="160">
        <f>H120/H$8</f>
        <v>4.5288752872842869E-2</v>
      </c>
      <c r="L120" s="107"/>
      <c r="M120" s="107"/>
      <c r="N120" s="107"/>
    </row>
    <row r="121" spans="2:14" x14ac:dyDescent="0.25">
      <c r="B121" s="161" t="s">
        <v>100</v>
      </c>
      <c r="C121" s="162">
        <v>120598</v>
      </c>
      <c r="D121" s="162">
        <v>62021</v>
      </c>
      <c r="E121" s="162">
        <v>104603</v>
      </c>
      <c r="F121" s="162">
        <v>135281</v>
      </c>
      <c r="G121" s="162">
        <v>146877</v>
      </c>
      <c r="H121" s="162">
        <v>157074</v>
      </c>
      <c r="I121" s="163">
        <f>IFERROR(H121/G121-1,"-")</f>
        <v>6.9425437611062346E-2</v>
      </c>
      <c r="J121" s="162">
        <f t="shared" ref="J121:J131" si="36">H121-G121</f>
        <v>10197</v>
      </c>
      <c r="K121" s="163">
        <f>H121/H$8</f>
        <v>2.8165650042954796E-2</v>
      </c>
    </row>
    <row r="122" spans="2:14" x14ac:dyDescent="0.25">
      <c r="B122" s="165" t="s">
        <v>106</v>
      </c>
      <c r="C122" s="166">
        <v>61234</v>
      </c>
      <c r="D122" s="166">
        <v>27977</v>
      </c>
      <c r="E122" s="166">
        <v>53258</v>
      </c>
      <c r="F122" s="166">
        <v>70019</v>
      </c>
      <c r="G122" s="166">
        <v>66315</v>
      </c>
      <c r="H122" s="166">
        <v>75973</v>
      </c>
      <c r="I122" s="167">
        <f>IFERROR(H122/G122-1,"-")</f>
        <v>0.14563824172509987</v>
      </c>
      <c r="J122" s="166">
        <f t="shared" si="36"/>
        <v>9658</v>
      </c>
      <c r="K122" s="167">
        <f>H122/H$8</f>
        <v>1.3623062573776721E-2</v>
      </c>
    </row>
    <row r="123" spans="2:14" x14ac:dyDescent="0.25">
      <c r="B123" s="165" t="s">
        <v>103</v>
      </c>
      <c r="C123" s="166">
        <v>59364</v>
      </c>
      <c r="D123" s="166">
        <v>34044</v>
      </c>
      <c r="E123" s="166">
        <v>51345</v>
      </c>
      <c r="F123" s="166">
        <v>65262</v>
      </c>
      <c r="G123" s="166">
        <v>80562</v>
      </c>
      <c r="H123" s="166">
        <v>81101</v>
      </c>
      <c r="I123" s="167">
        <f>IFERROR(H123/G123-1,"-")</f>
        <v>6.6904992428191701E-3</v>
      </c>
      <c r="J123" s="166">
        <f t="shared" si="36"/>
        <v>539</v>
      </c>
      <c r="K123" s="167">
        <f>H123/H$8</f>
        <v>1.4542587469178074E-2</v>
      </c>
    </row>
    <row r="124" spans="2:14" x14ac:dyDescent="0.25">
      <c r="B124" s="161" t="s">
        <v>110</v>
      </c>
      <c r="C124" s="162">
        <v>101313</v>
      </c>
      <c r="D124" s="162">
        <v>42936</v>
      </c>
      <c r="E124" s="162">
        <v>59810</v>
      </c>
      <c r="F124" s="162">
        <v>95125</v>
      </c>
      <c r="G124" s="162">
        <v>93725</v>
      </c>
      <c r="H124" s="162">
        <v>95492</v>
      </c>
      <c r="I124" s="163">
        <f>IFERROR(H124/G124-1,"-")</f>
        <v>1.8853027473993089E-2</v>
      </c>
      <c r="J124" s="162">
        <f t="shared" si="36"/>
        <v>1767</v>
      </c>
      <c r="K124" s="163">
        <f>H124/H$8</f>
        <v>1.7123102829888073E-2</v>
      </c>
    </row>
    <row r="125" spans="2:14" x14ac:dyDescent="0.25">
      <c r="B125" s="165" t="s">
        <v>113</v>
      </c>
      <c r="C125" s="166">
        <v>10592</v>
      </c>
      <c r="D125" s="166">
        <v>4067</v>
      </c>
      <c r="E125" s="166">
        <v>3346</v>
      </c>
      <c r="F125" s="166">
        <v>10000</v>
      </c>
      <c r="G125" s="166">
        <v>11770</v>
      </c>
      <c r="H125" s="166">
        <v>10781</v>
      </c>
      <c r="I125" s="167">
        <f t="shared" ref="I125:I132" si="37">IFERROR(H125/G125-1,"-")</f>
        <v>-8.4027187765505551E-2</v>
      </c>
      <c r="J125" s="166">
        <f t="shared" si="36"/>
        <v>-989</v>
      </c>
      <c r="K125" s="167">
        <f t="shared" ref="K125:K132" si="38">H125/H$8</f>
        <v>1.9331899175744913E-3</v>
      </c>
    </row>
    <row r="126" spans="2:14" x14ac:dyDescent="0.25">
      <c r="B126" s="165" t="s">
        <v>116</v>
      </c>
      <c r="C126" s="166">
        <v>9776</v>
      </c>
      <c r="D126" s="166">
        <v>4231</v>
      </c>
      <c r="E126" s="166">
        <v>7333</v>
      </c>
      <c r="F126" s="166">
        <v>11457</v>
      </c>
      <c r="G126" s="166">
        <v>13521</v>
      </c>
      <c r="H126" s="166">
        <v>13365</v>
      </c>
      <c r="I126" s="167">
        <f t="shared" si="37"/>
        <v>-1.1537608165076541E-2</v>
      </c>
      <c r="J126" s="166">
        <f t="shared" si="36"/>
        <v>-156</v>
      </c>
      <c r="K126" s="167">
        <f t="shared" si="38"/>
        <v>2.3965386558188551E-3</v>
      </c>
    </row>
    <row r="127" spans="2:14" x14ac:dyDescent="0.25">
      <c r="B127" s="165" t="s">
        <v>119</v>
      </c>
      <c r="C127" s="166">
        <v>6791</v>
      </c>
      <c r="D127" s="166">
        <v>2945</v>
      </c>
      <c r="E127" s="166">
        <v>7160</v>
      </c>
      <c r="F127" s="166">
        <v>8604</v>
      </c>
      <c r="G127" s="166">
        <v>8861</v>
      </c>
      <c r="H127" s="166">
        <v>8668</v>
      </c>
      <c r="I127" s="167">
        <f t="shared" si="37"/>
        <v>-2.1780837377271212E-2</v>
      </c>
      <c r="J127" s="166">
        <f t="shared" si="36"/>
        <v>-193</v>
      </c>
      <c r="K127" s="167">
        <f t="shared" si="38"/>
        <v>1.5542983216339571E-3</v>
      </c>
    </row>
    <row r="128" spans="2:14" x14ac:dyDescent="0.25">
      <c r="B128" s="165" t="s">
        <v>126</v>
      </c>
      <c r="C128" s="166">
        <v>1882</v>
      </c>
      <c r="D128" s="166">
        <v>802</v>
      </c>
      <c r="E128" s="166">
        <v>1336</v>
      </c>
      <c r="F128" s="166">
        <v>2604</v>
      </c>
      <c r="G128" s="166">
        <v>2670</v>
      </c>
      <c r="H128" s="166">
        <v>2392</v>
      </c>
      <c r="I128" s="167">
        <f t="shared" si="37"/>
        <v>-0.10411985018726588</v>
      </c>
      <c r="J128" s="166">
        <f t="shared" si="36"/>
        <v>-278</v>
      </c>
      <c r="K128" s="167">
        <f t="shared" si="38"/>
        <v>4.2892034902496828E-4</v>
      </c>
    </row>
    <row r="129" spans="2:14" x14ac:dyDescent="0.25">
      <c r="B129" s="165" t="s">
        <v>122</v>
      </c>
      <c r="C129" s="166">
        <v>1497</v>
      </c>
      <c r="D129" s="166">
        <v>819</v>
      </c>
      <c r="E129" s="166">
        <v>1362</v>
      </c>
      <c r="F129" s="166">
        <v>1856</v>
      </c>
      <c r="G129" s="166">
        <v>1952</v>
      </c>
      <c r="H129" s="166">
        <v>2114</v>
      </c>
      <c r="I129" s="167">
        <f t="shared" si="37"/>
        <v>8.2991803278688492E-2</v>
      </c>
      <c r="J129" s="166">
        <f t="shared" si="36"/>
        <v>162</v>
      </c>
      <c r="K129" s="167">
        <f t="shared" si="38"/>
        <v>3.7907091046771865E-4</v>
      </c>
    </row>
    <row r="130" spans="2:14" x14ac:dyDescent="0.25">
      <c r="B130" s="165" t="s">
        <v>131</v>
      </c>
      <c r="C130" s="166">
        <v>1645</v>
      </c>
      <c r="D130" s="166">
        <v>701</v>
      </c>
      <c r="E130" s="166">
        <v>555</v>
      </c>
      <c r="F130" s="166">
        <v>1101</v>
      </c>
      <c r="G130" s="166">
        <v>1356</v>
      </c>
      <c r="H130" s="166">
        <v>1362</v>
      </c>
      <c r="I130" s="167">
        <f t="shared" si="37"/>
        <v>4.4247787610618428E-3</v>
      </c>
      <c r="J130" s="166">
        <f t="shared" si="36"/>
        <v>6</v>
      </c>
      <c r="K130" s="167">
        <f t="shared" si="38"/>
        <v>2.4422638602508646E-4</v>
      </c>
    </row>
    <row r="131" spans="2:14" x14ac:dyDescent="0.25">
      <c r="B131" s="165" t="s">
        <v>134</v>
      </c>
      <c r="C131" s="166">
        <v>2700</v>
      </c>
      <c r="D131" s="166">
        <v>1126</v>
      </c>
      <c r="E131" s="166">
        <v>923</v>
      </c>
      <c r="F131" s="166">
        <v>1906</v>
      </c>
      <c r="G131" s="166">
        <v>2487</v>
      </c>
      <c r="H131" s="166">
        <v>2529</v>
      </c>
      <c r="I131" s="167">
        <f t="shared" si="37"/>
        <v>1.6887816646562026E-2</v>
      </c>
      <c r="J131" s="166">
        <f t="shared" si="36"/>
        <v>42</v>
      </c>
      <c r="K131" s="167">
        <f t="shared" si="38"/>
        <v>4.5348643924922441E-4</v>
      </c>
    </row>
    <row r="132" spans="2:14" x14ac:dyDescent="0.25">
      <c r="B132" s="170" t="s">
        <v>148</v>
      </c>
      <c r="C132" s="171">
        <f t="shared" ref="C132:H132" si="39">C124-SUM(C125:C131)</f>
        <v>66430</v>
      </c>
      <c r="D132" s="171">
        <f t="shared" si="39"/>
        <v>28245</v>
      </c>
      <c r="E132" s="171">
        <f t="shared" si="39"/>
        <v>37795</v>
      </c>
      <c r="F132" s="171">
        <f t="shared" si="39"/>
        <v>57597</v>
      </c>
      <c r="G132" s="171">
        <f t="shared" si="39"/>
        <v>51108</v>
      </c>
      <c r="H132" s="171">
        <f t="shared" si="39"/>
        <v>54281</v>
      </c>
      <c r="I132" s="172">
        <f t="shared" si="37"/>
        <v>6.208421382171081E-2</v>
      </c>
      <c r="J132" s="171">
        <f>H132-G132</f>
        <v>3173</v>
      </c>
      <c r="K132" s="172">
        <f t="shared" si="38"/>
        <v>9.7333718500937725E-3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254169</v>
      </c>
      <c r="D134" s="159">
        <v>100783</v>
      </c>
      <c r="E134" s="159">
        <v>141329</v>
      </c>
      <c r="F134" s="159">
        <v>261644</v>
      </c>
      <c r="G134" s="159">
        <v>283635</v>
      </c>
      <c r="H134" s="159">
        <v>293116</v>
      </c>
      <c r="I134" s="160">
        <f>IFERROR(H134/G134-1,"-")</f>
        <v>3.3426763269695181E-2</v>
      </c>
      <c r="J134" s="159">
        <f>H134-G134</f>
        <v>9481</v>
      </c>
      <c r="K134" s="160">
        <f>H134/H$8</f>
        <v>5.2559956950168317E-2</v>
      </c>
      <c r="L134" s="107"/>
      <c r="M134" s="107"/>
      <c r="N134" s="107"/>
    </row>
    <row r="135" spans="2:14" x14ac:dyDescent="0.25">
      <c r="B135" s="161" t="s">
        <v>100</v>
      </c>
      <c r="C135" s="162">
        <v>45781</v>
      </c>
      <c r="D135" s="162">
        <v>27001</v>
      </c>
      <c r="E135" s="162">
        <v>45389</v>
      </c>
      <c r="F135" s="162">
        <v>29396</v>
      </c>
      <c r="G135" s="162">
        <v>32354</v>
      </c>
      <c r="H135" s="162">
        <v>29442</v>
      </c>
      <c r="I135" s="163">
        <f>IFERROR(H135/G135-1,"-")</f>
        <v>-9.0004327131112061E-2</v>
      </c>
      <c r="J135" s="162">
        <f t="shared" ref="J135:J145" si="40">H135-G135</f>
        <v>-2912</v>
      </c>
      <c r="K135" s="163">
        <f>H135/H$8</f>
        <v>5.2793783093616712E-3</v>
      </c>
    </row>
    <row r="136" spans="2:14" x14ac:dyDescent="0.25">
      <c r="B136" s="165" t="s">
        <v>106</v>
      </c>
      <c r="C136" s="166">
        <v>24957</v>
      </c>
      <c r="D136" s="166">
        <v>20110</v>
      </c>
      <c r="E136" s="166">
        <v>34297</v>
      </c>
      <c r="F136" s="166">
        <v>20018</v>
      </c>
      <c r="G136" s="166">
        <v>20930</v>
      </c>
      <c r="H136" s="166">
        <v>18421</v>
      </c>
      <c r="I136" s="167">
        <f>IFERROR(H136/G136-1,"-")</f>
        <v>-0.11987577639751557</v>
      </c>
      <c r="J136" s="166">
        <f t="shared" si="40"/>
        <v>-2509</v>
      </c>
      <c r="K136" s="167">
        <f>H136/H$8</f>
        <v>3.3031529052629351E-3</v>
      </c>
    </row>
    <row r="137" spans="2:14" x14ac:dyDescent="0.25">
      <c r="B137" s="165" t="s">
        <v>103</v>
      </c>
      <c r="C137" s="166">
        <v>20824</v>
      </c>
      <c r="D137" s="166">
        <v>6891</v>
      </c>
      <c r="E137" s="166">
        <v>11092</v>
      </c>
      <c r="F137" s="166">
        <v>9378</v>
      </c>
      <c r="G137" s="166">
        <v>11424</v>
      </c>
      <c r="H137" s="166">
        <v>11021</v>
      </c>
      <c r="I137" s="167">
        <f>IFERROR(H137/G137-1,"-")</f>
        <v>-3.5276610644257689E-2</v>
      </c>
      <c r="J137" s="166">
        <f t="shared" si="40"/>
        <v>-403</v>
      </c>
      <c r="K137" s="167">
        <f>H137/H$8</f>
        <v>1.9762254040987357E-3</v>
      </c>
    </row>
    <row r="138" spans="2:14" x14ac:dyDescent="0.25">
      <c r="B138" s="161" t="s">
        <v>110</v>
      </c>
      <c r="C138" s="162">
        <v>208388</v>
      </c>
      <c r="D138" s="162">
        <v>73782</v>
      </c>
      <c r="E138" s="162">
        <v>95940</v>
      </c>
      <c r="F138" s="162">
        <v>232248</v>
      </c>
      <c r="G138" s="162">
        <v>251281</v>
      </c>
      <c r="H138" s="162">
        <v>263674</v>
      </c>
      <c r="I138" s="163">
        <f>IFERROR(H138/G138-1,"-")</f>
        <v>4.9319287968449643E-2</v>
      </c>
      <c r="J138" s="162">
        <f t="shared" si="40"/>
        <v>12393</v>
      </c>
      <c r="K138" s="163">
        <f>H138/H$8</f>
        <v>4.7280578640806641E-2</v>
      </c>
    </row>
    <row r="139" spans="2:14" x14ac:dyDescent="0.25">
      <c r="B139" s="165" t="s">
        <v>113</v>
      </c>
      <c r="C139" s="166">
        <v>102429</v>
      </c>
      <c r="D139" s="166">
        <v>28209</v>
      </c>
      <c r="E139" s="166">
        <v>26568</v>
      </c>
      <c r="F139" s="166">
        <v>98004</v>
      </c>
      <c r="G139" s="166">
        <v>107754</v>
      </c>
      <c r="H139" s="166">
        <v>118130</v>
      </c>
      <c r="I139" s="167">
        <f t="shared" ref="I139:I146" si="41">IFERROR(H139/G139-1,"-")</f>
        <v>9.6293409061380508E-2</v>
      </c>
      <c r="J139" s="166">
        <f t="shared" si="40"/>
        <v>10376</v>
      </c>
      <c r="K139" s="167">
        <f t="shared" ref="K139:K146" si="42">H139/H$8</f>
        <v>2.1182425096287417E-2</v>
      </c>
    </row>
    <row r="140" spans="2:14" x14ac:dyDescent="0.25">
      <c r="B140" s="165" t="s">
        <v>116</v>
      </c>
      <c r="C140" s="166">
        <v>15265</v>
      </c>
      <c r="D140" s="166">
        <v>6247</v>
      </c>
      <c r="E140" s="166">
        <v>9382</v>
      </c>
      <c r="F140" s="166">
        <v>16968</v>
      </c>
      <c r="G140" s="166">
        <v>21223</v>
      </c>
      <c r="H140" s="166">
        <v>21953</v>
      </c>
      <c r="I140" s="167">
        <f t="shared" si="41"/>
        <v>3.4396645149130656E-2</v>
      </c>
      <c r="J140" s="166">
        <f t="shared" si="40"/>
        <v>730</v>
      </c>
      <c r="K140" s="167">
        <f t="shared" si="42"/>
        <v>3.9364918152780641E-3</v>
      </c>
    </row>
    <row r="141" spans="2:14" x14ac:dyDescent="0.25">
      <c r="B141" s="165" t="s">
        <v>119</v>
      </c>
      <c r="C141" s="166">
        <v>19891</v>
      </c>
      <c r="D141" s="166">
        <v>6768</v>
      </c>
      <c r="E141" s="166">
        <v>15420</v>
      </c>
      <c r="F141" s="166">
        <v>27251</v>
      </c>
      <c r="G141" s="166">
        <v>25296</v>
      </c>
      <c r="H141" s="166">
        <v>25113</v>
      </c>
      <c r="I141" s="167">
        <f t="shared" si="41"/>
        <v>-7.234345351043614E-3</v>
      </c>
      <c r="J141" s="166">
        <f t="shared" si="40"/>
        <v>-183</v>
      </c>
      <c r="K141" s="167">
        <f t="shared" si="42"/>
        <v>4.5031257211806137E-3</v>
      </c>
    </row>
    <row r="142" spans="2:14" x14ac:dyDescent="0.25">
      <c r="B142" s="165" t="s">
        <v>126</v>
      </c>
      <c r="C142" s="166">
        <v>4038</v>
      </c>
      <c r="D142" s="166">
        <v>1301</v>
      </c>
      <c r="E142" s="166">
        <v>4392</v>
      </c>
      <c r="F142" s="166">
        <v>10160</v>
      </c>
      <c r="G142" s="166">
        <v>9042</v>
      </c>
      <c r="H142" s="166">
        <v>6682</v>
      </c>
      <c r="I142" s="167">
        <f t="shared" si="41"/>
        <v>-0.26100420261004198</v>
      </c>
      <c r="J142" s="166">
        <f t="shared" si="40"/>
        <v>-2360</v>
      </c>
      <c r="K142" s="167">
        <f t="shared" si="42"/>
        <v>1.1981796706458353E-3</v>
      </c>
    </row>
    <row r="143" spans="2:14" x14ac:dyDescent="0.25">
      <c r="B143" s="165" t="s">
        <v>122</v>
      </c>
      <c r="C143" s="166">
        <v>4324</v>
      </c>
      <c r="D143" s="166">
        <v>2025</v>
      </c>
      <c r="E143" s="166">
        <v>3357</v>
      </c>
      <c r="F143" s="166">
        <v>4807</v>
      </c>
      <c r="G143" s="166">
        <v>5595</v>
      </c>
      <c r="H143" s="166">
        <v>5684</v>
      </c>
      <c r="I143" s="167">
        <f t="shared" si="41"/>
        <v>1.5907059874888274E-2</v>
      </c>
      <c r="J143" s="166">
        <f t="shared" si="40"/>
        <v>89</v>
      </c>
      <c r="K143" s="167">
        <f t="shared" si="42"/>
        <v>1.0192237725158528E-3</v>
      </c>
    </row>
    <row r="144" spans="2:14" x14ac:dyDescent="0.25">
      <c r="B144" s="165" t="s">
        <v>131</v>
      </c>
      <c r="C144" s="166">
        <v>2493</v>
      </c>
      <c r="D144" s="166">
        <v>2067</v>
      </c>
      <c r="E144" s="166">
        <v>1422</v>
      </c>
      <c r="F144" s="166">
        <v>3540</v>
      </c>
      <c r="G144" s="166">
        <v>3746</v>
      </c>
      <c r="H144" s="166">
        <v>3520</v>
      </c>
      <c r="I144" s="167">
        <f t="shared" si="41"/>
        <v>-6.0331019754404691E-2</v>
      </c>
      <c r="J144" s="166">
        <f t="shared" si="40"/>
        <v>-226</v>
      </c>
      <c r="K144" s="167">
        <f t="shared" si="42"/>
        <v>6.3118713568891655E-4</v>
      </c>
    </row>
    <row r="145" spans="2:14" x14ac:dyDescent="0.25">
      <c r="B145" s="165" t="s">
        <v>134</v>
      </c>
      <c r="C145" s="166">
        <v>6557</v>
      </c>
      <c r="D145" s="166">
        <v>4279</v>
      </c>
      <c r="E145" s="166">
        <v>959</v>
      </c>
      <c r="F145" s="166">
        <v>2132</v>
      </c>
      <c r="G145" s="166">
        <v>2972</v>
      </c>
      <c r="H145" s="166">
        <v>2797</v>
      </c>
      <c r="I145" s="167">
        <f t="shared" si="41"/>
        <v>-5.8882907133243623E-2</v>
      </c>
      <c r="J145" s="166">
        <f t="shared" si="40"/>
        <v>-175</v>
      </c>
      <c r="K145" s="167">
        <f t="shared" si="42"/>
        <v>5.0154273253463061E-4</v>
      </c>
    </row>
    <row r="146" spans="2:14" x14ac:dyDescent="0.25">
      <c r="B146" s="170" t="s">
        <v>148</v>
      </c>
      <c r="C146" s="171">
        <f t="shared" ref="C146:H146" si="43">C138-SUM(C139:C145)</f>
        <v>53391</v>
      </c>
      <c r="D146" s="171">
        <f t="shared" si="43"/>
        <v>22886</v>
      </c>
      <c r="E146" s="171">
        <f t="shared" si="43"/>
        <v>34440</v>
      </c>
      <c r="F146" s="171">
        <f t="shared" si="43"/>
        <v>69386</v>
      </c>
      <c r="G146" s="171">
        <f t="shared" si="43"/>
        <v>75653</v>
      </c>
      <c r="H146" s="171">
        <f t="shared" si="43"/>
        <v>79795</v>
      </c>
      <c r="I146" s="172">
        <f t="shared" si="41"/>
        <v>5.4749976868068595E-2</v>
      </c>
      <c r="J146" s="171">
        <f>H146-G146</f>
        <v>4142</v>
      </c>
      <c r="K146" s="172">
        <f t="shared" si="42"/>
        <v>1.4308402696675311E-2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127971</v>
      </c>
      <c r="D148" s="159">
        <v>45270</v>
      </c>
      <c r="E148" s="159">
        <v>72233</v>
      </c>
      <c r="F148" s="159">
        <v>113045</v>
      </c>
      <c r="G148" s="159">
        <v>125468</v>
      </c>
      <c r="H148" s="159">
        <v>130375</v>
      </c>
      <c r="I148" s="160">
        <f>IFERROR(H148/G148-1,"-")</f>
        <v>3.9109573755857996E-2</v>
      </c>
      <c r="J148" s="159">
        <f>H148-G148</f>
        <v>4907</v>
      </c>
      <c r="K148" s="160">
        <f>H148/H$8</f>
        <v>2.3378131481659799E-2</v>
      </c>
      <c r="L148" s="107"/>
      <c r="M148" s="107"/>
      <c r="N148" s="107"/>
    </row>
    <row r="149" spans="2:14" x14ac:dyDescent="0.25">
      <c r="B149" s="161" t="s">
        <v>100</v>
      </c>
      <c r="C149" s="162">
        <v>54730</v>
      </c>
      <c r="D149" s="162">
        <v>22551</v>
      </c>
      <c r="E149" s="162">
        <v>40440</v>
      </c>
      <c r="F149" s="162">
        <v>58168</v>
      </c>
      <c r="G149" s="162">
        <v>60417</v>
      </c>
      <c r="H149" s="162">
        <v>56607</v>
      </c>
      <c r="I149" s="163">
        <f>IFERROR(H149/G149-1,"-")</f>
        <v>-6.3061721038780494E-2</v>
      </c>
      <c r="J149" s="162">
        <f t="shared" ref="J149:J159" si="44">H149-G149</f>
        <v>-3810</v>
      </c>
      <c r="K149" s="163">
        <f>H149/H$8</f>
        <v>1.0150457440324574E-2</v>
      </c>
    </row>
    <row r="150" spans="2:14" x14ac:dyDescent="0.25">
      <c r="B150" s="165" t="s">
        <v>106</v>
      </c>
      <c r="C150" s="166">
        <v>33154</v>
      </c>
      <c r="D150" s="166">
        <v>14649</v>
      </c>
      <c r="E150" s="166">
        <v>32395</v>
      </c>
      <c r="F150" s="166">
        <v>41872</v>
      </c>
      <c r="G150" s="166">
        <v>44722</v>
      </c>
      <c r="H150" s="166">
        <v>38390</v>
      </c>
      <c r="I150" s="167">
        <f>IFERROR(H150/G150-1,"-")</f>
        <v>-0.14158579669961091</v>
      </c>
      <c r="J150" s="166">
        <f t="shared" si="44"/>
        <v>-6332</v>
      </c>
      <c r="K150" s="167">
        <f>H150/H$8</f>
        <v>6.8838846986072465E-3</v>
      </c>
    </row>
    <row r="151" spans="2:14" x14ac:dyDescent="0.25">
      <c r="B151" s="165" t="s">
        <v>103</v>
      </c>
      <c r="C151" s="166">
        <v>21576</v>
      </c>
      <c r="D151" s="166">
        <v>7902</v>
      </c>
      <c r="E151" s="166">
        <v>8045</v>
      </c>
      <c r="F151" s="166">
        <v>16296</v>
      </c>
      <c r="G151" s="166">
        <v>15695</v>
      </c>
      <c r="H151" s="166">
        <v>18217</v>
      </c>
      <c r="I151" s="167">
        <f>IFERROR(H151/G151-1,"-")</f>
        <v>0.16068811723478804</v>
      </c>
      <c r="J151" s="166">
        <f t="shared" si="44"/>
        <v>2522</v>
      </c>
      <c r="K151" s="167">
        <f>H151/H$8</f>
        <v>3.2665727417173275E-3</v>
      </c>
    </row>
    <row r="152" spans="2:14" x14ac:dyDescent="0.25">
      <c r="B152" s="161" t="s">
        <v>110</v>
      </c>
      <c r="C152" s="162">
        <v>73241</v>
      </c>
      <c r="D152" s="162">
        <v>22719</v>
      </c>
      <c r="E152" s="162">
        <v>31793</v>
      </c>
      <c r="F152" s="162">
        <v>54877</v>
      </c>
      <c r="G152" s="162">
        <v>65051</v>
      </c>
      <c r="H152" s="162">
        <v>73768</v>
      </c>
      <c r="I152" s="163">
        <f>IFERROR(H152/G152-1,"-")</f>
        <v>0.13400255184393783</v>
      </c>
      <c r="J152" s="162">
        <f t="shared" si="44"/>
        <v>8717</v>
      </c>
      <c r="K152" s="163">
        <f>H152/H$8</f>
        <v>1.3227674041335227E-2</v>
      </c>
    </row>
    <row r="153" spans="2:14" x14ac:dyDescent="0.25">
      <c r="B153" s="165" t="s">
        <v>113</v>
      </c>
      <c r="C153" s="166">
        <v>22096</v>
      </c>
      <c r="D153" s="166">
        <v>6059</v>
      </c>
      <c r="E153" s="166">
        <v>5619</v>
      </c>
      <c r="F153" s="166">
        <v>19494</v>
      </c>
      <c r="G153" s="166">
        <v>19538</v>
      </c>
      <c r="H153" s="166">
        <v>20487</v>
      </c>
      <c r="I153" s="167">
        <f t="shared" ref="I153:I160" si="45">IFERROR(H153/G153-1,"-")</f>
        <v>4.8572013512130141E-2</v>
      </c>
      <c r="J153" s="166">
        <f t="shared" si="44"/>
        <v>949</v>
      </c>
      <c r="K153" s="167">
        <f t="shared" ref="K153:K160" si="46">H153/H$8</f>
        <v>3.6736167184258047E-3</v>
      </c>
    </row>
    <row r="154" spans="2:14" x14ac:dyDescent="0.25">
      <c r="B154" s="165" t="s">
        <v>116</v>
      </c>
      <c r="C154" s="166">
        <v>18903</v>
      </c>
      <c r="D154" s="166">
        <v>5582</v>
      </c>
      <c r="E154" s="166">
        <v>8701</v>
      </c>
      <c r="F154" s="166">
        <v>11833</v>
      </c>
      <c r="G154" s="166">
        <v>13027</v>
      </c>
      <c r="H154" s="166">
        <v>13361</v>
      </c>
      <c r="I154" s="167">
        <f t="shared" si="45"/>
        <v>2.5639057342442539E-2</v>
      </c>
      <c r="J154" s="166">
        <f t="shared" si="44"/>
        <v>334</v>
      </c>
      <c r="K154" s="167">
        <f t="shared" si="46"/>
        <v>2.3958213977101177E-3</v>
      </c>
    </row>
    <row r="155" spans="2:14" x14ac:dyDescent="0.25">
      <c r="B155" s="165" t="s">
        <v>119</v>
      </c>
      <c r="C155" s="166">
        <v>10122</v>
      </c>
      <c r="D155" s="166">
        <v>2455</v>
      </c>
      <c r="E155" s="166">
        <v>5271</v>
      </c>
      <c r="F155" s="166">
        <v>6658</v>
      </c>
      <c r="G155" s="166">
        <v>10341</v>
      </c>
      <c r="H155" s="166">
        <v>13087</v>
      </c>
      <c r="I155" s="167">
        <f t="shared" si="45"/>
        <v>0.26554491828643267</v>
      </c>
      <c r="J155" s="166">
        <f t="shared" si="44"/>
        <v>2746</v>
      </c>
      <c r="K155" s="167">
        <f t="shared" si="46"/>
        <v>2.3466892172616053E-3</v>
      </c>
    </row>
    <row r="156" spans="2:14" x14ac:dyDescent="0.25">
      <c r="B156" s="165" t="s">
        <v>126</v>
      </c>
      <c r="C156" s="166">
        <v>1693</v>
      </c>
      <c r="D156" s="166">
        <v>627</v>
      </c>
      <c r="E156" s="166">
        <v>932</v>
      </c>
      <c r="F156" s="166">
        <v>1711</v>
      </c>
      <c r="G156" s="166">
        <v>2082</v>
      </c>
      <c r="H156" s="166">
        <v>2870</v>
      </c>
      <c r="I156" s="167">
        <f t="shared" si="45"/>
        <v>0.37848222862632075</v>
      </c>
      <c r="J156" s="166">
        <f t="shared" si="44"/>
        <v>788</v>
      </c>
      <c r="K156" s="167">
        <f t="shared" si="46"/>
        <v>5.1463269301908819E-4</v>
      </c>
    </row>
    <row r="157" spans="2:14" x14ac:dyDescent="0.25">
      <c r="B157" s="165" t="s">
        <v>122</v>
      </c>
      <c r="C157" s="166">
        <v>3086</v>
      </c>
      <c r="D157" s="166">
        <v>1606</v>
      </c>
      <c r="E157" s="166">
        <v>1752</v>
      </c>
      <c r="F157" s="166">
        <v>3040</v>
      </c>
      <c r="G157" s="166">
        <v>3110</v>
      </c>
      <c r="H157" s="166">
        <v>3538</v>
      </c>
      <c r="I157" s="167">
        <f t="shared" si="45"/>
        <v>0.13762057877813505</v>
      </c>
      <c r="J157" s="166">
        <f t="shared" si="44"/>
        <v>428</v>
      </c>
      <c r="K157" s="167">
        <f t="shared" si="46"/>
        <v>6.3441479717823491E-4</v>
      </c>
    </row>
    <row r="158" spans="2:14" x14ac:dyDescent="0.25">
      <c r="B158" s="165" t="s">
        <v>131</v>
      </c>
      <c r="C158" s="166">
        <v>490</v>
      </c>
      <c r="D158" s="166">
        <v>405</v>
      </c>
      <c r="E158" s="166">
        <v>292</v>
      </c>
      <c r="F158" s="166">
        <v>514</v>
      </c>
      <c r="G158" s="166">
        <v>689</v>
      </c>
      <c r="H158" s="166">
        <v>505</v>
      </c>
      <c r="I158" s="167">
        <f t="shared" si="45"/>
        <v>-0.26705370101596515</v>
      </c>
      <c r="J158" s="166">
        <f t="shared" si="44"/>
        <v>-184</v>
      </c>
      <c r="K158" s="167">
        <f t="shared" si="46"/>
        <v>9.0553836228097399E-5</v>
      </c>
    </row>
    <row r="159" spans="2:14" x14ac:dyDescent="0.25">
      <c r="B159" s="165" t="s">
        <v>134</v>
      </c>
      <c r="C159" s="166">
        <v>1111</v>
      </c>
      <c r="D159" s="166">
        <v>504</v>
      </c>
      <c r="E159" s="166">
        <v>454</v>
      </c>
      <c r="F159" s="166">
        <v>710</v>
      </c>
      <c r="G159" s="166">
        <v>954</v>
      </c>
      <c r="H159" s="166">
        <v>832</v>
      </c>
      <c r="I159" s="167">
        <f t="shared" si="45"/>
        <v>-0.1278825995807128</v>
      </c>
      <c r="J159" s="166">
        <f t="shared" si="44"/>
        <v>-122</v>
      </c>
      <c r="K159" s="167">
        <f t="shared" si="46"/>
        <v>1.4918968661738029E-4</v>
      </c>
    </row>
    <row r="160" spans="2:14" x14ac:dyDescent="0.25">
      <c r="B160" s="170" t="s">
        <v>148</v>
      </c>
      <c r="C160" s="171">
        <f t="shared" ref="C160:H160" si="47">C152-SUM(C153:C159)</f>
        <v>15740</v>
      </c>
      <c r="D160" s="171">
        <f t="shared" si="47"/>
        <v>5481</v>
      </c>
      <c r="E160" s="171">
        <f t="shared" si="47"/>
        <v>8772</v>
      </c>
      <c r="F160" s="171">
        <f t="shared" si="47"/>
        <v>10917</v>
      </c>
      <c r="G160" s="171">
        <f t="shared" si="47"/>
        <v>15310</v>
      </c>
      <c r="H160" s="171">
        <f t="shared" si="47"/>
        <v>19088</v>
      </c>
      <c r="I160" s="172">
        <f t="shared" si="45"/>
        <v>0.24676681907250164</v>
      </c>
      <c r="J160" s="171">
        <f>H160-G160</f>
        <v>3778</v>
      </c>
      <c r="K160" s="172">
        <f t="shared" si="46"/>
        <v>3.4227556948948977E-3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27FBF-2EF0-40DD-842B-6667D69C6EE9}">
  <sheetPr>
    <tabColor rgb="FFFFC000"/>
  </sheetPr>
  <dimension ref="A4:E116"/>
  <sheetViews>
    <sheetView showGridLines="0" zoomScaleNormal="100" workbookViewId="0">
      <selection activeCell="D7" sqref="D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279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150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243005</v>
      </c>
      <c r="D8" s="121">
        <f t="shared" ref="D8:D10" si="0">C8/C9-1</f>
        <v>-5.0149510426642174E-2</v>
      </c>
    </row>
    <row r="9" spans="1:5" x14ac:dyDescent="0.25">
      <c r="A9" s="1"/>
      <c r="B9" s="119">
        <v>2023</v>
      </c>
      <c r="C9" s="120">
        <v>255835</v>
      </c>
      <c r="D9" s="121">
        <f t="shared" si="0"/>
        <v>0.26461923263240106</v>
      </c>
    </row>
    <row r="10" spans="1:5" x14ac:dyDescent="0.25">
      <c r="A10" s="1"/>
      <c r="B10" s="119">
        <v>2022</v>
      </c>
      <c r="C10" s="120">
        <v>202302</v>
      </c>
      <c r="D10" s="121">
        <f t="shared" si="0"/>
        <v>0.86360705271109306</v>
      </c>
      <c r="E10" s="81">
        <f>C8/C17-1</f>
        <v>0.78381096397216421</v>
      </c>
    </row>
    <row r="11" spans="1:5" x14ac:dyDescent="0.25">
      <c r="A11" s="1"/>
      <c r="B11" s="119">
        <v>2021</v>
      </c>
      <c r="C11" s="120">
        <v>108554</v>
      </c>
      <c r="D11" s="121">
        <f>C11/C12-1</f>
        <v>0.34066938372236621</v>
      </c>
    </row>
    <row r="12" spans="1:5" x14ac:dyDescent="0.25">
      <c r="A12" s="1" t="s">
        <v>75</v>
      </c>
      <c r="B12" s="119">
        <v>2020</v>
      </c>
      <c r="C12" s="120">
        <v>80970</v>
      </c>
      <c r="D12" s="121">
        <f t="shared" ref="D12:D21" si="1">C12/C13-1</f>
        <v>-0.44579055441478443</v>
      </c>
    </row>
    <row r="13" spans="1:5" x14ac:dyDescent="0.25">
      <c r="A13" s="1" t="s">
        <v>77</v>
      </c>
      <c r="B13" s="119">
        <v>2019</v>
      </c>
      <c r="C13" s="120">
        <v>146100</v>
      </c>
      <c r="D13" s="121">
        <f t="shared" si="1"/>
        <v>-2.4881864538003562E-2</v>
      </c>
    </row>
    <row r="14" spans="1:5" x14ac:dyDescent="0.25">
      <c r="A14" s="1" t="s">
        <v>79</v>
      </c>
      <c r="B14" s="119">
        <v>2018</v>
      </c>
      <c r="C14" s="120">
        <v>149828</v>
      </c>
      <c r="D14" s="121">
        <f t="shared" si="1"/>
        <v>-2.1314120359785971E-2</v>
      </c>
    </row>
    <row r="15" spans="1:5" x14ac:dyDescent="0.25">
      <c r="A15" s="1" t="s">
        <v>81</v>
      </c>
      <c r="B15" s="119">
        <v>2017</v>
      </c>
      <c r="C15" s="120">
        <v>153091</v>
      </c>
      <c r="D15" s="121">
        <f>C15/C16-1</f>
        <v>-1.4687236521145897E-2</v>
      </c>
    </row>
    <row r="16" spans="1:5" x14ac:dyDescent="0.25">
      <c r="A16" s="1" t="s">
        <v>83</v>
      </c>
      <c r="B16" s="119">
        <v>2016</v>
      </c>
      <c r="C16" s="120">
        <v>155373</v>
      </c>
      <c r="D16" s="121">
        <f>C16/C17-1</f>
        <v>0.14053645359250666</v>
      </c>
    </row>
    <row r="17" spans="1:5" x14ac:dyDescent="0.25">
      <c r="A17" s="1" t="s">
        <v>85</v>
      </c>
      <c r="B17" s="119">
        <v>2015</v>
      </c>
      <c r="C17" s="120">
        <v>136228</v>
      </c>
      <c r="D17" s="121">
        <f t="shared" si="1"/>
        <v>-2.8912776938211038E-2</v>
      </c>
    </row>
    <row r="18" spans="1:5" x14ac:dyDescent="0.25">
      <c r="A18" s="1" t="s">
        <v>87</v>
      </c>
      <c r="B18" s="119">
        <v>2014</v>
      </c>
      <c r="C18" s="120">
        <v>140284</v>
      </c>
      <c r="D18" s="121">
        <f t="shared" si="1"/>
        <v>-7.7240832956089189E-3</v>
      </c>
    </row>
    <row r="19" spans="1:5" x14ac:dyDescent="0.25">
      <c r="A19" s="1" t="s">
        <v>89</v>
      </c>
      <c r="B19" s="119">
        <v>2013</v>
      </c>
      <c r="C19" s="120">
        <v>141376</v>
      </c>
      <c r="D19" s="121">
        <f t="shared" si="1"/>
        <v>-2.0215810884796959E-2</v>
      </c>
    </row>
    <row r="20" spans="1:5" x14ac:dyDescent="0.25">
      <c r="A20" s="1" t="s">
        <v>91</v>
      </c>
      <c r="B20" s="119">
        <v>2012</v>
      </c>
      <c r="C20" s="120">
        <v>144293</v>
      </c>
      <c r="D20" s="121">
        <f>C20/C21-1</f>
        <v>-6.8121492369592085E-2</v>
      </c>
    </row>
    <row r="21" spans="1:5" x14ac:dyDescent="0.25">
      <c r="A21" s="1" t="s">
        <v>93</v>
      </c>
      <c r="B21" s="119">
        <v>2011</v>
      </c>
      <c r="C21" s="120">
        <v>154841</v>
      </c>
      <c r="D21" s="121">
        <f t="shared" si="1"/>
        <v>0.29985225231275492</v>
      </c>
    </row>
    <row r="22" spans="1:5" x14ac:dyDescent="0.25">
      <c r="A22" s="1" t="s">
        <v>95</v>
      </c>
      <c r="B22" s="119">
        <v>2010</v>
      </c>
      <c r="C22" s="120">
        <v>119122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7" spans="1:5" ht="48.75" customHeight="1" thickBot="1" x14ac:dyDescent="0.3">
      <c r="B27" s="283" t="s">
        <v>280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150</v>
      </c>
      <c r="D30" s="117" t="s">
        <v>142</v>
      </c>
    </row>
    <row r="31" spans="1:5" x14ac:dyDescent="0.25">
      <c r="B31" s="119">
        <v>2024</v>
      </c>
      <c r="C31" s="120">
        <v>210452</v>
      </c>
      <c r="D31" s="121">
        <f t="shared" ref="D31:D44" si="2">C31/C32-1</f>
        <v>-5.7992551743894616E-2</v>
      </c>
    </row>
    <row r="32" spans="1:5" x14ac:dyDescent="0.25">
      <c r="B32" s="119">
        <v>2023</v>
      </c>
      <c r="C32" s="120">
        <v>223408</v>
      </c>
      <c r="D32" s="121">
        <f t="shared" si="2"/>
        <v>0.29266839093428687</v>
      </c>
    </row>
    <row r="33" spans="2:4" x14ac:dyDescent="0.25">
      <c r="B33" s="119">
        <v>2022</v>
      </c>
      <c r="C33" s="120">
        <v>172827</v>
      </c>
      <c r="D33" s="121">
        <f t="shared" si="2"/>
        <v>0.78003337041156851</v>
      </c>
    </row>
    <row r="34" spans="2:4" x14ac:dyDescent="0.25">
      <c r="B34" s="119">
        <v>2021</v>
      </c>
      <c r="C34" s="120">
        <v>97092</v>
      </c>
      <c r="D34" s="121">
        <f t="shared" si="2"/>
        <v>0.47882111034955455</v>
      </c>
    </row>
    <row r="35" spans="2:4" x14ac:dyDescent="0.25">
      <c r="B35" s="119">
        <v>2020</v>
      </c>
      <c r="C35" s="120">
        <v>65655</v>
      </c>
      <c r="D35" s="121">
        <f t="shared" si="2"/>
        <v>-0.21854170634164916</v>
      </c>
    </row>
    <row r="36" spans="2:4" x14ac:dyDescent="0.25">
      <c r="B36" s="119">
        <v>2019</v>
      </c>
      <c r="C36" s="120">
        <v>84016</v>
      </c>
      <c r="D36" s="121">
        <f t="shared" si="2"/>
        <v>-3.7286581872350233E-2</v>
      </c>
    </row>
    <row r="37" spans="2:4" x14ac:dyDescent="0.25">
      <c r="B37" s="119">
        <v>2018</v>
      </c>
      <c r="C37" s="120">
        <v>87270</v>
      </c>
      <c r="D37" s="121">
        <f t="shared" si="2"/>
        <v>8.2002578853402008E-2</v>
      </c>
    </row>
    <row r="38" spans="2:4" x14ac:dyDescent="0.25">
      <c r="B38" s="119">
        <v>2017</v>
      </c>
      <c r="C38" s="120">
        <v>80656</v>
      </c>
      <c r="D38" s="121">
        <f>C38/C39-1</f>
        <v>-0.11332930247897544</v>
      </c>
    </row>
    <row r="39" spans="2:4" x14ac:dyDescent="0.25">
      <c r="B39" s="119">
        <v>2016</v>
      </c>
      <c r="C39" s="120">
        <v>90965</v>
      </c>
      <c r="D39" s="121">
        <f>C39/C40-1</f>
        <v>0.22663771946384736</v>
      </c>
    </row>
    <row r="40" spans="2:4" x14ac:dyDescent="0.25">
      <c r="B40" s="119">
        <v>2015</v>
      </c>
      <c r="C40" s="120">
        <v>74158</v>
      </c>
      <c r="D40" s="121">
        <f t="shared" si="2"/>
        <v>-5.4890715605684037E-2</v>
      </c>
    </row>
    <row r="41" spans="2:4" x14ac:dyDescent="0.25">
      <c r="B41" s="119">
        <v>2014</v>
      </c>
      <c r="C41" s="120">
        <v>78465</v>
      </c>
      <c r="D41" s="121">
        <f t="shared" si="2"/>
        <v>-3.1140800375368927E-2</v>
      </c>
    </row>
    <row r="42" spans="2:4" x14ac:dyDescent="0.25">
      <c r="B42" s="119">
        <v>2013</v>
      </c>
      <c r="C42" s="120">
        <v>80987</v>
      </c>
      <c r="D42" s="121">
        <f t="shared" si="2"/>
        <v>-9.1878930240524292E-3</v>
      </c>
    </row>
    <row r="43" spans="2:4" x14ac:dyDescent="0.25">
      <c r="B43" s="119">
        <v>2012</v>
      </c>
      <c r="C43" s="120">
        <v>81738</v>
      </c>
      <c r="D43" s="121">
        <f>C43/C44-1</f>
        <v>-0.14238049271834474</v>
      </c>
    </row>
    <row r="44" spans="2:4" x14ac:dyDescent="0.25">
      <c r="B44" s="119">
        <v>2011</v>
      </c>
      <c r="C44" s="120">
        <v>95308</v>
      </c>
      <c r="D44" s="121">
        <f t="shared" si="2"/>
        <v>0.423718686046338</v>
      </c>
    </row>
    <row r="45" spans="2:4" x14ac:dyDescent="0.25">
      <c r="B45" s="119">
        <v>2010</v>
      </c>
      <c r="C45" s="120">
        <v>66943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281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150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0</v>
      </c>
      <c r="D54" s="121" t="e">
        <f t="shared" ref="D54:D56" si="3">C54/C55-1</f>
        <v>#DIV/0!</v>
      </c>
    </row>
    <row r="55" spans="1:5" x14ac:dyDescent="0.25">
      <c r="A55" s="1"/>
      <c r="B55" s="119">
        <v>2023</v>
      </c>
      <c r="C55" s="120">
        <v>0</v>
      </c>
      <c r="D55" s="121" t="e">
        <f t="shared" si="3"/>
        <v>#DIV/0!</v>
      </c>
    </row>
    <row r="56" spans="1:5" x14ac:dyDescent="0.25">
      <c r="A56" s="1"/>
      <c r="B56" s="119">
        <v>2022</v>
      </c>
      <c r="C56" s="120">
        <v>0</v>
      </c>
      <c r="D56" s="121" t="e">
        <f t="shared" si="3"/>
        <v>#DIV/0!</v>
      </c>
    </row>
    <row r="57" spans="1:5" x14ac:dyDescent="0.25">
      <c r="A57" s="1"/>
      <c r="B57" s="119">
        <v>2021</v>
      </c>
      <c r="C57" s="120">
        <v>0</v>
      </c>
      <c r="D57" s="121" t="e">
        <f>C57/C58-1</f>
        <v>#DIV/0!</v>
      </c>
    </row>
    <row r="58" spans="1:5" x14ac:dyDescent="0.25">
      <c r="A58" s="1">
        <v>2</v>
      </c>
      <c r="B58" s="119">
        <v>2020</v>
      </c>
      <c r="C58" s="120">
        <v>0</v>
      </c>
      <c r="D58" s="121">
        <f t="shared" ref="D58:D67" si="4">C58/C59-1</f>
        <v>-1</v>
      </c>
    </row>
    <row r="59" spans="1:5" x14ac:dyDescent="0.25">
      <c r="A59" s="1">
        <v>3</v>
      </c>
      <c r="B59" s="119">
        <v>2019</v>
      </c>
      <c r="C59" s="120">
        <v>84016</v>
      </c>
      <c r="D59" s="121">
        <f t="shared" si="4"/>
        <v>-3.7286581872350233E-2</v>
      </c>
    </row>
    <row r="60" spans="1:5" x14ac:dyDescent="0.25">
      <c r="A60" s="1">
        <v>4</v>
      </c>
      <c r="B60" s="119">
        <v>2018</v>
      </c>
      <c r="C60" s="120">
        <v>87270</v>
      </c>
      <c r="D60" s="121">
        <f t="shared" si="4"/>
        <v>8.2002578853402008E-2</v>
      </c>
    </row>
    <row r="61" spans="1:5" x14ac:dyDescent="0.25">
      <c r="A61" s="1">
        <v>5</v>
      </c>
      <c r="B61" s="119">
        <v>2017</v>
      </c>
      <c r="C61" s="120">
        <v>80656</v>
      </c>
      <c r="D61" s="121">
        <f>C61/C62-1</f>
        <v>-0.11332930247897544</v>
      </c>
    </row>
    <row r="62" spans="1:5" x14ac:dyDescent="0.25">
      <c r="A62" s="1">
        <v>6</v>
      </c>
      <c r="B62" s="119">
        <v>2016</v>
      </c>
      <c r="C62" s="120">
        <v>90965</v>
      </c>
      <c r="D62" s="121">
        <f>C62/C63-1</f>
        <v>0.22663771946384736</v>
      </c>
    </row>
    <row r="63" spans="1:5" x14ac:dyDescent="0.25">
      <c r="A63" s="1">
        <v>7</v>
      </c>
      <c r="B63" s="119">
        <v>2015</v>
      </c>
      <c r="C63" s="120">
        <v>74158</v>
      </c>
      <c r="D63" s="121">
        <f t="shared" si="4"/>
        <v>-5.4890715605684037E-2</v>
      </c>
    </row>
    <row r="64" spans="1:5" x14ac:dyDescent="0.25">
      <c r="A64" s="1">
        <v>8</v>
      </c>
      <c r="B64" s="119">
        <v>2014</v>
      </c>
      <c r="C64" s="120">
        <v>78465</v>
      </c>
      <c r="D64" s="121">
        <f t="shared" si="4"/>
        <v>-3.1140800375368927E-2</v>
      </c>
    </row>
    <row r="65" spans="1:5" x14ac:dyDescent="0.25">
      <c r="A65" s="1">
        <v>9</v>
      </c>
      <c r="B65" s="119">
        <v>2013</v>
      </c>
      <c r="C65" s="120">
        <v>80987</v>
      </c>
      <c r="D65" s="121">
        <f t="shared" si="4"/>
        <v>-9.1878930240524292E-3</v>
      </c>
    </row>
    <row r="66" spans="1:5" x14ac:dyDescent="0.25">
      <c r="A66" s="1">
        <v>10</v>
      </c>
      <c r="B66" s="119">
        <v>2012</v>
      </c>
      <c r="C66" s="120">
        <v>81738</v>
      </c>
      <c r="D66" s="121">
        <f>C66/C67-1</f>
        <v>-0.14238049271834474</v>
      </c>
    </row>
    <row r="67" spans="1:5" x14ac:dyDescent="0.25">
      <c r="A67" s="1">
        <v>11</v>
      </c>
      <c r="B67" s="119">
        <v>2011</v>
      </c>
      <c r="C67" s="120">
        <v>95308</v>
      </c>
      <c r="D67" s="121">
        <f t="shared" si="4"/>
        <v>0.423718686046338</v>
      </c>
    </row>
    <row r="68" spans="1:5" x14ac:dyDescent="0.25">
      <c r="A68" s="1">
        <v>12</v>
      </c>
      <c r="B68" s="119">
        <v>2010</v>
      </c>
      <c r="C68" s="120">
        <v>66943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151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150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0</v>
      </c>
      <c r="D77" s="121" t="e">
        <f t="shared" ref="D77:D83" si="5">C77/C78-1</f>
        <v>#DIV/0!</v>
      </c>
    </row>
    <row r="78" spans="1:5" x14ac:dyDescent="0.25">
      <c r="A78" s="1"/>
      <c r="B78" s="119">
        <v>2023</v>
      </c>
      <c r="C78" s="120">
        <v>0</v>
      </c>
      <c r="D78" s="121" t="e">
        <f t="shared" si="5"/>
        <v>#DIV/0!</v>
      </c>
    </row>
    <row r="79" spans="1:5" x14ac:dyDescent="0.25">
      <c r="A79" s="1"/>
      <c r="B79" s="119">
        <v>2022</v>
      </c>
      <c r="C79" s="120">
        <v>0</v>
      </c>
      <c r="D79" s="121" t="e">
        <f t="shared" si="5"/>
        <v>#DIV/0!</v>
      </c>
    </row>
    <row r="80" spans="1:5" x14ac:dyDescent="0.25">
      <c r="A80" s="1"/>
      <c r="B80" s="119">
        <v>2021</v>
      </c>
      <c r="C80" s="120">
        <v>0</v>
      </c>
      <c r="D80" s="121" t="e">
        <f t="shared" si="5"/>
        <v>#DIV/0!</v>
      </c>
    </row>
    <row r="81" spans="1:5" x14ac:dyDescent="0.25">
      <c r="A81" s="1">
        <v>2</v>
      </c>
      <c r="B81" s="119">
        <v>2020</v>
      </c>
      <c r="C81" s="120">
        <v>0</v>
      </c>
      <c r="D81" s="121" t="e">
        <f t="shared" si="5"/>
        <v>#DIV/0!</v>
      </c>
    </row>
    <row r="82" spans="1:5" x14ac:dyDescent="0.25">
      <c r="A82" s="1">
        <v>3</v>
      </c>
      <c r="B82" s="119">
        <v>2019</v>
      </c>
      <c r="C82" s="120">
        <v>0</v>
      </c>
      <c r="D82" s="121" t="e">
        <f t="shared" si="5"/>
        <v>#DIV/0!</v>
      </c>
    </row>
    <row r="83" spans="1:5" x14ac:dyDescent="0.25">
      <c r="A83" s="1">
        <v>4</v>
      </c>
      <c r="B83" s="119">
        <v>2018</v>
      </c>
      <c r="C83" s="120">
        <v>0</v>
      </c>
      <c r="D83" s="121" t="e">
        <f t="shared" si="5"/>
        <v>#DIV/0!</v>
      </c>
    </row>
    <row r="84" spans="1:5" x14ac:dyDescent="0.25">
      <c r="A84" s="1">
        <v>5</v>
      </c>
      <c r="B84" s="119">
        <v>2017</v>
      </c>
      <c r="C84" s="120">
        <v>0</v>
      </c>
      <c r="D84" s="121" t="e">
        <f>C84/C85-1</f>
        <v>#DIV/0!</v>
      </c>
    </row>
    <row r="85" spans="1:5" x14ac:dyDescent="0.25">
      <c r="A85" s="1">
        <v>6</v>
      </c>
      <c r="B85" s="119">
        <v>2016</v>
      </c>
      <c r="C85" s="120">
        <v>0</v>
      </c>
      <c r="D85" s="121" t="e">
        <f>C85/C86-1</f>
        <v>#DIV/0!</v>
      </c>
    </row>
    <row r="86" spans="1:5" x14ac:dyDescent="0.25">
      <c r="A86" s="1">
        <v>7</v>
      </c>
      <c r="B86" s="119">
        <v>2015</v>
      </c>
      <c r="C86" s="120">
        <v>0</v>
      </c>
      <c r="D86" s="121" t="e">
        <f t="shared" ref="D86:D88" si="6">C86/C87-1</f>
        <v>#DIV/0!</v>
      </c>
    </row>
    <row r="87" spans="1:5" x14ac:dyDescent="0.25">
      <c r="A87" s="1">
        <v>8</v>
      </c>
      <c r="B87" s="119">
        <v>2014</v>
      </c>
      <c r="C87" s="120">
        <v>0</v>
      </c>
      <c r="D87" s="121" t="e">
        <f t="shared" si="6"/>
        <v>#DIV/0!</v>
      </c>
    </row>
    <row r="88" spans="1:5" x14ac:dyDescent="0.25">
      <c r="A88" s="1">
        <v>9</v>
      </c>
      <c r="B88" s="119">
        <v>2013</v>
      </c>
      <c r="C88" s="120">
        <v>0</v>
      </c>
      <c r="D88" s="121" t="e">
        <f t="shared" si="6"/>
        <v>#DIV/0!</v>
      </c>
    </row>
    <row r="89" spans="1:5" x14ac:dyDescent="0.25">
      <c r="A89" s="1">
        <v>10</v>
      </c>
      <c r="B89" s="119">
        <v>2012</v>
      </c>
      <c r="C89" s="120">
        <v>0</v>
      </c>
      <c r="D89" s="121" t="e">
        <f>C89/C90-1</f>
        <v>#DIV/0!</v>
      </c>
    </row>
    <row r="90" spans="1:5" x14ac:dyDescent="0.25">
      <c r="A90" s="1">
        <v>11</v>
      </c>
      <c r="B90" s="119">
        <v>2011</v>
      </c>
      <c r="C90" s="120">
        <v>0</v>
      </c>
      <c r="D90" s="121" t="e">
        <f t="shared" ref="D90" si="7">C90/C91-1</f>
        <v>#DIV/0!</v>
      </c>
    </row>
    <row r="91" spans="1:5" x14ac:dyDescent="0.25">
      <c r="A91" s="1">
        <v>12</v>
      </c>
      <c r="B91" s="119">
        <v>2010</v>
      </c>
      <c r="C91" s="120">
        <v>0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282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150</v>
      </c>
      <c r="D99" s="117" t="s">
        <v>142</v>
      </c>
    </row>
    <row r="100" spans="2:5" x14ac:dyDescent="0.25">
      <c r="B100" s="119">
        <v>2024</v>
      </c>
      <c r="C100" s="120">
        <v>32553</v>
      </c>
      <c r="D100" s="121">
        <f t="shared" ref="D100:D113" si="8">C100/C101-1</f>
        <v>3.8856508465168194E-3</v>
      </c>
    </row>
    <row r="101" spans="2:5" x14ac:dyDescent="0.25">
      <c r="B101" s="119">
        <v>2023</v>
      </c>
      <c r="C101" s="120">
        <v>32427</v>
      </c>
      <c r="D101" s="121">
        <f t="shared" si="8"/>
        <v>0.10015267175572529</v>
      </c>
    </row>
    <row r="102" spans="2:5" x14ac:dyDescent="0.25">
      <c r="B102" s="119">
        <v>2022</v>
      </c>
      <c r="C102" s="120">
        <v>29475</v>
      </c>
      <c r="D102" s="121">
        <f t="shared" si="8"/>
        <v>1.5715407433257722</v>
      </c>
    </row>
    <row r="103" spans="2:5" x14ac:dyDescent="0.25">
      <c r="B103" s="119">
        <v>2021</v>
      </c>
      <c r="C103" s="120">
        <v>11462</v>
      </c>
      <c r="D103" s="121">
        <f t="shared" si="8"/>
        <v>-0.25158341495266079</v>
      </c>
    </row>
    <row r="104" spans="2:5" x14ac:dyDescent="0.25">
      <c r="B104" s="119">
        <v>2020</v>
      </c>
      <c r="C104" s="120">
        <v>15315</v>
      </c>
      <c r="D104" s="121">
        <f t="shared" si="8"/>
        <v>-0.75331808517492427</v>
      </c>
    </row>
    <row r="105" spans="2:5" x14ac:dyDescent="0.25">
      <c r="B105" s="119">
        <v>2019</v>
      </c>
      <c r="C105" s="120">
        <v>62084</v>
      </c>
      <c r="D105" s="121">
        <f t="shared" si="8"/>
        <v>-7.5769685731641445E-3</v>
      </c>
    </row>
    <row r="106" spans="2:5" x14ac:dyDescent="0.25">
      <c r="B106" s="119">
        <v>2018</v>
      </c>
      <c r="C106" s="120">
        <v>62558</v>
      </c>
      <c r="D106" s="121">
        <f t="shared" si="8"/>
        <v>-0.13635673362324841</v>
      </c>
    </row>
    <row r="107" spans="2:5" x14ac:dyDescent="0.25">
      <c r="B107" s="119">
        <v>2017</v>
      </c>
      <c r="C107" s="120">
        <v>72435</v>
      </c>
      <c r="D107" s="121">
        <f t="shared" si="8"/>
        <v>0.12462737548130676</v>
      </c>
    </row>
    <row r="108" spans="2:5" x14ac:dyDescent="0.25">
      <c r="B108" s="119">
        <v>2016</v>
      </c>
      <c r="C108" s="120">
        <v>64408</v>
      </c>
      <c r="D108" s="121">
        <f t="shared" si="8"/>
        <v>3.7667149991944537E-2</v>
      </c>
    </row>
    <row r="109" spans="2:5" x14ac:dyDescent="0.25">
      <c r="B109" s="119">
        <v>2015</v>
      </c>
      <c r="C109" s="120">
        <v>62070</v>
      </c>
      <c r="D109" s="121">
        <f t="shared" si="8"/>
        <v>4.0602403791714092E-3</v>
      </c>
    </row>
    <row r="110" spans="2:5" x14ac:dyDescent="0.25">
      <c r="B110" s="119">
        <v>2014</v>
      </c>
      <c r="C110" s="120">
        <v>61819</v>
      </c>
      <c r="D110" s="121">
        <f t="shared" si="8"/>
        <v>2.367980923678159E-2</v>
      </c>
    </row>
    <row r="111" spans="2:5" x14ac:dyDescent="0.25">
      <c r="B111" s="119">
        <v>2013</v>
      </c>
      <c r="C111" s="120">
        <v>60389</v>
      </c>
      <c r="D111" s="121">
        <f t="shared" si="8"/>
        <v>-3.4625529534010102E-2</v>
      </c>
    </row>
    <row r="112" spans="2:5" x14ac:dyDescent="0.25">
      <c r="B112" s="119">
        <v>2012</v>
      </c>
      <c r="C112" s="120">
        <v>62555</v>
      </c>
      <c r="D112" s="121">
        <f t="shared" si="8"/>
        <v>5.0761762383887854E-2</v>
      </c>
    </row>
    <row r="113" spans="2:4" x14ac:dyDescent="0.25">
      <c r="B113" s="119">
        <v>2011</v>
      </c>
      <c r="C113" s="120">
        <v>59533</v>
      </c>
      <c r="D113" s="121">
        <f t="shared" si="8"/>
        <v>0.14093792521895776</v>
      </c>
    </row>
    <row r="114" spans="2:4" x14ac:dyDescent="0.25">
      <c r="B114" s="119">
        <v>2010</v>
      </c>
      <c r="C114" s="120">
        <v>52179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40BA-886A-49BA-88CA-9E7BF9C556FD}">
  <sheetPr>
    <tabColor rgb="FFBB5C0D"/>
  </sheetPr>
  <dimension ref="A4:A24"/>
  <sheetViews>
    <sheetView showGridLines="0" workbookViewId="0">
      <selection activeCell="D7" sqref="D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D1B19-ABAA-48AB-ADEF-0C6373D11377}">
  <sheetPr>
    <tabColor rgb="FFF29140"/>
  </sheetPr>
  <dimension ref="A4:O270"/>
  <sheetViews>
    <sheetView showGridLines="0" topLeftCell="G1" zoomScaleNormal="100" workbookViewId="0">
      <selection activeCell="M263" sqref="M263:N264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283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 t="shared" ref="C7" si="0">E7-1</f>
        <v>2020</v>
      </c>
      <c r="D7" s="308"/>
      <c r="E7" s="309">
        <f t="shared" ref="E7" si="1">G7-1</f>
        <v>2021</v>
      </c>
      <c r="F7" s="308"/>
      <c r="G7" s="309">
        <f t="shared" ref="G7" si="2">I7-1</f>
        <v>2022</v>
      </c>
      <c r="H7" s="308"/>
      <c r="I7" s="309">
        <f t="shared" ref="I7" si="3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103867</v>
      </c>
      <c r="D9" s="121">
        <v>7.2706992884216115E-2</v>
      </c>
      <c r="E9" s="120">
        <v>18472</v>
      </c>
      <c r="F9" s="121">
        <f t="shared" ref="F9:L21" si="4">IFERROR(E9/C9-1,"-")</f>
        <v>-0.82215718178054631</v>
      </c>
      <c r="G9" s="120">
        <v>95884</v>
      </c>
      <c r="H9" s="121">
        <f t="shared" si="4"/>
        <v>4.190775227371156</v>
      </c>
      <c r="I9" s="120">
        <v>98876</v>
      </c>
      <c r="J9" s="121">
        <f t="shared" si="4"/>
        <v>3.1204371949438814E-2</v>
      </c>
      <c r="K9" s="120">
        <v>114993</v>
      </c>
      <c r="L9" s="121">
        <f t="shared" si="4"/>
        <v>0.1630021440996805</v>
      </c>
      <c r="M9" s="120">
        <v>115159</v>
      </c>
      <c r="N9" s="121">
        <f>IFERROR(M9/K9-1,"-")</f>
        <v>1.443566130112206E-3</v>
      </c>
    </row>
    <row r="10" spans="1:15" x14ac:dyDescent="0.25">
      <c r="A10" s="1" t="s">
        <v>75</v>
      </c>
      <c r="B10" s="119" t="s">
        <v>76</v>
      </c>
      <c r="C10" s="120">
        <v>99005</v>
      </c>
      <c r="D10" s="121">
        <v>9.3132383791542539E-2</v>
      </c>
      <c r="E10" s="120">
        <v>9638</v>
      </c>
      <c r="F10" s="121">
        <f t="shared" si="4"/>
        <v>-0.90265138124337152</v>
      </c>
      <c r="G10" s="120">
        <v>101150</v>
      </c>
      <c r="H10" s="121">
        <f t="shared" si="4"/>
        <v>9.4949159576675655</v>
      </c>
      <c r="I10" s="120">
        <v>108040</v>
      </c>
      <c r="J10" s="121">
        <f t="shared" si="4"/>
        <v>6.8116658428077015E-2</v>
      </c>
      <c r="K10" s="120">
        <v>113195</v>
      </c>
      <c r="L10" s="121">
        <f t="shared" si="4"/>
        <v>4.7713809700111076E-2</v>
      </c>
      <c r="M10" s="120">
        <v>115422</v>
      </c>
      <c r="N10" s="121">
        <f t="shared" ref="N10:N18" si="5">IFERROR(M10/K10-1,"-")</f>
        <v>1.9674013869870555E-2</v>
      </c>
    </row>
    <row r="11" spans="1:15" x14ac:dyDescent="0.25">
      <c r="A11" s="1" t="s">
        <v>77</v>
      </c>
      <c r="B11" s="119" t="s">
        <v>78</v>
      </c>
      <c r="C11" s="120">
        <v>45771</v>
      </c>
      <c r="D11" s="121">
        <v>-0.51500927152317888</v>
      </c>
      <c r="E11" s="120">
        <v>26161</v>
      </c>
      <c r="F11" s="121">
        <f t="shared" si="4"/>
        <v>-0.42843722007384588</v>
      </c>
      <c r="G11" s="120">
        <v>109311</v>
      </c>
      <c r="H11" s="121">
        <f t="shared" si="4"/>
        <v>3.1783953212797673</v>
      </c>
      <c r="I11" s="120">
        <v>108534</v>
      </c>
      <c r="J11" s="121">
        <f t="shared" si="4"/>
        <v>-7.1081592886351741E-3</v>
      </c>
      <c r="K11" s="120">
        <v>122553</v>
      </c>
      <c r="L11" s="121">
        <f t="shared" si="4"/>
        <v>0.12916689700923212</v>
      </c>
      <c r="M11" s="120">
        <v>112742</v>
      </c>
      <c r="N11" s="121">
        <f t="shared" si="5"/>
        <v>-8.0055159808409382E-2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34934</v>
      </c>
      <c r="F12" s="121" t="str">
        <f t="shared" si="4"/>
        <v>-</v>
      </c>
      <c r="G12" s="120">
        <v>113016</v>
      </c>
      <c r="H12" s="121">
        <f t="shared" si="4"/>
        <v>2.2351291005896834</v>
      </c>
      <c r="I12" s="120">
        <v>122279</v>
      </c>
      <c r="J12" s="121">
        <f t="shared" si="4"/>
        <v>8.1961846110285341E-2</v>
      </c>
      <c r="K12" s="120">
        <v>113033</v>
      </c>
      <c r="L12" s="121">
        <f t="shared" si="4"/>
        <v>-7.5613964785449683E-2</v>
      </c>
      <c r="M12" s="120">
        <v>129153</v>
      </c>
      <c r="N12" s="121">
        <f t="shared" si="5"/>
        <v>0.1426132191483902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42859</v>
      </c>
      <c r="F13" s="121" t="str">
        <f t="shared" si="4"/>
        <v>-</v>
      </c>
      <c r="G13" s="120">
        <v>104052</v>
      </c>
      <c r="H13" s="121">
        <f t="shared" si="4"/>
        <v>1.4277747964254881</v>
      </c>
      <c r="I13" s="120">
        <v>111302</v>
      </c>
      <c r="J13" s="121">
        <f t="shared" si="4"/>
        <v>6.9676700111482637E-2</v>
      </c>
      <c r="K13" s="120">
        <v>117998</v>
      </c>
      <c r="L13" s="121">
        <f t="shared" si="4"/>
        <v>6.0160644013584674E-2</v>
      </c>
      <c r="M13" s="120">
        <v>115884</v>
      </c>
      <c r="N13" s="121">
        <f t="shared" si="5"/>
        <v>-1.7915557890811673E-2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64992</v>
      </c>
      <c r="F14" s="121" t="str">
        <f t="shared" si="4"/>
        <v>-</v>
      </c>
      <c r="G14" s="120">
        <v>93083</v>
      </c>
      <c r="H14" s="121">
        <f t="shared" si="4"/>
        <v>0.43222242737567695</v>
      </c>
      <c r="I14" s="120">
        <v>128219</v>
      </c>
      <c r="J14" s="121">
        <f t="shared" si="4"/>
        <v>0.37746957016855931</v>
      </c>
      <c r="K14" s="120">
        <v>124929</v>
      </c>
      <c r="L14" s="121">
        <f t="shared" si="4"/>
        <v>-2.5659223671998688E-2</v>
      </c>
      <c r="M14" s="120">
        <v>121111</v>
      </c>
      <c r="N14" s="121">
        <f t="shared" si="5"/>
        <v>-3.0561358851827869E-2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75700</v>
      </c>
      <c r="F15" s="121" t="str">
        <f t="shared" si="4"/>
        <v>-</v>
      </c>
      <c r="G15" s="120">
        <v>99960</v>
      </c>
      <c r="H15" s="121">
        <f t="shared" si="4"/>
        <v>0.32047556142668432</v>
      </c>
      <c r="I15" s="120">
        <v>125973</v>
      </c>
      <c r="J15" s="121">
        <f t="shared" si="4"/>
        <v>0.26023409363745498</v>
      </c>
      <c r="K15" s="120">
        <v>138511</v>
      </c>
      <c r="L15" s="121">
        <f t="shared" si="4"/>
        <v>9.9529264207409485E-2</v>
      </c>
      <c r="M15" s="120">
        <v>133553</v>
      </c>
      <c r="N15" s="121">
        <f t="shared" si="5"/>
        <v>-3.5794991011544264E-2</v>
      </c>
    </row>
    <row r="16" spans="1:15" x14ac:dyDescent="0.25">
      <c r="A16" s="1" t="s">
        <v>87</v>
      </c>
      <c r="B16" s="119" t="s">
        <v>88</v>
      </c>
      <c r="C16" s="120">
        <v>51125</v>
      </c>
      <c r="D16" s="121">
        <v>-0.51846549434402989</v>
      </c>
      <c r="E16" s="120">
        <v>93383</v>
      </c>
      <c r="F16" s="121">
        <f t="shared" si="4"/>
        <v>0.82656234718826416</v>
      </c>
      <c r="G16" s="120">
        <v>136811</v>
      </c>
      <c r="H16" s="121">
        <f t="shared" si="4"/>
        <v>0.46505252562029487</v>
      </c>
      <c r="I16" s="120">
        <v>135765</v>
      </c>
      <c r="J16" s="121">
        <f t="shared" si="4"/>
        <v>-7.6455840539138009E-3</v>
      </c>
      <c r="K16" s="120">
        <v>150260</v>
      </c>
      <c r="L16" s="121">
        <f t="shared" si="4"/>
        <v>0.10676536662615543</v>
      </c>
      <c r="M16" s="120">
        <v>139313</v>
      </c>
      <c r="N16" s="121">
        <f t="shared" si="5"/>
        <v>-7.2853720218288287E-2</v>
      </c>
    </row>
    <row r="17" spans="1:15" x14ac:dyDescent="0.25">
      <c r="A17" s="1" t="s">
        <v>89</v>
      </c>
      <c r="B17" s="119" t="s">
        <v>90</v>
      </c>
      <c r="C17" s="120">
        <v>50300</v>
      </c>
      <c r="D17" s="121">
        <v>-0.43445019114009442</v>
      </c>
      <c r="E17" s="120">
        <v>89465</v>
      </c>
      <c r="F17" s="121">
        <f t="shared" si="4"/>
        <v>0.77862823061630215</v>
      </c>
      <c r="G17" s="120">
        <v>107425</v>
      </c>
      <c r="H17" s="121">
        <f t="shared" si="4"/>
        <v>0.20074889621639747</v>
      </c>
      <c r="I17" s="120">
        <v>125237</v>
      </c>
      <c r="J17" s="121">
        <f t="shared" si="4"/>
        <v>0.16580870374680012</v>
      </c>
      <c r="K17" s="120">
        <v>124231</v>
      </c>
      <c r="L17" s="121">
        <f t="shared" si="4"/>
        <v>-8.0327698683296811E-3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20597</v>
      </c>
      <c r="D18" s="121">
        <v>-0.75692166072650879</v>
      </c>
      <c r="E18" s="120">
        <v>105169</v>
      </c>
      <c r="F18" s="121">
        <f t="shared" si="4"/>
        <v>4.1060348594455505</v>
      </c>
      <c r="G18" s="120">
        <v>132612</v>
      </c>
      <c r="H18" s="121">
        <f t="shared" si="4"/>
        <v>0.26094191254076771</v>
      </c>
      <c r="I18" s="120">
        <v>146405</v>
      </c>
      <c r="J18" s="121">
        <f t="shared" si="4"/>
        <v>0.1040101951557928</v>
      </c>
      <c r="K18" s="120">
        <v>126079</v>
      </c>
      <c r="L18" s="121">
        <f t="shared" si="4"/>
        <v>-0.13883405621392708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22189</v>
      </c>
      <c r="D19" s="121">
        <v>-0.74290613739325895</v>
      </c>
      <c r="E19" s="120">
        <v>91621</v>
      </c>
      <c r="F19" s="121">
        <f t="shared" si="4"/>
        <v>3.1291180314570282</v>
      </c>
      <c r="G19" s="120">
        <v>113773</v>
      </c>
      <c r="H19" s="121">
        <f t="shared" si="4"/>
        <v>0.24177863153643808</v>
      </c>
      <c r="I19" s="120">
        <v>116842</v>
      </c>
      <c r="J19" s="121">
        <f t="shared" si="4"/>
        <v>2.697476554191236E-2</v>
      </c>
      <c r="K19" s="120">
        <v>109675</v>
      </c>
      <c r="L19" s="121">
        <f t="shared" si="4"/>
        <v>-6.1339244449769792E-2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41809</v>
      </c>
      <c r="D20" s="121">
        <v>-0.53155182072829132</v>
      </c>
      <c r="E20" s="120">
        <v>96818</v>
      </c>
      <c r="F20" s="121">
        <f t="shared" si="4"/>
        <v>1.3157214953718097</v>
      </c>
      <c r="G20" s="120">
        <v>108987</v>
      </c>
      <c r="H20" s="121">
        <f t="shared" si="4"/>
        <v>0.12568943791443732</v>
      </c>
      <c r="I20" s="120">
        <v>119696</v>
      </c>
      <c r="J20" s="121">
        <f t="shared" si="4"/>
        <v>9.8259425436061143E-2</v>
      </c>
      <c r="K20" s="120">
        <v>97837</v>
      </c>
      <c r="L20" s="121">
        <f t="shared" si="4"/>
        <v>-0.18262097313193426</v>
      </c>
      <c r="M20" s="120"/>
      <c r="N20" s="121"/>
    </row>
    <row r="21" spans="1:15" ht="15.75" x14ac:dyDescent="0.25">
      <c r="A21" s="1" t="s">
        <v>0</v>
      </c>
      <c r="B21" s="122" t="s">
        <v>33</v>
      </c>
      <c r="C21" s="123">
        <v>442013</v>
      </c>
      <c r="D21" s="124">
        <v>-0.5813537409489351</v>
      </c>
      <c r="E21" s="123">
        <v>749212</v>
      </c>
      <c r="F21" s="124">
        <f t="shared" si="4"/>
        <v>0.6949999208168085</v>
      </c>
      <c r="G21" s="123">
        <v>1316064</v>
      </c>
      <c r="H21" s="124">
        <f t="shared" si="4"/>
        <v>0.75659759854353648</v>
      </c>
      <c r="I21" s="123">
        <v>1447168</v>
      </c>
      <c r="J21" s="124">
        <f t="shared" si="4"/>
        <v>9.9618255647141885E-2</v>
      </c>
      <c r="K21" s="123">
        <v>1453294</v>
      </c>
      <c r="L21" s="124">
        <f t="shared" si="4"/>
        <v>4.2330952591544957E-3</v>
      </c>
      <c r="M21" s="123">
        <v>982337</v>
      </c>
      <c r="N21" s="124">
        <v>-1.3194745809023245E-2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C24" s="125"/>
      <c r="K24" s="125"/>
      <c r="N24" s="81"/>
    </row>
    <row r="26" spans="1:15" ht="48.75" customHeight="1" thickBot="1" x14ac:dyDescent="0.3">
      <c r="B26" s="283" t="s">
        <v>284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$C$7</f>
        <v>2020</v>
      </c>
      <c r="D29" s="308"/>
      <c r="E29" s="309">
        <f>$E$7</f>
        <v>2021</v>
      </c>
      <c r="F29" s="308"/>
      <c r="G29" s="309">
        <f>$G$7</f>
        <v>2022</v>
      </c>
      <c r="H29" s="308"/>
      <c r="I29" s="309">
        <f>$I$7</f>
        <v>2023</v>
      </c>
      <c r="J29" s="308"/>
      <c r="K29" s="309">
        <f>$K$7</f>
        <v>2024</v>
      </c>
      <c r="L29" s="308"/>
      <c r="M29" s="309">
        <f>$M$7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CONCATENATE("var. ",RIGHT(C29,2),"/",RIGHT(C29-1,2))</f>
        <v>var. 20/19</v>
      </c>
      <c r="E30" s="118" t="s">
        <v>72</v>
      </c>
      <c r="F30" s="117" t="s">
        <v>255</v>
      </c>
      <c r="G30" s="118" t="s">
        <v>72</v>
      </c>
      <c r="H30" s="117" t="s">
        <v>255</v>
      </c>
      <c r="I30" s="118" t="s">
        <v>72</v>
      </c>
      <c r="J30" s="117" t="s">
        <v>255</v>
      </c>
      <c r="K30" s="118" t="s">
        <v>72</v>
      </c>
      <c r="L30" s="117" t="s">
        <v>255</v>
      </c>
      <c r="M30" s="118" t="s">
        <v>72</v>
      </c>
      <c r="N30" s="117" t="s">
        <v>285</v>
      </c>
    </row>
    <row r="31" spans="1:15" x14ac:dyDescent="0.25">
      <c r="B31" s="119" t="s">
        <v>74</v>
      </c>
      <c r="C31" s="120">
        <v>20862</v>
      </c>
      <c r="D31" s="121">
        <v>1.5793768545994067</v>
      </c>
      <c r="E31" s="120">
        <v>1702</v>
      </c>
      <c r="F31" s="121">
        <f t="shared" ref="F31:L43" si="6">IFERROR(E31/C31-1,"-")</f>
        <v>-0.91841625922730319</v>
      </c>
      <c r="G31" s="120">
        <v>11560</v>
      </c>
      <c r="H31" s="121">
        <f t="shared" si="6"/>
        <v>5.7920094007050524</v>
      </c>
      <c r="I31" s="120">
        <v>13570</v>
      </c>
      <c r="J31" s="121">
        <f t="shared" si="6"/>
        <v>0.1738754325259515</v>
      </c>
      <c r="K31" s="120">
        <v>13404</v>
      </c>
      <c r="L31" s="121">
        <f t="shared" si="6"/>
        <v>-1.223286661753864E-2</v>
      </c>
      <c r="M31" s="120">
        <v>13521</v>
      </c>
      <c r="N31" s="121">
        <f t="shared" ref="N31:N40" si="7">IFERROR(M31/K31-1,"-")</f>
        <v>8.728737690241628E-3</v>
      </c>
    </row>
    <row r="32" spans="1:15" x14ac:dyDescent="0.25">
      <c r="B32" s="119" t="s">
        <v>76</v>
      </c>
      <c r="C32" s="120">
        <v>16597</v>
      </c>
      <c r="D32" s="121">
        <v>2.1493358633776092</v>
      </c>
      <c r="E32" s="120">
        <v>3589</v>
      </c>
      <c r="F32" s="121">
        <f t="shared" si="6"/>
        <v>-0.78375610050009037</v>
      </c>
      <c r="G32" s="120">
        <v>8808</v>
      </c>
      <c r="H32" s="121">
        <f t="shared" si="6"/>
        <v>1.4541655057118974</v>
      </c>
      <c r="I32" s="120">
        <v>10875</v>
      </c>
      <c r="J32" s="121">
        <f t="shared" si="6"/>
        <v>0.23467302452316074</v>
      </c>
      <c r="K32" s="120">
        <v>9013</v>
      </c>
      <c r="L32" s="121">
        <f t="shared" si="6"/>
        <v>-0.17121839080459766</v>
      </c>
      <c r="M32" s="120">
        <v>12069</v>
      </c>
      <c r="N32" s="121">
        <f t="shared" si="7"/>
        <v>0.33906579385332303</v>
      </c>
    </row>
    <row r="33" spans="2:15" x14ac:dyDescent="0.25">
      <c r="B33" s="119" t="s">
        <v>78</v>
      </c>
      <c r="C33" s="120">
        <v>5317</v>
      </c>
      <c r="D33" s="121">
        <v>-0.49007384674402987</v>
      </c>
      <c r="E33" s="120">
        <v>9537</v>
      </c>
      <c r="F33" s="121">
        <f t="shared" si="6"/>
        <v>0.79368064698138041</v>
      </c>
      <c r="G33" s="120">
        <v>9074</v>
      </c>
      <c r="H33" s="121">
        <f t="shared" si="6"/>
        <v>-4.8547761350529517E-2</v>
      </c>
      <c r="I33" s="120">
        <v>15091</v>
      </c>
      <c r="J33" s="121">
        <f t="shared" si="6"/>
        <v>0.66310337227242666</v>
      </c>
      <c r="K33" s="120">
        <v>13346</v>
      </c>
      <c r="L33" s="121">
        <f t="shared" si="6"/>
        <v>-0.11563183354317141</v>
      </c>
      <c r="M33" s="120">
        <v>12702</v>
      </c>
      <c r="N33" s="121">
        <f t="shared" si="7"/>
        <v>-4.825415854937809E-2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13267</v>
      </c>
      <c r="F34" s="121" t="str">
        <f t="shared" si="6"/>
        <v>-</v>
      </c>
      <c r="G34" s="120">
        <v>14486</v>
      </c>
      <c r="H34" s="121">
        <f t="shared" si="6"/>
        <v>9.1882113514735853E-2</v>
      </c>
      <c r="I34" s="120">
        <v>21668</v>
      </c>
      <c r="J34" s="121">
        <f t="shared" si="6"/>
        <v>0.49578903769156435</v>
      </c>
      <c r="K34" s="120">
        <v>15353</v>
      </c>
      <c r="L34" s="121">
        <f t="shared" si="6"/>
        <v>-0.29144360347055565</v>
      </c>
      <c r="M34" s="120">
        <v>18439</v>
      </c>
      <c r="N34" s="121">
        <f t="shared" si="7"/>
        <v>0.2010030612909528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18255</v>
      </c>
      <c r="F35" s="121" t="str">
        <f t="shared" si="6"/>
        <v>-</v>
      </c>
      <c r="G35" s="120">
        <v>14287</v>
      </c>
      <c r="H35" s="121">
        <f t="shared" si="6"/>
        <v>-0.21736510545056154</v>
      </c>
      <c r="I35" s="120">
        <v>13349</v>
      </c>
      <c r="J35" s="121">
        <f t="shared" si="6"/>
        <v>-6.5654091131798098E-2</v>
      </c>
      <c r="K35" s="120">
        <v>21013</v>
      </c>
      <c r="L35" s="121">
        <f t="shared" si="6"/>
        <v>0.57412540265188405</v>
      </c>
      <c r="M35" s="120">
        <v>18035</v>
      </c>
      <c r="N35" s="121">
        <f t="shared" si="7"/>
        <v>-0.14172179127206963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22760</v>
      </c>
      <c r="F36" s="121" t="str">
        <f t="shared" si="6"/>
        <v>-</v>
      </c>
      <c r="G36" s="120">
        <v>14239</v>
      </c>
      <c r="H36" s="121">
        <f t="shared" si="6"/>
        <v>-0.37438488576449913</v>
      </c>
      <c r="I36" s="120">
        <v>18322</v>
      </c>
      <c r="J36" s="121">
        <f t="shared" si="6"/>
        <v>0.28674766486410563</v>
      </c>
      <c r="K36" s="120">
        <v>20012</v>
      </c>
      <c r="L36" s="121">
        <f t="shared" si="6"/>
        <v>9.2238838554743019E-2</v>
      </c>
      <c r="M36" s="120">
        <v>23498</v>
      </c>
      <c r="N36" s="121">
        <f t="shared" si="7"/>
        <v>0.17419548271037377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28666</v>
      </c>
      <c r="F37" s="121" t="str">
        <f t="shared" si="6"/>
        <v>-</v>
      </c>
      <c r="G37" s="120">
        <v>19252</v>
      </c>
      <c r="H37" s="121">
        <f t="shared" si="6"/>
        <v>-0.3284029861159562</v>
      </c>
      <c r="I37" s="120">
        <v>27286</v>
      </c>
      <c r="J37" s="121">
        <f t="shared" si="6"/>
        <v>0.41730729274880529</v>
      </c>
      <c r="K37" s="120">
        <v>25644</v>
      </c>
      <c r="L37" s="121">
        <f t="shared" si="6"/>
        <v>-6.0177380341567055E-2</v>
      </c>
      <c r="M37" s="120">
        <v>26879</v>
      </c>
      <c r="N37" s="121">
        <f t="shared" si="7"/>
        <v>4.8159413508032989E-2</v>
      </c>
    </row>
    <row r="38" spans="2:15" x14ac:dyDescent="0.25">
      <c r="B38" s="119" t="s">
        <v>88</v>
      </c>
      <c r="C38" s="120">
        <v>30547</v>
      </c>
      <c r="D38" s="121">
        <v>0.29970642045696305</v>
      </c>
      <c r="E38" s="120">
        <v>28927</v>
      </c>
      <c r="F38" s="121">
        <f t="shared" si="6"/>
        <v>-5.3033031066880509E-2</v>
      </c>
      <c r="G38" s="120">
        <v>31594</v>
      </c>
      <c r="H38" s="121">
        <f t="shared" si="6"/>
        <v>9.219760085733042E-2</v>
      </c>
      <c r="I38" s="120">
        <v>26883</v>
      </c>
      <c r="J38" s="121">
        <f t="shared" si="6"/>
        <v>-0.14911059061847187</v>
      </c>
      <c r="K38" s="120">
        <v>30588</v>
      </c>
      <c r="L38" s="121">
        <f t="shared" si="6"/>
        <v>0.13781943979466571</v>
      </c>
      <c r="M38" s="120">
        <v>29442</v>
      </c>
      <c r="N38" s="121">
        <f t="shared" si="7"/>
        <v>-3.7465672812867834E-2</v>
      </c>
    </row>
    <row r="39" spans="2:15" x14ac:dyDescent="0.25">
      <c r="B39" s="119" t="s">
        <v>90</v>
      </c>
      <c r="C39" s="120">
        <v>30000</v>
      </c>
      <c r="D39" s="121">
        <v>0.64717509471256784</v>
      </c>
      <c r="E39" s="120">
        <v>26545</v>
      </c>
      <c r="F39" s="121">
        <f t="shared" si="6"/>
        <v>-0.11516666666666664</v>
      </c>
      <c r="G39" s="120">
        <v>22910</v>
      </c>
      <c r="H39" s="121">
        <f t="shared" si="6"/>
        <v>-0.13693727632322472</v>
      </c>
      <c r="I39" s="120">
        <v>24058</v>
      </c>
      <c r="J39" s="121">
        <f t="shared" si="6"/>
        <v>5.0109122653863025E-2</v>
      </c>
      <c r="K39" s="120">
        <v>21808</v>
      </c>
      <c r="L39" s="121">
        <f t="shared" si="6"/>
        <v>-9.3523983706043756E-2</v>
      </c>
      <c r="M39" s="120"/>
      <c r="N39" s="121"/>
    </row>
    <row r="40" spans="2:15" x14ac:dyDescent="0.25">
      <c r="B40" s="119" t="s">
        <v>92</v>
      </c>
      <c r="C40" s="120">
        <v>9240</v>
      </c>
      <c r="D40" s="121">
        <v>-0.4121389489756967</v>
      </c>
      <c r="E40" s="120">
        <v>18650</v>
      </c>
      <c r="F40" s="121">
        <f t="shared" si="6"/>
        <v>1.0183982683982684</v>
      </c>
      <c r="G40" s="120">
        <v>24745</v>
      </c>
      <c r="H40" s="121">
        <f t="shared" si="6"/>
        <v>0.32680965147453089</v>
      </c>
      <c r="I40" s="120">
        <v>21110</v>
      </c>
      <c r="J40" s="121">
        <f t="shared" si="6"/>
        <v>-0.14689836330571837</v>
      </c>
      <c r="K40" s="120">
        <v>14338</v>
      </c>
      <c r="L40" s="121">
        <f t="shared" si="6"/>
        <v>-0.32079583135954526</v>
      </c>
      <c r="M40" s="120"/>
      <c r="N40" s="121"/>
    </row>
    <row r="41" spans="2:15" x14ac:dyDescent="0.25">
      <c r="B41" s="119" t="s">
        <v>94</v>
      </c>
      <c r="C41" s="120">
        <v>4225</v>
      </c>
      <c r="D41" s="121">
        <v>-0.72914930444259252</v>
      </c>
      <c r="E41" s="120">
        <v>10836</v>
      </c>
      <c r="F41" s="121">
        <f t="shared" si="6"/>
        <v>1.5647337278106508</v>
      </c>
      <c r="G41" s="120">
        <v>28104</v>
      </c>
      <c r="H41" s="121">
        <f t="shared" si="6"/>
        <v>1.593576965669989</v>
      </c>
      <c r="I41" s="120">
        <v>11487</v>
      </c>
      <c r="J41" s="121">
        <f t="shared" si="6"/>
        <v>-0.591268146883006</v>
      </c>
      <c r="K41" s="120">
        <v>9819</v>
      </c>
      <c r="L41" s="121">
        <f t="shared" si="6"/>
        <v>-0.14520762601201354</v>
      </c>
      <c r="M41" s="120"/>
      <c r="N41" s="121"/>
    </row>
    <row r="42" spans="2:15" x14ac:dyDescent="0.25">
      <c r="B42" s="119" t="s">
        <v>96</v>
      </c>
      <c r="C42" s="120">
        <v>7870</v>
      </c>
      <c r="D42" s="121">
        <v>-0.47707641196013284</v>
      </c>
      <c r="E42" s="120">
        <v>16269</v>
      </c>
      <c r="F42" s="121">
        <f t="shared" si="6"/>
        <v>1.0672172808132148</v>
      </c>
      <c r="G42" s="120">
        <v>21520</v>
      </c>
      <c r="H42" s="121">
        <f t="shared" si="6"/>
        <v>0.32276107935337151</v>
      </c>
      <c r="I42" s="120">
        <v>15397</v>
      </c>
      <c r="J42" s="121">
        <f t="shared" si="6"/>
        <v>-0.2845260223048327</v>
      </c>
      <c r="K42" s="120">
        <v>13481</v>
      </c>
      <c r="L42" s="121">
        <f t="shared" si="6"/>
        <v>-0.12443982594011815</v>
      </c>
      <c r="M42" s="120"/>
      <c r="N42" s="121"/>
    </row>
    <row r="43" spans="2:15" ht="15.75" x14ac:dyDescent="0.25">
      <c r="B43" s="122" t="s">
        <v>33</v>
      </c>
      <c r="C43" s="123">
        <v>125264</v>
      </c>
      <c r="D43" s="124">
        <v>-0.22979395832436655</v>
      </c>
      <c r="E43" s="123">
        <v>199003</v>
      </c>
      <c r="F43" s="124">
        <f t="shared" si="6"/>
        <v>0.58866873163877886</v>
      </c>
      <c r="G43" s="123">
        <v>220579</v>
      </c>
      <c r="H43" s="124">
        <f t="shared" si="6"/>
        <v>0.10842047607322503</v>
      </c>
      <c r="I43" s="123">
        <v>219096</v>
      </c>
      <c r="J43" s="124">
        <f t="shared" si="6"/>
        <v>-6.7232148119268365E-3</v>
      </c>
      <c r="K43" s="123">
        <v>207819</v>
      </c>
      <c r="L43" s="124">
        <f t="shared" si="6"/>
        <v>-5.1470588235294157E-2</v>
      </c>
      <c r="M43" s="123">
        <v>154585</v>
      </c>
      <c r="N43" s="124">
        <v>4.186745566915806E-2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  <c r="K46" s="125"/>
      <c r="N46" s="81"/>
    </row>
    <row r="48" spans="2:15" ht="48.75" customHeight="1" thickBot="1" x14ac:dyDescent="0.3">
      <c r="B48" s="283" t="s">
        <v>286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$C$7</f>
        <v>2020</v>
      </c>
      <c r="D51" s="308"/>
      <c r="E51" s="309">
        <f>$E$7</f>
        <v>2021</v>
      </c>
      <c r="F51" s="308"/>
      <c r="G51" s="309">
        <f>$G$7</f>
        <v>2022</v>
      </c>
      <c r="H51" s="308"/>
      <c r="I51" s="309">
        <f>$I$7</f>
        <v>2023</v>
      </c>
      <c r="J51" s="308"/>
      <c r="K51" s="309">
        <f>$K$7</f>
        <v>2024</v>
      </c>
      <c r="L51" s="308"/>
      <c r="M51" s="309">
        <f>$M$7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CONCATENATE("var. ",RIGHT(C51,2),"/",RIGHT(C51-1,2))</f>
        <v>var. 20/19</v>
      </c>
      <c r="E52" s="118" t="s">
        <v>72</v>
      </c>
      <c r="F52" s="117" t="s">
        <v>255</v>
      </c>
      <c r="G52" s="118" t="s">
        <v>72</v>
      </c>
      <c r="H52" s="117" t="s">
        <v>255</v>
      </c>
      <c r="I52" s="118" t="s">
        <v>72</v>
      </c>
      <c r="J52" s="117" t="s">
        <v>255</v>
      </c>
      <c r="K52" s="118" t="s">
        <v>72</v>
      </c>
      <c r="L52" s="117" t="s">
        <v>255</v>
      </c>
      <c r="M52" s="118" t="s">
        <v>72</v>
      </c>
      <c r="N52" s="117" t="s">
        <v>285</v>
      </c>
    </row>
    <row r="53" spans="1:15" x14ac:dyDescent="0.25">
      <c r="A53" s="1">
        <v>1</v>
      </c>
      <c r="B53" s="119" t="s">
        <v>74</v>
      </c>
      <c r="C53" s="120">
        <v>19834</v>
      </c>
      <c r="D53" s="121">
        <v>2.3714091449940509</v>
      </c>
      <c r="E53" s="120">
        <v>355</v>
      </c>
      <c r="F53" s="121">
        <f>IFERROR(E53/C53-1,"-")</f>
        <v>-0.98210144196833715</v>
      </c>
      <c r="G53" s="120">
        <v>6030</v>
      </c>
      <c r="H53" s="121">
        <f>IFERROR(G53/E53-1,"-")</f>
        <v>15.985915492957748</v>
      </c>
      <c r="I53" s="120">
        <v>10446</v>
      </c>
      <c r="J53" s="121">
        <f>IFERROR(I53/G53-1,"-")</f>
        <v>0.73233830845771153</v>
      </c>
      <c r="K53" s="120">
        <v>11099</v>
      </c>
      <c r="L53" s="121">
        <f>IFERROR(K53/I53-1,"-")</f>
        <v>6.251196630289102E-2</v>
      </c>
      <c r="M53" s="120">
        <v>9590</v>
      </c>
      <c r="N53" s="121">
        <f t="shared" ref="N53:N62" si="8">IFERROR(M53/K53-1,"-")</f>
        <v>-0.1359581944319308</v>
      </c>
    </row>
    <row r="54" spans="1:15" x14ac:dyDescent="0.25">
      <c r="A54" s="1">
        <v>2</v>
      </c>
      <c r="B54" s="119" t="s">
        <v>76</v>
      </c>
      <c r="C54" s="120">
        <v>14781</v>
      </c>
      <c r="D54" s="121">
        <v>2.3133826496301277</v>
      </c>
      <c r="E54" s="120">
        <v>0</v>
      </c>
      <c r="F54" s="121">
        <f t="shared" ref="F54:L65" si="9">IFERROR(E54/C54-1,"-")</f>
        <v>-1</v>
      </c>
      <c r="G54" s="120">
        <v>4164</v>
      </c>
      <c r="H54" s="121" t="str">
        <f t="shared" si="9"/>
        <v>-</v>
      </c>
      <c r="I54" s="120">
        <v>7322</v>
      </c>
      <c r="J54" s="121">
        <f t="shared" si="9"/>
        <v>0.75840537944284336</v>
      </c>
      <c r="K54" s="120">
        <v>6226</v>
      </c>
      <c r="L54" s="121">
        <f t="shared" si="9"/>
        <v>-0.14968587817536194</v>
      </c>
      <c r="M54" s="120">
        <v>8402</v>
      </c>
      <c r="N54" s="121">
        <f t="shared" si="8"/>
        <v>0.3495020880179891</v>
      </c>
    </row>
    <row r="55" spans="1:15" x14ac:dyDescent="0.25">
      <c r="A55" s="1">
        <v>3</v>
      </c>
      <c r="B55" s="119" t="s">
        <v>78</v>
      </c>
      <c r="C55" s="120">
        <v>4526</v>
      </c>
      <c r="D55" s="121">
        <v>-0.49054479963980191</v>
      </c>
      <c r="E55" s="120">
        <v>0</v>
      </c>
      <c r="F55" s="121">
        <f t="shared" si="9"/>
        <v>-1</v>
      </c>
      <c r="G55" s="120">
        <v>5754</v>
      </c>
      <c r="H55" s="121" t="str">
        <f t="shared" si="9"/>
        <v>-</v>
      </c>
      <c r="I55" s="120">
        <v>12025</v>
      </c>
      <c r="J55" s="121">
        <f t="shared" si="9"/>
        <v>1.0898505387556483</v>
      </c>
      <c r="K55" s="120">
        <v>10522</v>
      </c>
      <c r="L55" s="121">
        <f t="shared" si="9"/>
        <v>-0.12498960498960499</v>
      </c>
      <c r="M55" s="120">
        <v>8419</v>
      </c>
      <c r="N55" s="121">
        <f t="shared" si="8"/>
        <v>-0.1998669454476335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1016</v>
      </c>
      <c r="F56" s="121" t="str">
        <f t="shared" si="9"/>
        <v>-</v>
      </c>
      <c r="G56" s="120">
        <v>8238</v>
      </c>
      <c r="H56" s="121">
        <f t="shared" si="9"/>
        <v>7.1082677165354333</v>
      </c>
      <c r="I56" s="120">
        <v>11217</v>
      </c>
      <c r="J56" s="121">
        <f t="shared" si="9"/>
        <v>0.36161689730517121</v>
      </c>
      <c r="K56" s="120">
        <v>12181</v>
      </c>
      <c r="L56" s="121">
        <f t="shared" si="9"/>
        <v>8.5940982437371805E-2</v>
      </c>
      <c r="M56" s="120">
        <v>12454</v>
      </c>
      <c r="N56" s="121">
        <f t="shared" si="8"/>
        <v>2.2411953041622246E-2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2368</v>
      </c>
      <c r="F57" s="121" t="str">
        <f t="shared" si="9"/>
        <v>-</v>
      </c>
      <c r="G57" s="120">
        <v>8230</v>
      </c>
      <c r="H57" s="121">
        <f t="shared" si="9"/>
        <v>2.4755067567567566</v>
      </c>
      <c r="I57" s="120">
        <v>10705</v>
      </c>
      <c r="J57" s="121">
        <f t="shared" si="9"/>
        <v>0.30072904009720536</v>
      </c>
      <c r="K57" s="120">
        <v>16997</v>
      </c>
      <c r="L57" s="121">
        <f t="shared" si="9"/>
        <v>0.58776272769733762</v>
      </c>
      <c r="M57" s="120">
        <v>11154</v>
      </c>
      <c r="N57" s="121">
        <f t="shared" si="8"/>
        <v>-0.34376654703771259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13959</v>
      </c>
      <c r="F58" s="121" t="str">
        <f t="shared" si="9"/>
        <v>-</v>
      </c>
      <c r="G58" s="120">
        <v>11640</v>
      </c>
      <c r="H58" s="121">
        <f t="shared" si="9"/>
        <v>-0.1661293788953363</v>
      </c>
      <c r="I58" s="120">
        <v>13389</v>
      </c>
      <c r="J58" s="121">
        <f t="shared" si="9"/>
        <v>0.1502577319587628</v>
      </c>
      <c r="K58" s="120">
        <v>14806</v>
      </c>
      <c r="L58" s="121">
        <f t="shared" si="9"/>
        <v>0.10583314661289123</v>
      </c>
      <c r="M58" s="120">
        <v>14257</v>
      </c>
      <c r="N58" s="121">
        <f t="shared" si="8"/>
        <v>-3.7079562339592087E-2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18588</v>
      </c>
      <c r="F59" s="121" t="str">
        <f t="shared" si="9"/>
        <v>-</v>
      </c>
      <c r="G59" s="120">
        <v>16093</v>
      </c>
      <c r="H59" s="121">
        <f t="shared" si="9"/>
        <v>-0.13422638261243813</v>
      </c>
      <c r="I59" s="120">
        <v>19485</v>
      </c>
      <c r="J59" s="121">
        <f t="shared" si="9"/>
        <v>0.21077487106195236</v>
      </c>
      <c r="K59" s="120">
        <v>16922</v>
      </c>
      <c r="L59" s="121">
        <f t="shared" si="9"/>
        <v>-0.1315370798049782</v>
      </c>
      <c r="M59" s="120">
        <v>17109</v>
      </c>
      <c r="N59" s="121">
        <f t="shared" si="8"/>
        <v>1.1050703226568981E-2</v>
      </c>
    </row>
    <row r="60" spans="1:15" x14ac:dyDescent="0.25">
      <c r="A60" s="1">
        <v>8</v>
      </c>
      <c r="B60" s="119" t="s">
        <v>88</v>
      </c>
      <c r="C60" s="120">
        <v>29598</v>
      </c>
      <c r="D60" s="121">
        <v>0.97649415692821373</v>
      </c>
      <c r="E60" s="120">
        <v>19378</v>
      </c>
      <c r="F60" s="121">
        <f t="shared" si="9"/>
        <v>-0.34529360091898098</v>
      </c>
      <c r="G60" s="120">
        <v>20033</v>
      </c>
      <c r="H60" s="121">
        <f t="shared" si="9"/>
        <v>3.3801217875941703E-2</v>
      </c>
      <c r="I60" s="120">
        <v>20000</v>
      </c>
      <c r="J60" s="121">
        <f t="shared" si="9"/>
        <v>-1.6472819847251907E-3</v>
      </c>
      <c r="K60" s="120">
        <v>18481</v>
      </c>
      <c r="L60" s="121">
        <f t="shared" si="9"/>
        <v>-7.5949999999999962E-2</v>
      </c>
      <c r="M60" s="120">
        <v>18944</v>
      </c>
      <c r="N60" s="121">
        <f t="shared" si="8"/>
        <v>2.5052756885449945E-2</v>
      </c>
    </row>
    <row r="61" spans="1:15" x14ac:dyDescent="0.25">
      <c r="A61" s="1">
        <v>9</v>
      </c>
      <c r="B61" s="119" t="s">
        <v>90</v>
      </c>
      <c r="C61" s="120">
        <v>29307</v>
      </c>
      <c r="D61" s="121">
        <v>1.4762991128010139</v>
      </c>
      <c r="E61" s="120">
        <v>13290</v>
      </c>
      <c r="F61" s="121">
        <f t="shared" si="9"/>
        <v>-0.54652472105640293</v>
      </c>
      <c r="G61" s="120">
        <v>17725</v>
      </c>
      <c r="H61" s="121">
        <f t="shared" si="9"/>
        <v>0.33370955605718589</v>
      </c>
      <c r="I61" s="120">
        <v>17405</v>
      </c>
      <c r="J61" s="121">
        <f t="shared" si="9"/>
        <v>-1.8053596614950651E-2</v>
      </c>
      <c r="K61" s="120">
        <v>14713</v>
      </c>
      <c r="L61" s="121">
        <f t="shared" si="9"/>
        <v>-0.15466819879345017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6135</v>
      </c>
      <c r="D62" s="121">
        <v>-0.49729596853490654</v>
      </c>
      <c r="E62" s="120">
        <v>8398</v>
      </c>
      <c r="F62" s="121">
        <f t="shared" si="9"/>
        <v>0.36886715566422157</v>
      </c>
      <c r="G62" s="120">
        <v>13863</v>
      </c>
      <c r="H62" s="121">
        <f t="shared" si="9"/>
        <v>0.65075017861395579</v>
      </c>
      <c r="I62" s="120">
        <v>17037</v>
      </c>
      <c r="J62" s="121">
        <f t="shared" si="9"/>
        <v>0.22895477169443845</v>
      </c>
      <c r="K62" s="120">
        <v>9764</v>
      </c>
      <c r="L62" s="121">
        <f t="shared" si="9"/>
        <v>-0.42689440629218756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1370</v>
      </c>
      <c r="D63" s="121">
        <v>-0.89727824848166748</v>
      </c>
      <c r="E63" s="120">
        <v>5966</v>
      </c>
      <c r="F63" s="121">
        <f t="shared" si="9"/>
        <v>3.3547445255474448</v>
      </c>
      <c r="G63" s="120">
        <v>17150</v>
      </c>
      <c r="H63" s="121">
        <f t="shared" si="9"/>
        <v>1.8746228628897081</v>
      </c>
      <c r="I63" s="120">
        <v>9424</v>
      </c>
      <c r="J63" s="121">
        <f t="shared" si="9"/>
        <v>-0.45049562682215738</v>
      </c>
      <c r="K63" s="120">
        <v>7049</v>
      </c>
      <c r="L63" s="121">
        <f t="shared" si="9"/>
        <v>-0.25201612903225812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2603</v>
      </c>
      <c r="D64" s="121">
        <v>-0.79377277768974808</v>
      </c>
      <c r="E64" s="120">
        <v>9654</v>
      </c>
      <c r="F64" s="121">
        <f t="shared" si="9"/>
        <v>2.7087975412985017</v>
      </c>
      <c r="G64" s="120">
        <v>16155</v>
      </c>
      <c r="H64" s="121">
        <f t="shared" si="9"/>
        <v>0.67339962709757617</v>
      </c>
      <c r="I64" s="120">
        <v>13222</v>
      </c>
      <c r="J64" s="121">
        <f t="shared" si="9"/>
        <v>-0.18155369854534198</v>
      </c>
      <c r="K64" s="120">
        <v>9980</v>
      </c>
      <c r="L64" s="121">
        <f t="shared" si="9"/>
        <v>-0.24519739827560127</v>
      </c>
      <c r="M64" s="120"/>
      <c r="N64" s="121"/>
    </row>
    <row r="65" spans="1:15" ht="15.75" x14ac:dyDescent="0.25">
      <c r="B65" s="122" t="s">
        <v>33</v>
      </c>
      <c r="C65" s="123">
        <v>108562</v>
      </c>
      <c r="D65" s="124">
        <v>-9.6957194430118632E-2</v>
      </c>
      <c r="E65" s="123">
        <v>92972</v>
      </c>
      <c r="F65" s="124">
        <f t="shared" si="9"/>
        <v>-0.14360457618687938</v>
      </c>
      <c r="G65" s="123">
        <v>145075</v>
      </c>
      <c r="H65" s="124">
        <f t="shared" si="9"/>
        <v>0.56041603923761985</v>
      </c>
      <c r="I65" s="123">
        <v>161677</v>
      </c>
      <c r="J65" s="124">
        <f t="shared" si="9"/>
        <v>0.11443735998621407</v>
      </c>
      <c r="K65" s="123">
        <v>148740</v>
      </c>
      <c r="L65" s="124">
        <f t="shared" si="9"/>
        <v>-8.0017565887541164E-2</v>
      </c>
      <c r="M65" s="123">
        <v>100329</v>
      </c>
      <c r="N65" s="124">
        <v>-6.4391890631702586E-2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  <c r="K68" s="125"/>
      <c r="N68" s="81"/>
    </row>
    <row r="70" spans="1:15" ht="48.75" customHeight="1" thickBot="1" x14ac:dyDescent="0.3">
      <c r="B70" s="283" t="s">
        <v>287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$C$7</f>
        <v>2020</v>
      </c>
      <c r="D73" s="308"/>
      <c r="E73" s="309">
        <f>$E$7</f>
        <v>2021</v>
      </c>
      <c r="F73" s="308"/>
      <c r="G73" s="309">
        <f>$G$7</f>
        <v>2022</v>
      </c>
      <c r="H73" s="308"/>
      <c r="I73" s="309">
        <f>$I$7</f>
        <v>2023</v>
      </c>
      <c r="J73" s="308"/>
      <c r="K73" s="309">
        <f>$K$7</f>
        <v>2024</v>
      </c>
      <c r="L73" s="308"/>
      <c r="M73" s="309">
        <f>$M$7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CONCATENATE("var. ",RIGHT(C73,2),"/",RIGHT(C73-1,2))</f>
        <v>var. 20/19</v>
      </c>
      <c r="E74" s="118" t="s">
        <v>72</v>
      </c>
      <c r="F74" s="117" t="s">
        <v>255</v>
      </c>
      <c r="G74" s="118" t="s">
        <v>72</v>
      </c>
      <c r="H74" s="117" t="s">
        <v>255</v>
      </c>
      <c r="I74" s="118" t="s">
        <v>72</v>
      </c>
      <c r="J74" s="117" t="s">
        <v>255</v>
      </c>
      <c r="K74" s="118" t="s">
        <v>72</v>
      </c>
      <c r="L74" s="117" t="s">
        <v>255</v>
      </c>
      <c r="M74" s="118" t="s">
        <v>72</v>
      </c>
      <c r="N74" s="117" t="s">
        <v>285</v>
      </c>
    </row>
    <row r="75" spans="1:15" x14ac:dyDescent="0.25">
      <c r="A75" s="1">
        <v>1</v>
      </c>
      <c r="B75" s="119" t="s">
        <v>74</v>
      </c>
      <c r="C75" s="120">
        <v>1028</v>
      </c>
      <c r="D75" s="121">
        <v>-0.53378684807256238</v>
      </c>
      <c r="E75" s="120">
        <v>1347</v>
      </c>
      <c r="F75" s="121">
        <f>IFERROR(E75/C75-1,"-")</f>
        <v>0.31031128404669261</v>
      </c>
      <c r="G75" s="120">
        <v>5530</v>
      </c>
      <c r="H75" s="121">
        <f>IFERROR(G75/E75-1,"-")</f>
        <v>3.1054194506310315</v>
      </c>
      <c r="I75" s="120">
        <v>3124</v>
      </c>
      <c r="J75" s="121">
        <f>IFERROR(I75/G75-1,"-")</f>
        <v>-0.43508137432188065</v>
      </c>
      <c r="K75" s="120">
        <v>2305</v>
      </c>
      <c r="L75" s="121">
        <f>IFERROR(K75/I75-1,"-")</f>
        <v>-0.26216389244558258</v>
      </c>
      <c r="M75" s="120">
        <v>3931</v>
      </c>
      <c r="N75" s="121">
        <f t="shared" ref="N75:N84" si="10">IFERROR(M75/K75-1,"-")</f>
        <v>0.70542299349240789</v>
      </c>
    </row>
    <row r="76" spans="1:15" x14ac:dyDescent="0.25">
      <c r="A76" s="1">
        <v>2</v>
      </c>
      <c r="B76" s="119" t="s">
        <v>76</v>
      </c>
      <c r="C76" s="120">
        <v>1816</v>
      </c>
      <c r="D76" s="121">
        <v>1.2447466007416566</v>
      </c>
      <c r="E76" s="120">
        <v>3589</v>
      </c>
      <c r="F76" s="121">
        <f t="shared" ref="F76:L87" si="11">IFERROR(E76/C76-1,"-")</f>
        <v>0.9763215859030836</v>
      </c>
      <c r="G76" s="120">
        <v>4644</v>
      </c>
      <c r="H76" s="121">
        <f t="shared" si="11"/>
        <v>0.29395374756199488</v>
      </c>
      <c r="I76" s="120">
        <v>3553</v>
      </c>
      <c r="J76" s="121">
        <f t="shared" si="11"/>
        <v>-0.2349267872523686</v>
      </c>
      <c r="K76" s="120">
        <v>2787</v>
      </c>
      <c r="L76" s="121">
        <f t="shared" si="11"/>
        <v>-0.21559245707852515</v>
      </c>
      <c r="M76" s="120">
        <v>3667</v>
      </c>
      <c r="N76" s="121">
        <f t="shared" si="10"/>
        <v>0.31575170434158584</v>
      </c>
    </row>
    <row r="77" spans="1:15" x14ac:dyDescent="0.25">
      <c r="A77" s="1">
        <v>3</v>
      </c>
      <c r="B77" s="119" t="s">
        <v>78</v>
      </c>
      <c r="C77" s="120">
        <v>791</v>
      </c>
      <c r="D77" s="121">
        <v>-0.48736228127025272</v>
      </c>
      <c r="E77" s="120">
        <v>9537</v>
      </c>
      <c r="F77" s="121">
        <f t="shared" si="11"/>
        <v>11.056890012642224</v>
      </c>
      <c r="G77" s="120">
        <v>3320</v>
      </c>
      <c r="H77" s="121">
        <f t="shared" si="11"/>
        <v>-0.65188214323162419</v>
      </c>
      <c r="I77" s="120">
        <v>3066</v>
      </c>
      <c r="J77" s="121">
        <f t="shared" si="11"/>
        <v>-7.6506024096385516E-2</v>
      </c>
      <c r="K77" s="120">
        <v>2824</v>
      </c>
      <c r="L77" s="121">
        <f t="shared" si="11"/>
        <v>-7.8930202217873502E-2</v>
      </c>
      <c r="M77" s="120">
        <v>4283</v>
      </c>
      <c r="N77" s="121">
        <f t="shared" si="10"/>
        <v>0.51664305949008504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12251</v>
      </c>
      <c r="F78" s="121" t="str">
        <f t="shared" si="11"/>
        <v>-</v>
      </c>
      <c r="G78" s="120">
        <v>6248</v>
      </c>
      <c r="H78" s="121">
        <f t="shared" si="11"/>
        <v>-0.49000081625989711</v>
      </c>
      <c r="I78" s="120">
        <v>10451</v>
      </c>
      <c r="J78" s="121">
        <f t="shared" si="11"/>
        <v>0.6726952624839948</v>
      </c>
      <c r="K78" s="120">
        <v>3172</v>
      </c>
      <c r="L78" s="121">
        <f t="shared" si="11"/>
        <v>-0.69648837431824706</v>
      </c>
      <c r="M78" s="120">
        <v>5985</v>
      </c>
      <c r="N78" s="121">
        <f t="shared" si="10"/>
        <v>0.88682219419924335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15887</v>
      </c>
      <c r="F79" s="121" t="str">
        <f t="shared" si="11"/>
        <v>-</v>
      </c>
      <c r="G79" s="120">
        <v>6057</v>
      </c>
      <c r="H79" s="121">
        <f t="shared" si="11"/>
        <v>-0.61874488575564923</v>
      </c>
      <c r="I79" s="120">
        <v>2644</v>
      </c>
      <c r="J79" s="121">
        <f t="shared" si="11"/>
        <v>-0.56348027076110285</v>
      </c>
      <c r="K79" s="120">
        <v>4016</v>
      </c>
      <c r="L79" s="121">
        <f t="shared" si="11"/>
        <v>0.51891074130105896</v>
      </c>
      <c r="M79" s="120">
        <v>6881</v>
      </c>
      <c r="N79" s="121">
        <f t="shared" si="10"/>
        <v>0.71339641434262946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8801</v>
      </c>
      <c r="F80" s="121" t="str">
        <f t="shared" si="11"/>
        <v>-</v>
      </c>
      <c r="G80" s="120">
        <v>2599</v>
      </c>
      <c r="H80" s="121">
        <f t="shared" si="11"/>
        <v>-0.70469264856266334</v>
      </c>
      <c r="I80" s="120">
        <v>4933</v>
      </c>
      <c r="J80" s="121">
        <f t="shared" si="11"/>
        <v>0.89803770681031159</v>
      </c>
      <c r="K80" s="120">
        <v>5206</v>
      </c>
      <c r="L80" s="121">
        <f t="shared" si="11"/>
        <v>5.5341577133590114E-2</v>
      </c>
      <c r="M80" s="120">
        <v>9241</v>
      </c>
      <c r="N80" s="121">
        <f t="shared" si="10"/>
        <v>0.77506723011909329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10078</v>
      </c>
      <c r="F81" s="121" t="str">
        <f t="shared" si="11"/>
        <v>-</v>
      </c>
      <c r="G81" s="120">
        <v>3159</v>
      </c>
      <c r="H81" s="121">
        <f t="shared" si="11"/>
        <v>-0.6865449493947211</v>
      </c>
      <c r="I81" s="120">
        <v>7801</v>
      </c>
      <c r="J81" s="121">
        <f t="shared" si="11"/>
        <v>1.4694523583412473</v>
      </c>
      <c r="K81" s="120">
        <v>8722</v>
      </c>
      <c r="L81" s="121">
        <f t="shared" si="11"/>
        <v>0.11806178695039105</v>
      </c>
      <c r="M81" s="120">
        <v>9770</v>
      </c>
      <c r="N81" s="121">
        <f t="shared" si="10"/>
        <v>0.12015592753955517</v>
      </c>
    </row>
    <row r="82" spans="1:15" x14ac:dyDescent="0.25">
      <c r="A82" s="1">
        <v>8</v>
      </c>
      <c r="B82" s="119" t="s">
        <v>88</v>
      </c>
      <c r="C82" s="120">
        <v>949</v>
      </c>
      <c r="D82" s="121">
        <v>-0.88871951219512191</v>
      </c>
      <c r="E82" s="120">
        <v>9549</v>
      </c>
      <c r="F82" s="121">
        <f t="shared" si="11"/>
        <v>9.0621707060063219</v>
      </c>
      <c r="G82" s="120">
        <v>11561</v>
      </c>
      <c r="H82" s="121">
        <f t="shared" si="11"/>
        <v>0.21070269138129638</v>
      </c>
      <c r="I82" s="120">
        <v>6883</v>
      </c>
      <c r="J82" s="121">
        <f t="shared" si="11"/>
        <v>-0.4046362771386558</v>
      </c>
      <c r="K82" s="120">
        <v>12107</v>
      </c>
      <c r="L82" s="121">
        <f t="shared" si="11"/>
        <v>0.75897137875926202</v>
      </c>
      <c r="M82" s="120">
        <v>10498</v>
      </c>
      <c r="N82" s="121">
        <f t="shared" si="10"/>
        <v>-0.1328983232840506</v>
      </c>
    </row>
    <row r="83" spans="1:15" x14ac:dyDescent="0.25">
      <c r="A83" s="1">
        <v>9</v>
      </c>
      <c r="B83" s="119" t="s">
        <v>90</v>
      </c>
      <c r="C83" s="120">
        <v>693</v>
      </c>
      <c r="D83" s="121">
        <v>-0.89134524929444969</v>
      </c>
      <c r="E83" s="120">
        <v>13255</v>
      </c>
      <c r="F83" s="121">
        <f t="shared" si="11"/>
        <v>18.126984126984127</v>
      </c>
      <c r="G83" s="120">
        <v>5185</v>
      </c>
      <c r="H83" s="121">
        <f t="shared" si="11"/>
        <v>-0.6088268577895134</v>
      </c>
      <c r="I83" s="120">
        <v>6653</v>
      </c>
      <c r="J83" s="121">
        <f t="shared" si="11"/>
        <v>0.28312439729990357</v>
      </c>
      <c r="K83" s="120">
        <v>7095</v>
      </c>
      <c r="L83" s="121">
        <f t="shared" si="11"/>
        <v>6.6436194198106202E-2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3105</v>
      </c>
      <c r="D84" s="121">
        <v>-0.11639157655093912</v>
      </c>
      <c r="E84" s="120">
        <v>10252</v>
      </c>
      <c r="F84" s="121">
        <f t="shared" si="11"/>
        <v>2.3017713365539452</v>
      </c>
      <c r="G84" s="120">
        <v>10882</v>
      </c>
      <c r="H84" s="121">
        <f t="shared" si="11"/>
        <v>6.1451424112368258E-2</v>
      </c>
      <c r="I84" s="120">
        <v>4073</v>
      </c>
      <c r="J84" s="121">
        <f t="shared" si="11"/>
        <v>-0.62571218526006245</v>
      </c>
      <c r="K84" s="120">
        <v>4574</v>
      </c>
      <c r="L84" s="121">
        <f t="shared" si="11"/>
        <v>0.12300515590473848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2855</v>
      </c>
      <c r="D85" s="121">
        <v>0.26215738284703805</v>
      </c>
      <c r="E85" s="120">
        <v>4870</v>
      </c>
      <c r="F85" s="121">
        <f t="shared" si="11"/>
        <v>0.7057793345008756</v>
      </c>
      <c r="G85" s="120">
        <v>10954</v>
      </c>
      <c r="H85" s="121">
        <f t="shared" si="11"/>
        <v>1.2492813141683778</v>
      </c>
      <c r="I85" s="120">
        <v>2063</v>
      </c>
      <c r="J85" s="121">
        <f t="shared" si="11"/>
        <v>-0.81166697096950879</v>
      </c>
      <c r="K85" s="120">
        <v>2770</v>
      </c>
      <c r="L85" s="121">
        <f t="shared" si="11"/>
        <v>0.34270479883664562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5267</v>
      </c>
      <c r="D86" s="121">
        <v>1.1692751235584842</v>
      </c>
      <c r="E86" s="120">
        <v>6615</v>
      </c>
      <c r="F86" s="121">
        <f t="shared" si="11"/>
        <v>0.25593316878678563</v>
      </c>
      <c r="G86" s="120">
        <v>5365</v>
      </c>
      <c r="H86" s="121">
        <f t="shared" si="11"/>
        <v>-0.18896447467876043</v>
      </c>
      <c r="I86" s="120">
        <v>2175</v>
      </c>
      <c r="J86" s="121">
        <f t="shared" si="11"/>
        <v>-0.59459459459459452</v>
      </c>
      <c r="K86" s="120">
        <v>3501</v>
      </c>
      <c r="L86" s="121">
        <f t="shared" si="11"/>
        <v>0.60965517241379308</v>
      </c>
      <c r="M86" s="120"/>
      <c r="N86" s="121"/>
    </row>
    <row r="87" spans="1:15" ht="15.75" x14ac:dyDescent="0.25">
      <c r="B87" s="122" t="s">
        <v>33</v>
      </c>
      <c r="C87" s="123">
        <v>16702</v>
      </c>
      <c r="D87" s="124">
        <v>-0.60626134515193664</v>
      </c>
      <c r="E87" s="123">
        <v>106031</v>
      </c>
      <c r="F87" s="124">
        <f t="shared" si="11"/>
        <v>5.3484013890552031</v>
      </c>
      <c r="G87" s="123">
        <v>75504</v>
      </c>
      <c r="H87" s="124">
        <f t="shared" si="11"/>
        <v>-0.28790636700587569</v>
      </c>
      <c r="I87" s="123">
        <v>57419</v>
      </c>
      <c r="J87" s="124">
        <f t="shared" si="11"/>
        <v>-0.23952373384191561</v>
      </c>
      <c r="K87" s="123">
        <v>59079</v>
      </c>
      <c r="L87" s="124">
        <f t="shared" si="11"/>
        <v>2.8910291018652279E-2</v>
      </c>
      <c r="M87" s="123">
        <v>54256</v>
      </c>
      <c r="N87" s="124">
        <v>0.31884586402197423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  <c r="K90" s="125"/>
      <c r="N90" s="81"/>
    </row>
    <row r="92" spans="1:15" ht="48.75" customHeight="1" thickBot="1" x14ac:dyDescent="0.3">
      <c r="B92" s="283" t="s">
        <v>288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$C$7</f>
        <v>2020</v>
      </c>
      <c r="D95" s="308"/>
      <c r="E95" s="309">
        <f>$E$7</f>
        <v>2021</v>
      </c>
      <c r="F95" s="308"/>
      <c r="G95" s="309">
        <f>$G$7</f>
        <v>2022</v>
      </c>
      <c r="H95" s="308"/>
      <c r="I95" s="309">
        <f>$I$7</f>
        <v>2023</v>
      </c>
      <c r="J95" s="308"/>
      <c r="K95" s="309">
        <f>$K$7</f>
        <v>2024</v>
      </c>
      <c r="L95" s="308"/>
      <c r="M95" s="309">
        <f>$M$7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CONCATENATE("var. ",RIGHT(C95,2),"/",RIGHT(C95-1,2))</f>
        <v>var. 20/19</v>
      </c>
      <c r="E96" s="118" t="s">
        <v>72</v>
      </c>
      <c r="F96" s="117" t="s">
        <v>255</v>
      </c>
      <c r="G96" s="118" t="s">
        <v>72</v>
      </c>
      <c r="H96" s="117" t="s">
        <v>255</v>
      </c>
      <c r="I96" s="118" t="s">
        <v>72</v>
      </c>
      <c r="J96" s="117" t="s">
        <v>255</v>
      </c>
      <c r="K96" s="118" t="s">
        <v>72</v>
      </c>
      <c r="L96" s="117" t="s">
        <v>255</v>
      </c>
      <c r="M96" s="118" t="s">
        <v>72</v>
      </c>
      <c r="N96" s="117" t="s">
        <v>285</v>
      </c>
    </row>
    <row r="97" spans="2:14" x14ac:dyDescent="0.25">
      <c r="B97" s="119" t="s">
        <v>74</v>
      </c>
      <c r="C97" s="120">
        <v>83005</v>
      </c>
      <c r="D97" s="121">
        <v>-6.4616459504840074E-2</v>
      </c>
      <c r="E97" s="120">
        <v>16770</v>
      </c>
      <c r="F97" s="121">
        <f t="shared" ref="F97:L109" si="12">IFERROR(E97/C97-1,"-")</f>
        <v>-0.79796397807361008</v>
      </c>
      <c r="G97" s="120">
        <v>84324</v>
      </c>
      <c r="H97" s="121">
        <f t="shared" si="12"/>
        <v>4.0282647584973166</v>
      </c>
      <c r="I97" s="120">
        <v>85306</v>
      </c>
      <c r="J97" s="121">
        <f t="shared" si="12"/>
        <v>1.1645557611118962E-2</v>
      </c>
      <c r="K97" s="120">
        <v>101589</v>
      </c>
      <c r="L97" s="121">
        <f t="shared" si="12"/>
        <v>0.19087754671418189</v>
      </c>
      <c r="M97" s="120">
        <v>101638</v>
      </c>
      <c r="N97" s="121">
        <f t="shared" ref="N97:N106" si="13">IFERROR(M97/K97-1,"-")</f>
        <v>4.8233568595024146E-4</v>
      </c>
    </row>
    <row r="98" spans="2:14" x14ac:dyDescent="0.25">
      <c r="B98" s="119" t="s">
        <v>76</v>
      </c>
      <c r="C98" s="120">
        <v>82408</v>
      </c>
      <c r="D98" s="121">
        <v>-3.3903868698710427E-2</v>
      </c>
      <c r="E98" s="120">
        <v>6049</v>
      </c>
      <c r="F98" s="121">
        <f t="shared" si="12"/>
        <v>-0.92659693233666629</v>
      </c>
      <c r="G98" s="120">
        <v>92342</v>
      </c>
      <c r="H98" s="121">
        <f t="shared" si="12"/>
        <v>14.265663746073731</v>
      </c>
      <c r="I98" s="120">
        <v>97165</v>
      </c>
      <c r="J98" s="121">
        <f t="shared" si="12"/>
        <v>5.2229754607870715E-2</v>
      </c>
      <c r="K98" s="120">
        <v>104182</v>
      </c>
      <c r="L98" s="121">
        <f t="shared" si="12"/>
        <v>7.2217362218905956E-2</v>
      </c>
      <c r="M98" s="120">
        <v>103353</v>
      </c>
      <c r="N98" s="121">
        <f t="shared" si="13"/>
        <v>-7.9572286959359584E-3</v>
      </c>
    </row>
    <row r="99" spans="2:14" x14ac:dyDescent="0.25">
      <c r="B99" s="119" t="s">
        <v>78</v>
      </c>
      <c r="C99" s="120">
        <v>40454</v>
      </c>
      <c r="D99" s="121">
        <v>-0.51810644684804874</v>
      </c>
      <c r="E99" s="120">
        <v>16624</v>
      </c>
      <c r="F99" s="121">
        <f t="shared" si="12"/>
        <v>-0.58906412221288385</v>
      </c>
      <c r="G99" s="120">
        <v>100237</v>
      </c>
      <c r="H99" s="121">
        <f t="shared" si="12"/>
        <v>5.0296559191530319</v>
      </c>
      <c r="I99" s="120">
        <v>93443</v>
      </c>
      <c r="J99" s="121">
        <f t="shared" si="12"/>
        <v>-6.7779362909903496E-2</v>
      </c>
      <c r="K99" s="120">
        <v>109207</v>
      </c>
      <c r="L99" s="121">
        <f t="shared" si="12"/>
        <v>0.16870177541388864</v>
      </c>
      <c r="M99" s="120">
        <v>100040</v>
      </c>
      <c r="N99" s="121">
        <f t="shared" si="13"/>
        <v>-8.3941505581144105E-2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21667</v>
      </c>
      <c r="F100" s="121" t="str">
        <f t="shared" si="12"/>
        <v>-</v>
      </c>
      <c r="G100" s="120">
        <v>98530</v>
      </c>
      <c r="H100" s="121">
        <f t="shared" si="12"/>
        <v>3.5474685004846078</v>
      </c>
      <c r="I100" s="120">
        <v>100611</v>
      </c>
      <c r="J100" s="121">
        <f t="shared" si="12"/>
        <v>2.112047092256164E-2</v>
      </c>
      <c r="K100" s="120">
        <v>97680</v>
      </c>
      <c r="L100" s="121">
        <f t="shared" si="12"/>
        <v>-2.9132003458866351E-2</v>
      </c>
      <c r="M100" s="120">
        <v>110714</v>
      </c>
      <c r="N100" s="121">
        <f t="shared" si="13"/>
        <v>0.13343570843570851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24604</v>
      </c>
      <c r="F101" s="121" t="str">
        <f t="shared" si="12"/>
        <v>-</v>
      </c>
      <c r="G101" s="120">
        <v>89765</v>
      </c>
      <c r="H101" s="121">
        <f t="shared" si="12"/>
        <v>2.6483905056088441</v>
      </c>
      <c r="I101" s="120">
        <v>97953</v>
      </c>
      <c r="J101" s="121">
        <f t="shared" si="12"/>
        <v>9.1215952765554498E-2</v>
      </c>
      <c r="K101" s="120">
        <v>96985</v>
      </c>
      <c r="L101" s="121">
        <f t="shared" si="12"/>
        <v>-9.8822904862536642E-3</v>
      </c>
      <c r="M101" s="120">
        <v>97849</v>
      </c>
      <c r="N101" s="121">
        <f t="shared" si="13"/>
        <v>8.9085941124915635E-3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42232</v>
      </c>
      <c r="F102" s="121" t="str">
        <f t="shared" si="12"/>
        <v>-</v>
      </c>
      <c r="G102" s="120">
        <v>78844</v>
      </c>
      <c r="H102" s="121">
        <f t="shared" si="12"/>
        <v>0.8669255540822125</v>
      </c>
      <c r="I102" s="120">
        <v>109897</v>
      </c>
      <c r="J102" s="121">
        <f t="shared" si="12"/>
        <v>0.39385368575922075</v>
      </c>
      <c r="K102" s="120">
        <v>104917</v>
      </c>
      <c r="L102" s="121">
        <f t="shared" si="12"/>
        <v>-4.5315158739547057E-2</v>
      </c>
      <c r="M102" s="120">
        <v>97613</v>
      </c>
      <c r="N102" s="121">
        <f t="shared" si="13"/>
        <v>-6.9616935291706761E-2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47034</v>
      </c>
      <c r="F103" s="121" t="str">
        <f t="shared" si="12"/>
        <v>-</v>
      </c>
      <c r="G103" s="120">
        <v>80708</v>
      </c>
      <c r="H103" s="121">
        <f t="shared" si="12"/>
        <v>0.71595016371135767</v>
      </c>
      <c r="I103" s="120">
        <v>98687</v>
      </c>
      <c r="J103" s="121">
        <f t="shared" si="12"/>
        <v>0.22276602071665752</v>
      </c>
      <c r="K103" s="120">
        <v>112867</v>
      </c>
      <c r="L103" s="121">
        <f t="shared" si="12"/>
        <v>0.14368660512529519</v>
      </c>
      <c r="M103" s="120">
        <v>106674</v>
      </c>
      <c r="N103" s="121">
        <f t="shared" si="13"/>
        <v>-5.4869891110776448E-2</v>
      </c>
    </row>
    <row r="104" spans="2:14" x14ac:dyDescent="0.25">
      <c r="B104" s="119" t="s">
        <v>88</v>
      </c>
      <c r="C104" s="120">
        <v>20578</v>
      </c>
      <c r="D104" s="121">
        <v>-0.7510765955387817</v>
      </c>
      <c r="E104" s="120">
        <v>64456</v>
      </c>
      <c r="F104" s="121">
        <f t="shared" si="12"/>
        <v>2.132277189231218</v>
      </c>
      <c r="G104" s="120">
        <v>105217</v>
      </c>
      <c r="H104" s="121">
        <f t="shared" si="12"/>
        <v>0.63238488271068638</v>
      </c>
      <c r="I104" s="120">
        <v>108882</v>
      </c>
      <c r="J104" s="121">
        <f t="shared" si="12"/>
        <v>3.4832774171474234E-2</v>
      </c>
      <c r="K104" s="120">
        <v>119672</v>
      </c>
      <c r="L104" s="121">
        <f t="shared" si="12"/>
        <v>9.9098106206719105E-2</v>
      </c>
      <c r="M104" s="120">
        <v>109871</v>
      </c>
      <c r="N104" s="121">
        <f t="shared" si="13"/>
        <v>-8.1898856875459614E-2</v>
      </c>
    </row>
    <row r="105" spans="2:14" x14ac:dyDescent="0.25">
      <c r="B105" s="119" t="s">
        <v>90</v>
      </c>
      <c r="C105" s="120">
        <v>20300</v>
      </c>
      <c r="D105" s="121">
        <v>-0.71298089838392698</v>
      </c>
      <c r="E105" s="120">
        <v>62920</v>
      </c>
      <c r="F105" s="121">
        <f t="shared" si="12"/>
        <v>2.0995073891625617</v>
      </c>
      <c r="G105" s="120">
        <v>84515</v>
      </c>
      <c r="H105" s="121">
        <f t="shared" si="12"/>
        <v>0.34321360457724093</v>
      </c>
      <c r="I105" s="120">
        <v>101179</v>
      </c>
      <c r="J105" s="121">
        <f t="shared" si="12"/>
        <v>0.19717209962728499</v>
      </c>
      <c r="K105" s="120">
        <v>102423</v>
      </c>
      <c r="L105" s="121">
        <f t="shared" si="12"/>
        <v>1.2295041461172662E-2</v>
      </c>
      <c r="M105" s="120"/>
      <c r="N105" s="121"/>
    </row>
    <row r="106" spans="2:14" x14ac:dyDescent="0.25">
      <c r="B106" s="119" t="s">
        <v>92</v>
      </c>
      <c r="C106" s="120">
        <v>11357</v>
      </c>
      <c r="D106" s="121">
        <v>-0.83544395502492175</v>
      </c>
      <c r="E106" s="120">
        <v>86519</v>
      </c>
      <c r="F106" s="121">
        <f t="shared" si="12"/>
        <v>6.6181209826538696</v>
      </c>
      <c r="G106" s="120">
        <v>107867</v>
      </c>
      <c r="H106" s="121">
        <f t="shared" si="12"/>
        <v>0.2467434898692773</v>
      </c>
      <c r="I106" s="120">
        <v>125295</v>
      </c>
      <c r="J106" s="121">
        <f t="shared" si="12"/>
        <v>0.16156934002058088</v>
      </c>
      <c r="K106" s="120">
        <v>111741</v>
      </c>
      <c r="L106" s="121">
        <f t="shared" si="12"/>
        <v>-0.10817670298096493</v>
      </c>
      <c r="M106" s="120"/>
      <c r="N106" s="121"/>
    </row>
    <row r="107" spans="2:14" x14ac:dyDescent="0.25">
      <c r="B107" s="119" t="s">
        <v>94</v>
      </c>
      <c r="C107" s="120">
        <v>17964</v>
      </c>
      <c r="D107" s="121">
        <v>-0.74594105334615601</v>
      </c>
      <c r="E107" s="120">
        <v>80785</v>
      </c>
      <c r="F107" s="121">
        <f t="shared" si="12"/>
        <v>3.4970496548652861</v>
      </c>
      <c r="G107" s="120">
        <v>85669</v>
      </c>
      <c r="H107" s="121">
        <f t="shared" si="12"/>
        <v>6.0456767964349734E-2</v>
      </c>
      <c r="I107" s="120">
        <v>105355</v>
      </c>
      <c r="J107" s="121">
        <f t="shared" si="12"/>
        <v>0.22979140645974616</v>
      </c>
      <c r="K107" s="120">
        <v>99856</v>
      </c>
      <c r="L107" s="121">
        <f t="shared" si="12"/>
        <v>-5.2194959897489457E-2</v>
      </c>
      <c r="M107" s="120"/>
      <c r="N107" s="121"/>
    </row>
    <row r="108" spans="2:14" x14ac:dyDescent="0.25">
      <c r="B108" s="119" t="s">
        <v>96</v>
      </c>
      <c r="C108" s="120">
        <v>33939</v>
      </c>
      <c r="D108" s="121">
        <v>-0.54260107816711589</v>
      </c>
      <c r="E108" s="120">
        <v>80549</v>
      </c>
      <c r="F108" s="121">
        <f t="shared" si="12"/>
        <v>1.3733462977695279</v>
      </c>
      <c r="G108" s="120">
        <v>87467</v>
      </c>
      <c r="H108" s="121">
        <f t="shared" si="12"/>
        <v>8.5885610001365631E-2</v>
      </c>
      <c r="I108" s="120">
        <v>104299</v>
      </c>
      <c r="J108" s="121">
        <f t="shared" si="12"/>
        <v>0.19243829101261056</v>
      </c>
      <c r="K108" s="120">
        <v>84356</v>
      </c>
      <c r="L108" s="121">
        <f t="shared" si="12"/>
        <v>-0.1912098869596065</v>
      </c>
      <c r="M108" s="120"/>
      <c r="N108" s="121"/>
    </row>
    <row r="109" spans="2:14" ht="15.75" x14ac:dyDescent="0.25">
      <c r="B109" s="122" t="s">
        <v>33</v>
      </c>
      <c r="C109" s="123">
        <v>316749</v>
      </c>
      <c r="D109" s="124">
        <v>-0.64536856035415113</v>
      </c>
      <c r="E109" s="123">
        <v>550209</v>
      </c>
      <c r="F109" s="124">
        <f t="shared" si="12"/>
        <v>0.73705047214040142</v>
      </c>
      <c r="G109" s="123">
        <v>1095485</v>
      </c>
      <c r="H109" s="124">
        <f t="shared" si="12"/>
        <v>0.99103431605080972</v>
      </c>
      <c r="I109" s="123">
        <v>1228072</v>
      </c>
      <c r="J109" s="124">
        <f t="shared" si="12"/>
        <v>0.12103041118773872</v>
      </c>
      <c r="K109" s="123">
        <v>1245475</v>
      </c>
      <c r="L109" s="124">
        <f t="shared" si="12"/>
        <v>1.4170993231667151E-2</v>
      </c>
      <c r="M109" s="123">
        <v>827752</v>
      </c>
      <c r="N109" s="124">
        <v>-2.2839125060943322E-2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  <c r="K112" s="125"/>
      <c r="N112" s="81"/>
    </row>
    <row r="114" spans="1:15" ht="48.75" customHeight="1" thickBot="1" x14ac:dyDescent="0.3">
      <c r="B114" s="283" t="s">
        <v>289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$C$7</f>
        <v>2020</v>
      </c>
      <c r="D117" s="308"/>
      <c r="E117" s="309">
        <f>$E$7</f>
        <v>2021</v>
      </c>
      <c r="F117" s="308"/>
      <c r="G117" s="309">
        <f>$G$7</f>
        <v>2022</v>
      </c>
      <c r="H117" s="308"/>
      <c r="I117" s="309">
        <f>$I$7</f>
        <v>2023</v>
      </c>
      <c r="J117" s="308"/>
      <c r="K117" s="309">
        <f>$K$7</f>
        <v>2024</v>
      </c>
      <c r="L117" s="308"/>
      <c r="M117" s="309">
        <f>$M$7</f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CONCATENATE("var. ",RIGHT(C117,2),"/",RIGHT(C117-1,2))</f>
        <v>var. 20/19</v>
      </c>
      <c r="E118" s="118" t="s">
        <v>72</v>
      </c>
      <c r="F118" s="117" t="s">
        <v>255</v>
      </c>
      <c r="G118" s="118" t="s">
        <v>72</v>
      </c>
      <c r="H118" s="117" t="s">
        <v>255</v>
      </c>
      <c r="I118" s="118" t="s">
        <v>72</v>
      </c>
      <c r="J118" s="117" t="s">
        <v>255</v>
      </c>
      <c r="K118" s="118" t="s">
        <v>72</v>
      </c>
      <c r="L118" s="117" t="s">
        <v>255</v>
      </c>
      <c r="M118" s="118" t="s">
        <v>72</v>
      </c>
      <c r="N118" s="117" t="s">
        <v>285</v>
      </c>
    </row>
    <row r="119" spans="1:15" x14ac:dyDescent="0.25">
      <c r="B119" s="119" t="s">
        <v>74</v>
      </c>
      <c r="C119" s="120">
        <v>42263</v>
      </c>
      <c r="D119" s="121">
        <v>4.0863842626690516E-3</v>
      </c>
      <c r="E119" s="120">
        <v>14353</v>
      </c>
      <c r="F119" s="121">
        <f t="shared" ref="F119:L131" si="14">IFERROR(E119/C119-1,"-")</f>
        <v>-0.66038851950879018</v>
      </c>
      <c r="G119" s="120">
        <v>50977</v>
      </c>
      <c r="H119" s="121">
        <f t="shared" si="14"/>
        <v>2.5516616735177315</v>
      </c>
      <c r="I119" s="120">
        <v>48434</v>
      </c>
      <c r="J119" s="121">
        <f t="shared" si="14"/>
        <v>-4.9885242364203441E-2</v>
      </c>
      <c r="K119" s="120">
        <v>58730</v>
      </c>
      <c r="L119" s="121">
        <f t="shared" si="14"/>
        <v>0.21257794111574513</v>
      </c>
      <c r="M119" s="120">
        <v>52009</v>
      </c>
      <c r="N119" s="121">
        <f t="shared" ref="N119:N128" si="15">IFERROR(M119/K119-1,"-")</f>
        <v>-0.11443895794312953</v>
      </c>
    </row>
    <row r="120" spans="1:15" x14ac:dyDescent="0.25">
      <c r="B120" s="119" t="s">
        <v>76</v>
      </c>
      <c r="C120" s="120">
        <v>49580</v>
      </c>
      <c r="D120" s="121">
        <v>0.10280706437119091</v>
      </c>
      <c r="E120" s="120">
        <v>852</v>
      </c>
      <c r="F120" s="121">
        <f t="shared" si="14"/>
        <v>-0.98281565147236793</v>
      </c>
      <c r="G120" s="120">
        <v>59365</v>
      </c>
      <c r="H120" s="121">
        <f t="shared" si="14"/>
        <v>68.677230046948353</v>
      </c>
      <c r="I120" s="120">
        <v>58781</v>
      </c>
      <c r="J120" s="121">
        <f t="shared" si="14"/>
        <v>-9.8374463067464335E-3</v>
      </c>
      <c r="K120" s="120">
        <v>57712</v>
      </c>
      <c r="L120" s="121">
        <f t="shared" si="14"/>
        <v>-1.818614858542722E-2</v>
      </c>
      <c r="M120" s="120">
        <v>54889</v>
      </c>
      <c r="N120" s="121">
        <f t="shared" si="15"/>
        <v>-4.8915303576379299E-2</v>
      </c>
    </row>
    <row r="121" spans="1:15" x14ac:dyDescent="0.25">
      <c r="B121" s="119" t="s">
        <v>78</v>
      </c>
      <c r="C121" s="120">
        <v>25966</v>
      </c>
      <c r="D121" s="121">
        <v>-0.35491404153830863</v>
      </c>
      <c r="E121" s="120">
        <v>2939</v>
      </c>
      <c r="F121" s="121">
        <f t="shared" si="14"/>
        <v>-0.88681352537934222</v>
      </c>
      <c r="G121" s="120">
        <v>52398</v>
      </c>
      <c r="H121" s="121">
        <f t="shared" si="14"/>
        <v>16.828513099693772</v>
      </c>
      <c r="I121" s="120">
        <v>52865</v>
      </c>
      <c r="J121" s="121">
        <f t="shared" si="14"/>
        <v>8.9125539142715926E-3</v>
      </c>
      <c r="K121" s="120">
        <v>58698</v>
      </c>
      <c r="L121" s="121">
        <f t="shared" si="14"/>
        <v>0.11033765251111327</v>
      </c>
      <c r="M121" s="120">
        <v>56497</v>
      </c>
      <c r="N121" s="121">
        <f t="shared" si="15"/>
        <v>-3.7497018637772994E-2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2300</v>
      </c>
      <c r="F122" s="121" t="str">
        <f t="shared" si="14"/>
        <v>-</v>
      </c>
      <c r="G122" s="120">
        <v>62277</v>
      </c>
      <c r="H122" s="121">
        <f t="shared" si="14"/>
        <v>26.076956521739131</v>
      </c>
      <c r="I122" s="120">
        <v>61897</v>
      </c>
      <c r="J122" s="121">
        <f t="shared" si="14"/>
        <v>-6.1017711193538382E-3</v>
      </c>
      <c r="K122" s="120">
        <v>58370</v>
      </c>
      <c r="L122" s="121">
        <f t="shared" si="14"/>
        <v>-5.6981760020679562E-2</v>
      </c>
      <c r="M122" s="120">
        <v>62530</v>
      </c>
      <c r="N122" s="121">
        <f t="shared" si="15"/>
        <v>7.1269487750556859E-2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2132</v>
      </c>
      <c r="F123" s="121" t="str">
        <f t="shared" si="14"/>
        <v>-</v>
      </c>
      <c r="G123" s="120">
        <v>55252</v>
      </c>
      <c r="H123" s="121">
        <f t="shared" si="14"/>
        <v>24.915572232645403</v>
      </c>
      <c r="I123" s="120">
        <v>63430</v>
      </c>
      <c r="J123" s="121">
        <f t="shared" si="14"/>
        <v>0.14801274162021283</v>
      </c>
      <c r="K123" s="120">
        <v>57570</v>
      </c>
      <c r="L123" s="121">
        <f t="shared" si="14"/>
        <v>-9.2385306637237874E-2</v>
      </c>
      <c r="M123" s="120">
        <v>57301</v>
      </c>
      <c r="N123" s="121">
        <f t="shared" si="15"/>
        <v>-4.6725725204099788E-3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5286</v>
      </c>
      <c r="F124" s="121" t="str">
        <f t="shared" si="14"/>
        <v>-</v>
      </c>
      <c r="G124" s="120">
        <v>50592</v>
      </c>
      <c r="H124" s="121">
        <f t="shared" si="14"/>
        <v>8.5709421112372297</v>
      </c>
      <c r="I124" s="120">
        <v>70294</v>
      </c>
      <c r="J124" s="121">
        <f t="shared" si="14"/>
        <v>0.38942915876027828</v>
      </c>
      <c r="K124" s="120">
        <v>70684</v>
      </c>
      <c r="L124" s="121">
        <f t="shared" si="14"/>
        <v>5.5481264403789421E-3</v>
      </c>
      <c r="M124" s="120">
        <v>58884</v>
      </c>
      <c r="N124" s="121">
        <f t="shared" si="15"/>
        <v>-0.16694018448305137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10333</v>
      </c>
      <c r="F125" s="121" t="str">
        <f t="shared" si="14"/>
        <v>-</v>
      </c>
      <c r="G125" s="120">
        <v>46134</v>
      </c>
      <c r="H125" s="121">
        <f t="shared" si="14"/>
        <v>3.4647246685376949</v>
      </c>
      <c r="I125" s="120">
        <v>55757</v>
      </c>
      <c r="J125" s="121">
        <f t="shared" si="14"/>
        <v>0.20858802618459271</v>
      </c>
      <c r="K125" s="120">
        <v>75808</v>
      </c>
      <c r="L125" s="121">
        <f t="shared" si="14"/>
        <v>0.35961403949279913</v>
      </c>
      <c r="M125" s="120">
        <v>68383</v>
      </c>
      <c r="N125" s="121">
        <f t="shared" si="15"/>
        <v>-9.794480793583793E-2</v>
      </c>
    </row>
    <row r="126" spans="1:15" x14ac:dyDescent="0.25">
      <c r="B126" s="119" t="s">
        <v>88</v>
      </c>
      <c r="C126" s="120">
        <v>5444</v>
      </c>
      <c r="D126" s="121">
        <v>-0.87829469495428225</v>
      </c>
      <c r="E126" s="120">
        <v>29383</v>
      </c>
      <c r="F126" s="121">
        <f t="shared" si="14"/>
        <v>4.397318148420279</v>
      </c>
      <c r="G126" s="120">
        <v>65185</v>
      </c>
      <c r="H126" s="121">
        <f t="shared" si="14"/>
        <v>1.2184596535411631</v>
      </c>
      <c r="I126" s="120">
        <v>75839</v>
      </c>
      <c r="J126" s="121">
        <f t="shared" si="14"/>
        <v>0.1634425097798573</v>
      </c>
      <c r="K126" s="120">
        <v>82502</v>
      </c>
      <c r="L126" s="121">
        <f t="shared" si="14"/>
        <v>8.7857171112488253E-2</v>
      </c>
      <c r="M126" s="120">
        <v>74484</v>
      </c>
      <c r="N126" s="121">
        <f t="shared" si="15"/>
        <v>-9.7185522775205424E-2</v>
      </c>
    </row>
    <row r="127" spans="1:15" x14ac:dyDescent="0.25">
      <c r="B127" s="119" t="s">
        <v>90</v>
      </c>
      <c r="C127" s="120">
        <v>4379</v>
      </c>
      <c r="D127" s="121">
        <v>-0.88509879037548211</v>
      </c>
      <c r="E127" s="120">
        <v>31305</v>
      </c>
      <c r="F127" s="121">
        <f t="shared" si="14"/>
        <v>6.1488924411966206</v>
      </c>
      <c r="G127" s="120">
        <v>57053</v>
      </c>
      <c r="H127" s="121">
        <f t="shared" si="14"/>
        <v>0.82248842038013104</v>
      </c>
      <c r="I127" s="120">
        <v>72566</v>
      </c>
      <c r="J127" s="121">
        <f t="shared" si="14"/>
        <v>0.27190507072371295</v>
      </c>
      <c r="K127" s="120">
        <v>69731</v>
      </c>
      <c r="L127" s="121">
        <f t="shared" si="14"/>
        <v>-3.9067883030620365E-2</v>
      </c>
      <c r="M127" s="120"/>
      <c r="N127" s="121"/>
    </row>
    <row r="128" spans="1:15" x14ac:dyDescent="0.25">
      <c r="A128" s="125"/>
      <c r="B128" s="119" t="s">
        <v>92</v>
      </c>
      <c r="C128" s="120">
        <v>5886</v>
      </c>
      <c r="D128" s="121">
        <v>-0.84455301729829657</v>
      </c>
      <c r="E128" s="120">
        <v>54281</v>
      </c>
      <c r="F128" s="121">
        <f t="shared" si="14"/>
        <v>8.2220523275569146</v>
      </c>
      <c r="G128" s="120">
        <v>68927</v>
      </c>
      <c r="H128" s="121">
        <f t="shared" si="14"/>
        <v>0.26981816841988904</v>
      </c>
      <c r="I128" s="120">
        <v>90194</v>
      </c>
      <c r="J128" s="121">
        <f t="shared" si="14"/>
        <v>0.30854382172443318</v>
      </c>
      <c r="K128" s="120">
        <v>68520</v>
      </c>
      <c r="L128" s="121">
        <f t="shared" si="14"/>
        <v>-0.24030423309754534</v>
      </c>
      <c r="M128" s="120"/>
      <c r="N128" s="121"/>
    </row>
    <row r="129" spans="2:15" x14ac:dyDescent="0.25">
      <c r="B129" s="119" t="s">
        <v>94</v>
      </c>
      <c r="C129" s="120">
        <v>13929</v>
      </c>
      <c r="D129" s="121">
        <v>-0.62386584575502269</v>
      </c>
      <c r="E129" s="120">
        <v>49708</v>
      </c>
      <c r="F129" s="121">
        <f t="shared" si="14"/>
        <v>2.5686696819585038</v>
      </c>
      <c r="G129" s="120">
        <v>51768</v>
      </c>
      <c r="H129" s="121">
        <f t="shared" si="14"/>
        <v>4.1442021405005303E-2</v>
      </c>
      <c r="I129" s="120">
        <v>62736</v>
      </c>
      <c r="J129" s="121">
        <f t="shared" si="14"/>
        <v>0.21186833565136753</v>
      </c>
      <c r="K129" s="120">
        <v>58789</v>
      </c>
      <c r="L129" s="121">
        <f t="shared" si="14"/>
        <v>-6.2914435093088472E-2</v>
      </c>
      <c r="M129" s="120"/>
      <c r="N129" s="121"/>
    </row>
    <row r="130" spans="2:15" x14ac:dyDescent="0.25">
      <c r="B130" s="119" t="s">
        <v>96</v>
      </c>
      <c r="C130" s="120">
        <v>28677</v>
      </c>
      <c r="D130" s="121">
        <v>-0.21596128608923881</v>
      </c>
      <c r="E130" s="120">
        <v>48685</v>
      </c>
      <c r="F130" s="121">
        <f t="shared" si="14"/>
        <v>0.69770199114272757</v>
      </c>
      <c r="G130" s="120">
        <v>53949</v>
      </c>
      <c r="H130" s="121">
        <f t="shared" si="14"/>
        <v>0.10812365204888574</v>
      </c>
      <c r="I130" s="120">
        <v>62797</v>
      </c>
      <c r="J130" s="121">
        <f t="shared" si="14"/>
        <v>0.16400674711301422</v>
      </c>
      <c r="K130" s="120">
        <v>44607</v>
      </c>
      <c r="L130" s="121">
        <f t="shared" si="14"/>
        <v>-0.28966351895791198</v>
      </c>
      <c r="M130" s="120"/>
      <c r="N130" s="121"/>
    </row>
    <row r="131" spans="2:15" ht="15.75" x14ac:dyDescent="0.25">
      <c r="B131" s="122" t="s">
        <v>33</v>
      </c>
      <c r="C131" s="123">
        <v>181253</v>
      </c>
      <c r="D131" s="124">
        <v>-0.61968139795460175</v>
      </c>
      <c r="E131" s="123">
        <v>251557</v>
      </c>
      <c r="F131" s="124">
        <f t="shared" si="14"/>
        <v>0.38787771788604886</v>
      </c>
      <c r="G131" s="123">
        <v>673877</v>
      </c>
      <c r="H131" s="124">
        <f t="shared" si="14"/>
        <v>1.6788242823694035</v>
      </c>
      <c r="I131" s="123">
        <v>775590</v>
      </c>
      <c r="J131" s="124">
        <f t="shared" si="14"/>
        <v>0.15093704043913059</v>
      </c>
      <c r="K131" s="123">
        <v>761721</v>
      </c>
      <c r="L131" s="124">
        <f t="shared" si="14"/>
        <v>-1.7881870575948589E-2</v>
      </c>
      <c r="M131" s="123">
        <v>484977</v>
      </c>
      <c r="N131" s="124">
        <v>-6.7484627187669455E-2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C134" s="125"/>
      <c r="K134" s="125"/>
      <c r="N134" s="81"/>
    </row>
    <row r="136" spans="2:15" ht="48.75" customHeight="1" thickBot="1" x14ac:dyDescent="0.3">
      <c r="B136" s="283" t="s">
        <v>290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$C$7</f>
        <v>2020</v>
      </c>
      <c r="D139" s="308"/>
      <c r="E139" s="309">
        <f>$E$7</f>
        <v>2021</v>
      </c>
      <c r="F139" s="308"/>
      <c r="G139" s="309">
        <f>$G$7</f>
        <v>2022</v>
      </c>
      <c r="H139" s="308"/>
      <c r="I139" s="309">
        <f>$I$7</f>
        <v>2023</v>
      </c>
      <c r="J139" s="308"/>
      <c r="K139" s="309">
        <f>$K$7</f>
        <v>2024</v>
      </c>
      <c r="L139" s="308"/>
      <c r="M139" s="309">
        <f>$M$7</f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CONCATENATE("var. ",RIGHT(C139,2),"/",RIGHT(C139-1,2))</f>
        <v>var. 20/19</v>
      </c>
      <c r="E140" s="118" t="s">
        <v>72</v>
      </c>
      <c r="F140" s="117" t="s">
        <v>255</v>
      </c>
      <c r="G140" s="118" t="s">
        <v>72</v>
      </c>
      <c r="H140" s="117" t="s">
        <v>255</v>
      </c>
      <c r="I140" s="118" t="s">
        <v>72</v>
      </c>
      <c r="J140" s="117" t="s">
        <v>255</v>
      </c>
      <c r="K140" s="118" t="s">
        <v>72</v>
      </c>
      <c r="L140" s="117" t="s">
        <v>255</v>
      </c>
      <c r="M140" s="118" t="s">
        <v>72</v>
      </c>
      <c r="N140" s="117" t="s">
        <v>285</v>
      </c>
    </row>
    <row r="141" spans="2:15" x14ac:dyDescent="0.25">
      <c r="B141" s="119" t="s">
        <v>74</v>
      </c>
      <c r="C141" s="120">
        <v>8543</v>
      </c>
      <c r="D141" s="121">
        <v>-0.28198016473356868</v>
      </c>
      <c r="E141" s="120">
        <v>1170</v>
      </c>
      <c r="F141" s="121">
        <f t="shared" ref="F141:L153" si="16">IFERROR(E141/C141-1,"-")</f>
        <v>-0.86304576846541026</v>
      </c>
      <c r="G141" s="120">
        <v>4976</v>
      </c>
      <c r="H141" s="121">
        <f t="shared" si="16"/>
        <v>3.252991452991453</v>
      </c>
      <c r="I141" s="120">
        <v>4993</v>
      </c>
      <c r="J141" s="121">
        <f t="shared" si="16"/>
        <v>3.416398713826263E-3</v>
      </c>
      <c r="K141" s="120">
        <v>5093</v>
      </c>
      <c r="L141" s="121">
        <f t="shared" si="16"/>
        <v>2.0028039254956997E-2</v>
      </c>
      <c r="M141" s="120">
        <v>7459</v>
      </c>
      <c r="N141" s="121">
        <f t="shared" ref="N141:N150" si="17">IFERROR(M141/K141-1,"-")</f>
        <v>0.46455919890045161</v>
      </c>
    </row>
    <row r="142" spans="2:15" x14ac:dyDescent="0.25">
      <c r="B142" s="119" t="s">
        <v>76</v>
      </c>
      <c r="C142" s="120">
        <v>4050</v>
      </c>
      <c r="D142" s="121">
        <v>-0.61705748865355514</v>
      </c>
      <c r="E142" s="120">
        <v>1158</v>
      </c>
      <c r="F142" s="121">
        <f t="shared" si="16"/>
        <v>-0.71407407407407408</v>
      </c>
      <c r="G142" s="120">
        <v>3796</v>
      </c>
      <c r="H142" s="121">
        <f t="shared" si="16"/>
        <v>2.2780656303972364</v>
      </c>
      <c r="I142" s="120">
        <v>5377</v>
      </c>
      <c r="J142" s="121">
        <f t="shared" si="16"/>
        <v>0.41649104320337194</v>
      </c>
      <c r="K142" s="120">
        <v>5005</v>
      </c>
      <c r="L142" s="121">
        <f t="shared" si="16"/>
        <v>-6.9183559605728084E-2</v>
      </c>
      <c r="M142" s="120">
        <v>5982</v>
      </c>
      <c r="N142" s="121">
        <f t="shared" si="17"/>
        <v>0.19520479520479528</v>
      </c>
    </row>
    <row r="143" spans="2:15" x14ac:dyDescent="0.25">
      <c r="B143" s="119" t="s">
        <v>78</v>
      </c>
      <c r="C143" s="120">
        <v>2210</v>
      </c>
      <c r="D143" s="121">
        <v>-0.81928203450813641</v>
      </c>
      <c r="E143" s="120">
        <v>4101</v>
      </c>
      <c r="F143" s="121">
        <f t="shared" si="16"/>
        <v>0.85565610859728514</v>
      </c>
      <c r="G143" s="120">
        <v>7067</v>
      </c>
      <c r="H143" s="121">
        <f t="shared" si="16"/>
        <v>0.72323823457693237</v>
      </c>
      <c r="I143" s="120">
        <v>6335</v>
      </c>
      <c r="J143" s="121">
        <f t="shared" si="16"/>
        <v>-0.10358001981038634</v>
      </c>
      <c r="K143" s="120">
        <v>7007</v>
      </c>
      <c r="L143" s="121">
        <f t="shared" si="16"/>
        <v>0.10607734806629843</v>
      </c>
      <c r="M143" s="120">
        <v>5715</v>
      </c>
      <c r="N143" s="121">
        <f t="shared" si="17"/>
        <v>-0.18438704152989871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5579</v>
      </c>
      <c r="F144" s="121" t="str">
        <f t="shared" si="16"/>
        <v>-</v>
      </c>
      <c r="G144" s="120">
        <v>3719</v>
      </c>
      <c r="H144" s="121">
        <f t="shared" si="16"/>
        <v>-0.33339308119734723</v>
      </c>
      <c r="I144" s="120">
        <v>6723</v>
      </c>
      <c r="J144" s="121">
        <f t="shared" si="16"/>
        <v>0.80774401720892719</v>
      </c>
      <c r="K144" s="120">
        <v>4485</v>
      </c>
      <c r="L144" s="121">
        <f t="shared" si="16"/>
        <v>-0.33288710397144128</v>
      </c>
      <c r="M144" s="120">
        <v>6702</v>
      </c>
      <c r="N144" s="121">
        <f t="shared" si="17"/>
        <v>0.49431438127090299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5807</v>
      </c>
      <c r="F145" s="121" t="str">
        <f t="shared" si="16"/>
        <v>-</v>
      </c>
      <c r="G145" s="120">
        <v>2829</v>
      </c>
      <c r="H145" s="121">
        <f t="shared" si="16"/>
        <v>-0.51282934389529877</v>
      </c>
      <c r="I145" s="120">
        <v>6831</v>
      </c>
      <c r="J145" s="121">
        <f t="shared" si="16"/>
        <v>1.4146341463414633</v>
      </c>
      <c r="K145" s="120">
        <v>4423</v>
      </c>
      <c r="L145" s="121">
        <f t="shared" si="16"/>
        <v>-0.35251061338017864</v>
      </c>
      <c r="M145" s="120">
        <v>4711</v>
      </c>
      <c r="N145" s="121">
        <f t="shared" si="17"/>
        <v>6.5114175898711268E-2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9992</v>
      </c>
      <c r="F146" s="121" t="str">
        <f t="shared" si="16"/>
        <v>-</v>
      </c>
      <c r="G146" s="120">
        <v>2320</v>
      </c>
      <c r="H146" s="121">
        <f t="shared" si="16"/>
        <v>-0.76781425140112092</v>
      </c>
      <c r="I146" s="120">
        <v>4197</v>
      </c>
      <c r="J146" s="121">
        <f t="shared" si="16"/>
        <v>0.80905172413793114</v>
      </c>
      <c r="K146" s="120">
        <v>3422</v>
      </c>
      <c r="L146" s="121">
        <f t="shared" si="16"/>
        <v>-0.18465570645699314</v>
      </c>
      <c r="M146" s="120">
        <v>5395</v>
      </c>
      <c r="N146" s="121">
        <f t="shared" si="17"/>
        <v>0.5765634132086499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5536</v>
      </c>
      <c r="F147" s="121" t="str">
        <f t="shared" si="16"/>
        <v>-</v>
      </c>
      <c r="G147" s="120">
        <v>3214</v>
      </c>
      <c r="H147" s="121">
        <f t="shared" si="16"/>
        <v>-0.41943641618497107</v>
      </c>
      <c r="I147" s="120">
        <v>2579</v>
      </c>
      <c r="J147" s="121">
        <f t="shared" si="16"/>
        <v>-0.19757311761045426</v>
      </c>
      <c r="K147" s="120">
        <v>3664</v>
      </c>
      <c r="L147" s="121">
        <f t="shared" si="16"/>
        <v>0.42070569988367579</v>
      </c>
      <c r="M147" s="120">
        <v>3645</v>
      </c>
      <c r="N147" s="121">
        <f t="shared" si="17"/>
        <v>-5.1855895196506463E-3</v>
      </c>
    </row>
    <row r="148" spans="1:15" x14ac:dyDescent="0.25">
      <c r="B148" s="119" t="s">
        <v>88</v>
      </c>
      <c r="C148" s="120">
        <v>2629</v>
      </c>
      <c r="D148" s="121">
        <v>-0.24236311239193087</v>
      </c>
      <c r="E148" s="120">
        <v>3392</v>
      </c>
      <c r="F148" s="121">
        <f t="shared" si="16"/>
        <v>0.29022441993153292</v>
      </c>
      <c r="G148" s="120">
        <v>2991</v>
      </c>
      <c r="H148" s="121">
        <f t="shared" si="16"/>
        <v>-0.11821933962264153</v>
      </c>
      <c r="I148" s="120">
        <v>2725</v>
      </c>
      <c r="J148" s="121">
        <f t="shared" si="16"/>
        <v>-8.8933467067870309E-2</v>
      </c>
      <c r="K148" s="120">
        <v>4368</v>
      </c>
      <c r="L148" s="121">
        <f t="shared" si="16"/>
        <v>0.60293577981651381</v>
      </c>
      <c r="M148" s="120">
        <v>3395</v>
      </c>
      <c r="N148" s="121">
        <f t="shared" si="17"/>
        <v>-0.22275641025641024</v>
      </c>
    </row>
    <row r="149" spans="1:15" x14ac:dyDescent="0.25">
      <c r="B149" s="119" t="s">
        <v>90</v>
      </c>
      <c r="C149" s="120">
        <v>1124</v>
      </c>
      <c r="D149" s="121">
        <v>-0.87093811000114818</v>
      </c>
      <c r="E149" s="120">
        <v>4152</v>
      </c>
      <c r="F149" s="121">
        <f t="shared" si="16"/>
        <v>2.6939501779359429</v>
      </c>
      <c r="G149" s="120">
        <v>1957</v>
      </c>
      <c r="H149" s="121">
        <f t="shared" si="16"/>
        <v>-0.52866088631984587</v>
      </c>
      <c r="I149" s="120">
        <v>3736</v>
      </c>
      <c r="J149" s="121">
        <f t="shared" si="16"/>
        <v>0.90904445579969351</v>
      </c>
      <c r="K149" s="120">
        <v>3728</v>
      </c>
      <c r="L149" s="121">
        <f t="shared" si="16"/>
        <v>-2.1413276231263545E-3</v>
      </c>
      <c r="M149" s="120"/>
      <c r="N149" s="121"/>
    </row>
    <row r="150" spans="1:15" x14ac:dyDescent="0.25">
      <c r="A150" s="125"/>
      <c r="B150" s="119" t="s">
        <v>92</v>
      </c>
      <c r="C150" s="120">
        <v>442</v>
      </c>
      <c r="D150" s="121">
        <v>-0.9198839949247779</v>
      </c>
      <c r="E150" s="120">
        <v>4720</v>
      </c>
      <c r="F150" s="121">
        <f t="shared" si="16"/>
        <v>9.6787330316742075</v>
      </c>
      <c r="G150" s="120">
        <v>3075</v>
      </c>
      <c r="H150" s="121">
        <f t="shared" si="16"/>
        <v>-0.34851694915254239</v>
      </c>
      <c r="I150" s="120">
        <v>4324</v>
      </c>
      <c r="J150" s="121">
        <f t="shared" si="16"/>
        <v>0.40617886178861795</v>
      </c>
      <c r="K150" s="120">
        <v>5830</v>
      </c>
      <c r="L150" s="121">
        <f t="shared" si="16"/>
        <v>0.34828862164662344</v>
      </c>
      <c r="M150" s="120"/>
      <c r="N150" s="121"/>
    </row>
    <row r="151" spans="1:15" x14ac:dyDescent="0.25">
      <c r="B151" s="119" t="s">
        <v>94</v>
      </c>
      <c r="C151" s="120">
        <v>1738</v>
      </c>
      <c r="D151" s="121">
        <v>-0.8307692307692307</v>
      </c>
      <c r="E151" s="120">
        <v>6331</v>
      </c>
      <c r="F151" s="121">
        <f t="shared" si="16"/>
        <v>2.6426927502876869</v>
      </c>
      <c r="G151" s="120">
        <v>5078</v>
      </c>
      <c r="H151" s="121">
        <f t="shared" si="16"/>
        <v>-0.19791502132364558</v>
      </c>
      <c r="I151" s="120">
        <v>5984</v>
      </c>
      <c r="J151" s="121">
        <f t="shared" si="16"/>
        <v>0.17841669948798744</v>
      </c>
      <c r="K151" s="120">
        <v>7349</v>
      </c>
      <c r="L151" s="121">
        <f t="shared" si="16"/>
        <v>0.2281082887700534</v>
      </c>
      <c r="M151" s="120"/>
      <c r="N151" s="121"/>
    </row>
    <row r="152" spans="1:15" x14ac:dyDescent="0.25">
      <c r="B152" s="119" t="s">
        <v>96</v>
      </c>
      <c r="C152" s="120">
        <v>1685</v>
      </c>
      <c r="D152" s="121">
        <v>-0.84878398994884685</v>
      </c>
      <c r="E152" s="120">
        <v>5141</v>
      </c>
      <c r="F152" s="121">
        <f t="shared" si="16"/>
        <v>2.0510385756676559</v>
      </c>
      <c r="G152" s="120">
        <v>4905</v>
      </c>
      <c r="H152" s="121">
        <f t="shared" si="16"/>
        <v>-4.5905465862672634E-2</v>
      </c>
      <c r="I152" s="120">
        <v>6500</v>
      </c>
      <c r="J152" s="121">
        <f t="shared" si="16"/>
        <v>0.32517838939857291</v>
      </c>
      <c r="K152" s="120">
        <v>6382</v>
      </c>
      <c r="L152" s="121">
        <f t="shared" si="16"/>
        <v>-1.8153846153846187E-2</v>
      </c>
      <c r="M152" s="120"/>
      <c r="N152" s="121"/>
    </row>
    <row r="153" spans="1:15" ht="15.75" x14ac:dyDescent="0.25">
      <c r="B153" s="122" t="s">
        <v>33</v>
      </c>
      <c r="C153" s="123">
        <v>22554</v>
      </c>
      <c r="D153" s="124">
        <v>-0.75418787396597387</v>
      </c>
      <c r="E153" s="123">
        <v>57079</v>
      </c>
      <c r="F153" s="124">
        <f t="shared" si="16"/>
        <v>1.530770595016405</v>
      </c>
      <c r="G153" s="123">
        <v>45927</v>
      </c>
      <c r="H153" s="124">
        <f t="shared" si="16"/>
        <v>-0.19537833528968618</v>
      </c>
      <c r="I153" s="123">
        <v>60304</v>
      </c>
      <c r="J153" s="124">
        <f t="shared" si="16"/>
        <v>0.31304025954231718</v>
      </c>
      <c r="K153" s="123">
        <v>60756</v>
      </c>
      <c r="L153" s="124">
        <f t="shared" si="16"/>
        <v>7.4953568585831576E-3</v>
      </c>
      <c r="M153" s="123">
        <v>43004</v>
      </c>
      <c r="N153" s="124">
        <v>0.14778338271011826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C156" s="125"/>
      <c r="K156" s="125"/>
      <c r="N156" s="81"/>
    </row>
    <row r="158" spans="1:15" ht="48.75" customHeight="1" thickBot="1" x14ac:dyDescent="0.3">
      <c r="B158" s="283" t="s">
        <v>291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$C$7</f>
        <v>2020</v>
      </c>
      <c r="D161" s="308"/>
      <c r="E161" s="309">
        <f>$E$7</f>
        <v>2021</v>
      </c>
      <c r="F161" s="308"/>
      <c r="G161" s="309">
        <f>$G$7</f>
        <v>2022</v>
      </c>
      <c r="H161" s="308"/>
      <c r="I161" s="309">
        <f>$I$7</f>
        <v>2023</v>
      </c>
      <c r="J161" s="308"/>
      <c r="K161" s="309">
        <f>$K$7</f>
        <v>2024</v>
      </c>
      <c r="L161" s="308"/>
      <c r="M161" s="309">
        <f>$M$7</f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CONCATENATE("var. ",RIGHT(C161,2),"/",RIGHT(C161-1,2))</f>
        <v>var. 20/19</v>
      </c>
      <c r="E162" s="118" t="s">
        <v>72</v>
      </c>
      <c r="F162" s="117" t="s">
        <v>255</v>
      </c>
      <c r="G162" s="118" t="s">
        <v>72</v>
      </c>
      <c r="H162" s="117" t="s">
        <v>255</v>
      </c>
      <c r="I162" s="118" t="s">
        <v>72</v>
      </c>
      <c r="J162" s="117" t="s">
        <v>255</v>
      </c>
      <c r="K162" s="118" t="s">
        <v>72</v>
      </c>
      <c r="L162" s="117" t="s">
        <v>255</v>
      </c>
      <c r="M162" s="118" t="s">
        <v>72</v>
      </c>
      <c r="N162" s="117" t="s">
        <v>285</v>
      </c>
    </row>
    <row r="163" spans="2:14" x14ac:dyDescent="0.25">
      <c r="B163" s="119" t="s">
        <v>74</v>
      </c>
      <c r="C163" s="120">
        <v>3070</v>
      </c>
      <c r="D163" s="121">
        <v>-0.67239355458328887</v>
      </c>
      <c r="E163" s="120">
        <v>534</v>
      </c>
      <c r="F163" s="121">
        <f t="shared" ref="F163:L175" si="18">IFERROR(E163/C163-1,"-")</f>
        <v>-0.82605863192182416</v>
      </c>
      <c r="G163" s="120">
        <v>3457</v>
      </c>
      <c r="H163" s="121">
        <f t="shared" si="18"/>
        <v>5.4737827715355802</v>
      </c>
      <c r="I163" s="120">
        <v>4073</v>
      </c>
      <c r="J163" s="121">
        <f t="shared" si="18"/>
        <v>0.17818918137113093</v>
      </c>
      <c r="K163" s="120">
        <v>4322</v>
      </c>
      <c r="L163" s="121">
        <f t="shared" si="18"/>
        <v>6.1134299042474805E-2</v>
      </c>
      <c r="M163" s="120">
        <v>6767</v>
      </c>
      <c r="N163" s="121">
        <f t="shared" ref="N163:N172" si="19">IFERROR(M163/K163-1,"-")</f>
        <v>0.56571031929662197</v>
      </c>
    </row>
    <row r="164" spans="2:14" x14ac:dyDescent="0.25">
      <c r="B164" s="119" t="s">
        <v>76</v>
      </c>
      <c r="C164" s="120">
        <v>2897</v>
      </c>
      <c r="D164" s="121">
        <v>-0.66372605919907146</v>
      </c>
      <c r="E164" s="120">
        <v>1789</v>
      </c>
      <c r="F164" s="121">
        <f t="shared" si="18"/>
        <v>-0.3824646185709355</v>
      </c>
      <c r="G164" s="120">
        <v>5286</v>
      </c>
      <c r="H164" s="121">
        <f t="shared" si="18"/>
        <v>1.9547233091112353</v>
      </c>
      <c r="I164" s="120">
        <v>9048</v>
      </c>
      <c r="J164" s="121">
        <f t="shared" si="18"/>
        <v>0.71169125993189564</v>
      </c>
      <c r="K164" s="120">
        <v>6182</v>
      </c>
      <c r="L164" s="121">
        <f t="shared" si="18"/>
        <v>-0.31675508399646335</v>
      </c>
      <c r="M164" s="120">
        <v>8224</v>
      </c>
      <c r="N164" s="121">
        <f t="shared" si="19"/>
        <v>0.3303138142995794</v>
      </c>
    </row>
    <row r="165" spans="2:14" x14ac:dyDescent="0.25">
      <c r="B165" s="119" t="s">
        <v>78</v>
      </c>
      <c r="C165" s="120">
        <v>1443</v>
      </c>
      <c r="D165" s="121">
        <v>-0.83025526408657802</v>
      </c>
      <c r="E165" s="120">
        <v>4861</v>
      </c>
      <c r="F165" s="121">
        <f t="shared" si="18"/>
        <v>2.3686763686763688</v>
      </c>
      <c r="G165" s="120">
        <v>6981</v>
      </c>
      <c r="H165" s="121">
        <f t="shared" si="18"/>
        <v>0.43612425426866896</v>
      </c>
      <c r="I165" s="120">
        <v>9135</v>
      </c>
      <c r="J165" s="121">
        <f t="shared" si="18"/>
        <v>0.30855178341211853</v>
      </c>
      <c r="K165" s="120">
        <v>4939</v>
      </c>
      <c r="L165" s="121">
        <f t="shared" si="18"/>
        <v>-0.45933223864258343</v>
      </c>
      <c r="M165" s="120">
        <v>7064</v>
      </c>
      <c r="N165" s="121">
        <f t="shared" si="19"/>
        <v>0.43024903826685557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5689</v>
      </c>
      <c r="F166" s="121" t="str">
        <f t="shared" si="18"/>
        <v>-</v>
      </c>
      <c r="G166" s="120">
        <v>7206</v>
      </c>
      <c r="H166" s="121">
        <f t="shared" si="18"/>
        <v>0.26665494814554402</v>
      </c>
      <c r="I166" s="120">
        <v>9264</v>
      </c>
      <c r="J166" s="121">
        <f t="shared" si="18"/>
        <v>0.28559533721898411</v>
      </c>
      <c r="K166" s="120">
        <v>7525</v>
      </c>
      <c r="L166" s="121">
        <f t="shared" si="18"/>
        <v>-0.18771588946459417</v>
      </c>
      <c r="M166" s="120">
        <v>11050</v>
      </c>
      <c r="N166" s="121">
        <f t="shared" si="19"/>
        <v>0.46843853820598014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6409</v>
      </c>
      <c r="F167" s="121" t="str">
        <f t="shared" si="18"/>
        <v>-</v>
      </c>
      <c r="G167" s="120">
        <v>5583</v>
      </c>
      <c r="H167" s="121">
        <f t="shared" si="18"/>
        <v>-0.12888126072710249</v>
      </c>
      <c r="I167" s="120">
        <v>6665</v>
      </c>
      <c r="J167" s="121">
        <f t="shared" si="18"/>
        <v>0.19380261508149732</v>
      </c>
      <c r="K167" s="120">
        <v>6516</v>
      </c>
      <c r="L167" s="121">
        <f t="shared" si="18"/>
        <v>-2.2355588897224332E-2</v>
      </c>
      <c r="M167" s="120">
        <v>12848</v>
      </c>
      <c r="N167" s="121">
        <f t="shared" si="19"/>
        <v>0.97176181706568454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7439</v>
      </c>
      <c r="F168" s="121" t="str">
        <f t="shared" si="18"/>
        <v>-</v>
      </c>
      <c r="G168" s="120">
        <v>3065</v>
      </c>
      <c r="H168" s="121">
        <f t="shared" si="18"/>
        <v>-0.58798225567952689</v>
      </c>
      <c r="I168" s="120">
        <v>6352</v>
      </c>
      <c r="J168" s="121">
        <f t="shared" si="18"/>
        <v>1.0724306688417617</v>
      </c>
      <c r="K168" s="120">
        <v>6666</v>
      </c>
      <c r="L168" s="121">
        <f t="shared" si="18"/>
        <v>4.9433249370277155E-2</v>
      </c>
      <c r="M168" s="120">
        <v>9715</v>
      </c>
      <c r="N168" s="121">
        <f t="shared" si="19"/>
        <v>0.4573957395739574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8515</v>
      </c>
      <c r="F169" s="121" t="str">
        <f t="shared" si="18"/>
        <v>-</v>
      </c>
      <c r="G169" s="120">
        <v>3821</v>
      </c>
      <c r="H169" s="121">
        <f t="shared" si="18"/>
        <v>-0.55126247798003525</v>
      </c>
      <c r="I169" s="120">
        <v>5284</v>
      </c>
      <c r="J169" s="121">
        <f t="shared" si="18"/>
        <v>0.38288406176393619</v>
      </c>
      <c r="K169" s="120">
        <v>6802</v>
      </c>
      <c r="L169" s="121">
        <f t="shared" si="18"/>
        <v>0.28728236184708544</v>
      </c>
      <c r="M169" s="120">
        <v>7633</v>
      </c>
      <c r="N169" s="121">
        <f t="shared" si="19"/>
        <v>0.12216995001470154</v>
      </c>
    </row>
    <row r="170" spans="2:14" x14ac:dyDescent="0.25">
      <c r="B170" s="119" t="s">
        <v>88</v>
      </c>
      <c r="C170" s="120">
        <v>1664</v>
      </c>
      <c r="D170" s="121">
        <v>-0.86251342642320084</v>
      </c>
      <c r="E170" s="120">
        <v>10470</v>
      </c>
      <c r="F170" s="121">
        <f t="shared" si="18"/>
        <v>5.2920673076923075</v>
      </c>
      <c r="G170" s="120">
        <v>7591</v>
      </c>
      <c r="H170" s="121">
        <f t="shared" si="18"/>
        <v>-0.27497612225405921</v>
      </c>
      <c r="I170" s="120">
        <v>8768</v>
      </c>
      <c r="J170" s="121">
        <f t="shared" si="18"/>
        <v>0.15505203530496647</v>
      </c>
      <c r="K170" s="120">
        <v>9306</v>
      </c>
      <c r="L170" s="121">
        <f t="shared" si="18"/>
        <v>6.1359489051094895E-2</v>
      </c>
      <c r="M170" s="120">
        <v>9120</v>
      </c>
      <c r="N170" s="121">
        <f t="shared" si="19"/>
        <v>-1.9987105093488111E-2</v>
      </c>
    </row>
    <row r="171" spans="2:14" x14ac:dyDescent="0.25">
      <c r="B171" s="119" t="s">
        <v>90</v>
      </c>
      <c r="C171" s="120">
        <v>1599</v>
      </c>
      <c r="D171" s="121">
        <v>-0.81808873720136521</v>
      </c>
      <c r="E171" s="120">
        <v>7466</v>
      </c>
      <c r="F171" s="121">
        <f t="shared" si="18"/>
        <v>3.66916823014384</v>
      </c>
      <c r="G171" s="120">
        <v>6027</v>
      </c>
      <c r="H171" s="121">
        <f t="shared" si="18"/>
        <v>-0.19274042325207608</v>
      </c>
      <c r="I171" s="120">
        <v>5100</v>
      </c>
      <c r="J171" s="121">
        <f t="shared" si="18"/>
        <v>-0.15380786460925833</v>
      </c>
      <c r="K171" s="120">
        <v>7942</v>
      </c>
      <c r="L171" s="121">
        <f t="shared" si="18"/>
        <v>0.55725490196078442</v>
      </c>
      <c r="M171" s="120"/>
      <c r="N171" s="121"/>
    </row>
    <row r="172" spans="2:14" x14ac:dyDescent="0.25">
      <c r="B172" s="119" t="s">
        <v>92</v>
      </c>
      <c r="C172" s="120">
        <v>2076</v>
      </c>
      <c r="D172" s="121">
        <v>-0.72655426765015807</v>
      </c>
      <c r="E172" s="120">
        <v>5600</v>
      </c>
      <c r="F172" s="121">
        <f t="shared" si="18"/>
        <v>1.6974951830443161</v>
      </c>
      <c r="G172" s="120">
        <v>6802</v>
      </c>
      <c r="H172" s="121">
        <f t="shared" si="18"/>
        <v>0.21464285714285714</v>
      </c>
      <c r="I172" s="120">
        <v>4406</v>
      </c>
      <c r="J172" s="121">
        <f t="shared" si="18"/>
        <v>-0.3522493384298736</v>
      </c>
      <c r="K172" s="120">
        <v>10904</v>
      </c>
      <c r="L172" s="121">
        <f t="shared" si="18"/>
        <v>1.4748070812528371</v>
      </c>
      <c r="M172" s="120"/>
      <c r="N172" s="121"/>
    </row>
    <row r="173" spans="2:14" x14ac:dyDescent="0.25">
      <c r="B173" s="119" t="s">
        <v>94</v>
      </c>
      <c r="C173" s="120">
        <v>274</v>
      </c>
      <c r="D173" s="121">
        <v>-0.88463157894736844</v>
      </c>
      <c r="E173" s="120">
        <v>4317</v>
      </c>
      <c r="F173" s="121">
        <f t="shared" si="18"/>
        <v>14.755474452554745</v>
      </c>
      <c r="G173" s="120">
        <v>4995</v>
      </c>
      <c r="H173" s="121">
        <f t="shared" si="18"/>
        <v>0.15705350938151486</v>
      </c>
      <c r="I173" s="120">
        <v>4070</v>
      </c>
      <c r="J173" s="121">
        <f t="shared" si="18"/>
        <v>-0.18518518518518523</v>
      </c>
      <c r="K173" s="120">
        <v>7615</v>
      </c>
      <c r="L173" s="121">
        <f t="shared" si="18"/>
        <v>0.87100737100737091</v>
      </c>
      <c r="M173" s="120"/>
      <c r="N173" s="121"/>
    </row>
    <row r="174" spans="2:14" x14ac:dyDescent="0.25">
      <c r="B174" s="119" t="s">
        <v>96</v>
      </c>
      <c r="C174" s="120">
        <v>803</v>
      </c>
      <c r="D174" s="121">
        <v>-0.67995217218015147</v>
      </c>
      <c r="E174" s="120">
        <v>4121</v>
      </c>
      <c r="F174" s="121">
        <f t="shared" si="18"/>
        <v>4.1320049813200495</v>
      </c>
      <c r="G174" s="120">
        <v>4838</v>
      </c>
      <c r="H174" s="121">
        <f t="shared" si="18"/>
        <v>0.1739868963843727</v>
      </c>
      <c r="I174" s="120">
        <v>4128</v>
      </c>
      <c r="J174" s="121">
        <f t="shared" si="18"/>
        <v>-0.14675485737908223</v>
      </c>
      <c r="K174" s="120">
        <v>6510</v>
      </c>
      <c r="L174" s="121">
        <f t="shared" si="18"/>
        <v>0.57703488372093026</v>
      </c>
      <c r="M174" s="120"/>
      <c r="N174" s="121"/>
    </row>
    <row r="175" spans="2:14" ht="15.75" x14ac:dyDescent="0.25">
      <c r="B175" s="122" t="s">
        <v>33</v>
      </c>
      <c r="C175" s="123">
        <v>13883</v>
      </c>
      <c r="D175" s="124">
        <v>-0.84995893135051015</v>
      </c>
      <c r="E175" s="123">
        <v>67210</v>
      </c>
      <c r="F175" s="124">
        <f t="shared" si="18"/>
        <v>3.8411726572066556</v>
      </c>
      <c r="G175" s="123">
        <v>65652</v>
      </c>
      <c r="H175" s="124">
        <f t="shared" si="18"/>
        <v>-2.318107424490401E-2</v>
      </c>
      <c r="I175" s="123">
        <v>76293</v>
      </c>
      <c r="J175" s="124">
        <f t="shared" si="18"/>
        <v>0.16208188630963272</v>
      </c>
      <c r="K175" s="123">
        <v>85229</v>
      </c>
      <c r="L175" s="124">
        <f t="shared" si="18"/>
        <v>0.1171273904552188</v>
      </c>
      <c r="M175" s="123">
        <v>72421</v>
      </c>
      <c r="N175" s="124">
        <v>0.38583566152550808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</row>
    <row r="178" spans="1:15" x14ac:dyDescent="0.25">
      <c r="C178" s="125"/>
      <c r="K178" s="125"/>
      <c r="N178" s="81"/>
    </row>
    <row r="180" spans="1:15" ht="48.75" customHeight="1" thickBot="1" x14ac:dyDescent="0.3">
      <c r="B180" s="283" t="s">
        <v>292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$C$7</f>
        <v>2020</v>
      </c>
      <c r="D183" s="308"/>
      <c r="E183" s="309">
        <f>$E$7</f>
        <v>2021</v>
      </c>
      <c r="F183" s="308"/>
      <c r="G183" s="309">
        <f>$G$7</f>
        <v>2022</v>
      </c>
      <c r="H183" s="308"/>
      <c r="I183" s="309">
        <f>$I$7</f>
        <v>2023</v>
      </c>
      <c r="J183" s="308"/>
      <c r="K183" s="309">
        <f>$K$7</f>
        <v>2024</v>
      </c>
      <c r="L183" s="308"/>
      <c r="M183" s="309">
        <f>$M$7</f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CONCATENATE("var. ",RIGHT(C183,2),"/",RIGHT(C183-1,2))</f>
        <v>var. 20/19</v>
      </c>
      <c r="E184" s="118" t="s">
        <v>72</v>
      </c>
      <c r="F184" s="117" t="s">
        <v>255</v>
      </c>
      <c r="G184" s="118" t="s">
        <v>72</v>
      </c>
      <c r="H184" s="117" t="s">
        <v>255</v>
      </c>
      <c r="I184" s="118" t="s">
        <v>72</v>
      </c>
      <c r="J184" s="117" t="s">
        <v>255</v>
      </c>
      <c r="K184" s="118" t="s">
        <v>72</v>
      </c>
      <c r="L184" s="117" t="s">
        <v>255</v>
      </c>
      <c r="M184" s="118" t="s">
        <v>72</v>
      </c>
      <c r="N184" s="117" t="s">
        <v>285</v>
      </c>
    </row>
    <row r="185" spans="1:15" x14ac:dyDescent="0.25">
      <c r="A185" s="125"/>
      <c r="B185" s="119" t="s">
        <v>74</v>
      </c>
      <c r="C185" s="120">
        <v>2047</v>
      </c>
      <c r="D185" s="121">
        <v>-0.37323943661971826</v>
      </c>
      <c r="E185" s="120">
        <v>24</v>
      </c>
      <c r="F185" s="121">
        <f t="shared" ref="F185:L197" si="20">IFERROR(E185/C185-1,"-")</f>
        <v>-0.98827552515876893</v>
      </c>
      <c r="G185" s="120">
        <v>3777</v>
      </c>
      <c r="H185" s="121">
        <f t="shared" si="20"/>
        <v>156.375</v>
      </c>
      <c r="I185" s="120">
        <v>3304</v>
      </c>
      <c r="J185" s="121">
        <f t="shared" si="20"/>
        <v>-0.12523166534286467</v>
      </c>
      <c r="K185" s="120">
        <v>3117</v>
      </c>
      <c r="L185" s="121">
        <f t="shared" si="20"/>
        <v>-5.6598062953995165E-2</v>
      </c>
      <c r="M185" s="120">
        <v>2934</v>
      </c>
      <c r="N185" s="121">
        <f t="shared" ref="N185:N194" si="21">IFERROR(M185/K185-1,"-")</f>
        <v>-5.8710298363811364E-2</v>
      </c>
    </row>
    <row r="186" spans="1:15" x14ac:dyDescent="0.25">
      <c r="B186" s="119" t="s">
        <v>76</v>
      </c>
      <c r="C186" s="120">
        <v>2775</v>
      </c>
      <c r="D186" s="121">
        <v>0.53399668325041461</v>
      </c>
      <c r="E186" s="120">
        <v>97</v>
      </c>
      <c r="F186" s="121">
        <f t="shared" si="20"/>
        <v>-0.96504504504504507</v>
      </c>
      <c r="G186" s="120">
        <v>2670</v>
      </c>
      <c r="H186" s="121">
        <f t="shared" si="20"/>
        <v>26.52577319587629</v>
      </c>
      <c r="I186" s="120">
        <v>4270</v>
      </c>
      <c r="J186" s="121">
        <f t="shared" si="20"/>
        <v>0.59925093632958792</v>
      </c>
      <c r="K186" s="120">
        <v>3826</v>
      </c>
      <c r="L186" s="121">
        <f t="shared" si="20"/>
        <v>-0.1039812646370023</v>
      </c>
      <c r="M186" s="120">
        <v>2981</v>
      </c>
      <c r="N186" s="121">
        <f t="shared" si="21"/>
        <v>-0.22085729221118666</v>
      </c>
    </row>
    <row r="187" spans="1:15" x14ac:dyDescent="0.25">
      <c r="B187" s="119" t="s">
        <v>78</v>
      </c>
      <c r="C187" s="120">
        <v>1005</v>
      </c>
      <c r="D187" s="121">
        <v>-0.6405579399141631</v>
      </c>
      <c r="E187" s="120">
        <v>852</v>
      </c>
      <c r="F187" s="121">
        <f t="shared" si="20"/>
        <v>-0.15223880597014927</v>
      </c>
      <c r="G187" s="120">
        <v>4541</v>
      </c>
      <c r="H187" s="121">
        <f t="shared" si="20"/>
        <v>4.32981220657277</v>
      </c>
      <c r="I187" s="120">
        <v>3083</v>
      </c>
      <c r="J187" s="121">
        <f t="shared" si="20"/>
        <v>-0.32107465316009687</v>
      </c>
      <c r="K187" s="120">
        <v>2968</v>
      </c>
      <c r="L187" s="121">
        <f t="shared" si="20"/>
        <v>-3.7301329873499878E-2</v>
      </c>
      <c r="M187" s="120">
        <v>4117</v>
      </c>
      <c r="N187" s="121">
        <f t="shared" si="21"/>
        <v>0.3871293800539084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1103</v>
      </c>
      <c r="F188" s="121" t="str">
        <f t="shared" si="20"/>
        <v>-</v>
      </c>
      <c r="G188" s="120">
        <v>5354</v>
      </c>
      <c r="H188" s="121">
        <f t="shared" si="20"/>
        <v>3.8540344514959202</v>
      </c>
      <c r="I188" s="120">
        <v>2209</v>
      </c>
      <c r="J188" s="121">
        <f t="shared" si="20"/>
        <v>-0.58741128128502051</v>
      </c>
      <c r="K188" s="120">
        <v>2779</v>
      </c>
      <c r="L188" s="121">
        <f t="shared" si="20"/>
        <v>0.25803531009506564</v>
      </c>
      <c r="M188" s="120">
        <v>2919</v>
      </c>
      <c r="N188" s="121">
        <f t="shared" si="21"/>
        <v>5.0377833753148638E-2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2887</v>
      </c>
      <c r="F189" s="121" t="str">
        <f t="shared" si="20"/>
        <v>-</v>
      </c>
      <c r="G189" s="120">
        <v>3171</v>
      </c>
      <c r="H189" s="121">
        <f t="shared" si="20"/>
        <v>9.8372012469691628E-2</v>
      </c>
      <c r="I189" s="120">
        <v>2062</v>
      </c>
      <c r="J189" s="121">
        <f t="shared" si="20"/>
        <v>-0.3497319457584358</v>
      </c>
      <c r="K189" s="120">
        <v>1796</v>
      </c>
      <c r="L189" s="121">
        <f t="shared" si="20"/>
        <v>-0.12900096993210475</v>
      </c>
      <c r="M189" s="120">
        <v>2585</v>
      </c>
      <c r="N189" s="121">
        <f t="shared" si="21"/>
        <v>0.43930957683741645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5012</v>
      </c>
      <c r="F190" s="121" t="str">
        <f t="shared" si="20"/>
        <v>-</v>
      </c>
      <c r="G190" s="120">
        <v>2792</v>
      </c>
      <c r="H190" s="121">
        <f t="shared" si="20"/>
        <v>-0.44293695131683963</v>
      </c>
      <c r="I190" s="120">
        <v>1595</v>
      </c>
      <c r="J190" s="121">
        <f t="shared" si="20"/>
        <v>-0.42872492836676213</v>
      </c>
      <c r="K190" s="120">
        <v>1704</v>
      </c>
      <c r="L190" s="121">
        <f t="shared" si="20"/>
        <v>6.8338557993730342E-2</v>
      </c>
      <c r="M190" s="120">
        <v>1764</v>
      </c>
      <c r="N190" s="121">
        <f t="shared" si="21"/>
        <v>3.5211267605633756E-2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6248</v>
      </c>
      <c r="F191" s="121" t="str">
        <f t="shared" si="20"/>
        <v>-</v>
      </c>
      <c r="G191" s="120">
        <v>5024</v>
      </c>
      <c r="H191" s="121">
        <f t="shared" si="20"/>
        <v>-0.19590268886043538</v>
      </c>
      <c r="I191" s="120">
        <v>11773</v>
      </c>
      <c r="J191" s="121">
        <f t="shared" si="20"/>
        <v>1.3433519108280256</v>
      </c>
      <c r="K191" s="120">
        <v>2649</v>
      </c>
      <c r="L191" s="121">
        <f t="shared" si="20"/>
        <v>-0.77499362949120876</v>
      </c>
      <c r="M191" s="120">
        <v>4169</v>
      </c>
      <c r="N191" s="121">
        <f t="shared" si="21"/>
        <v>0.57380143450358623</v>
      </c>
    </row>
    <row r="192" spans="1:15" x14ac:dyDescent="0.25">
      <c r="B192" s="119" t="s">
        <v>88</v>
      </c>
      <c r="C192" s="120">
        <v>3277</v>
      </c>
      <c r="D192" s="121">
        <v>0.18431514275388516</v>
      </c>
      <c r="E192" s="120">
        <v>4263</v>
      </c>
      <c r="F192" s="121">
        <f t="shared" si="20"/>
        <v>0.30088495575221241</v>
      </c>
      <c r="G192" s="120">
        <v>3955</v>
      </c>
      <c r="H192" s="121">
        <f t="shared" si="20"/>
        <v>-7.2249589490968824E-2</v>
      </c>
      <c r="I192" s="120">
        <v>1969</v>
      </c>
      <c r="J192" s="121">
        <f t="shared" si="20"/>
        <v>-0.50214917825537286</v>
      </c>
      <c r="K192" s="120">
        <v>2079</v>
      </c>
      <c r="L192" s="121">
        <f t="shared" si="20"/>
        <v>5.5865921787709549E-2</v>
      </c>
      <c r="M192" s="120">
        <v>3007</v>
      </c>
      <c r="N192" s="121">
        <f t="shared" si="21"/>
        <v>0.4463684463684463</v>
      </c>
    </row>
    <row r="193" spans="2:15" x14ac:dyDescent="0.25">
      <c r="B193" s="119" t="s">
        <v>90</v>
      </c>
      <c r="C193" s="120">
        <v>8307</v>
      </c>
      <c r="D193" s="121">
        <v>2.9073377234242708</v>
      </c>
      <c r="E193" s="120">
        <v>4691</v>
      </c>
      <c r="F193" s="121">
        <f t="shared" si="20"/>
        <v>-0.4352955338870832</v>
      </c>
      <c r="G193" s="120">
        <v>2964</v>
      </c>
      <c r="H193" s="121">
        <f t="shared" si="20"/>
        <v>-0.36815178000426352</v>
      </c>
      <c r="I193" s="120">
        <v>2896</v>
      </c>
      <c r="J193" s="121">
        <f t="shared" si="20"/>
        <v>-2.2941970310391357E-2</v>
      </c>
      <c r="K193" s="120">
        <v>2306</v>
      </c>
      <c r="L193" s="121">
        <f t="shared" si="20"/>
        <v>-0.20372928176795579</v>
      </c>
      <c r="M193" s="120"/>
      <c r="N193" s="121"/>
    </row>
    <row r="194" spans="2:15" x14ac:dyDescent="0.25">
      <c r="B194" s="119" t="s">
        <v>92</v>
      </c>
      <c r="C194" s="120">
        <v>1415</v>
      </c>
      <c r="D194" s="121">
        <v>-6.353408338848443E-2</v>
      </c>
      <c r="E194" s="120">
        <v>3652</v>
      </c>
      <c r="F194" s="121">
        <f t="shared" si="20"/>
        <v>1.5809187279151944</v>
      </c>
      <c r="G194" s="120">
        <v>2701</v>
      </c>
      <c r="H194" s="121">
        <f t="shared" si="20"/>
        <v>-0.26040525739320919</v>
      </c>
      <c r="I194" s="120">
        <v>2228</v>
      </c>
      <c r="J194" s="121">
        <f t="shared" si="20"/>
        <v>-0.17512032580525727</v>
      </c>
      <c r="K194" s="120">
        <v>3906</v>
      </c>
      <c r="L194" s="121">
        <f t="shared" si="20"/>
        <v>0.7531418312387792</v>
      </c>
      <c r="M194" s="120"/>
      <c r="N194" s="121"/>
    </row>
    <row r="195" spans="2:15" x14ac:dyDescent="0.25">
      <c r="B195" s="119" t="s">
        <v>94</v>
      </c>
      <c r="C195" s="120">
        <v>419</v>
      </c>
      <c r="D195" s="121">
        <v>-0.83451816745655605</v>
      </c>
      <c r="E195" s="120">
        <v>4579</v>
      </c>
      <c r="F195" s="121">
        <f t="shared" si="20"/>
        <v>9.928400954653938</v>
      </c>
      <c r="G195" s="120">
        <v>2267</v>
      </c>
      <c r="H195" s="121">
        <f t="shared" si="20"/>
        <v>-0.50491373662371697</v>
      </c>
      <c r="I195" s="120">
        <v>3491</v>
      </c>
      <c r="J195" s="121">
        <f t="shared" si="20"/>
        <v>0.53992059991177777</v>
      </c>
      <c r="K195" s="120">
        <v>3622</v>
      </c>
      <c r="L195" s="121">
        <f t="shared" si="20"/>
        <v>3.7525064451446655E-2</v>
      </c>
      <c r="M195" s="120"/>
      <c r="N195" s="121"/>
    </row>
    <row r="196" spans="2:15" x14ac:dyDescent="0.25">
      <c r="B196" s="119" t="s">
        <v>96</v>
      </c>
      <c r="C196" s="120">
        <v>447</v>
      </c>
      <c r="D196" s="121">
        <v>-0.74602272727272734</v>
      </c>
      <c r="E196" s="120">
        <v>3489</v>
      </c>
      <c r="F196" s="121">
        <f t="shared" si="20"/>
        <v>6.8053691275167782</v>
      </c>
      <c r="G196" s="120">
        <v>2033</v>
      </c>
      <c r="H196" s="121">
        <f t="shared" si="20"/>
        <v>-0.41731155058756086</v>
      </c>
      <c r="I196" s="120">
        <v>3386</v>
      </c>
      <c r="J196" s="121">
        <f t="shared" si="20"/>
        <v>0.66551893753074265</v>
      </c>
      <c r="K196" s="120">
        <v>2445</v>
      </c>
      <c r="L196" s="121">
        <f t="shared" si="20"/>
        <v>-0.27790903721204963</v>
      </c>
      <c r="M196" s="120"/>
      <c r="N196" s="121"/>
    </row>
    <row r="197" spans="2:15" ht="15.75" x14ac:dyDescent="0.25">
      <c r="B197" s="122" t="s">
        <v>33</v>
      </c>
      <c r="C197" s="123">
        <v>19818</v>
      </c>
      <c r="D197" s="124">
        <v>-0.33862839979976644</v>
      </c>
      <c r="E197" s="123">
        <v>36897</v>
      </c>
      <c r="F197" s="124">
        <f t="shared" si="20"/>
        <v>0.86179231002119283</v>
      </c>
      <c r="G197" s="123">
        <v>41249</v>
      </c>
      <c r="H197" s="124">
        <f t="shared" si="20"/>
        <v>0.11794996883215436</v>
      </c>
      <c r="I197" s="123">
        <v>42266</v>
      </c>
      <c r="J197" s="124">
        <f t="shared" si="20"/>
        <v>2.4655143154985515E-2</v>
      </c>
      <c r="K197" s="123">
        <v>33197</v>
      </c>
      <c r="L197" s="124">
        <f t="shared" si="20"/>
        <v>-0.21456963043581134</v>
      </c>
      <c r="M197" s="123">
        <v>24476</v>
      </c>
      <c r="N197" s="124">
        <v>0.17009274309207378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C200" s="125"/>
      <c r="K200" s="125"/>
      <c r="N200" s="81"/>
    </row>
    <row r="202" spans="2:15" ht="48.75" customHeight="1" thickBot="1" x14ac:dyDescent="0.3">
      <c r="B202" s="283" t="s">
        <v>293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$C$7</f>
        <v>2020</v>
      </c>
      <c r="D205" s="308"/>
      <c r="E205" s="309">
        <f>$E$7</f>
        <v>2021</v>
      </c>
      <c r="F205" s="308"/>
      <c r="G205" s="309">
        <f>$G$7</f>
        <v>2022</v>
      </c>
      <c r="H205" s="308"/>
      <c r="I205" s="309">
        <f>$I$7</f>
        <v>2023</v>
      </c>
      <c r="J205" s="308"/>
      <c r="K205" s="309">
        <f>$K$7</f>
        <v>2024</v>
      </c>
      <c r="L205" s="308"/>
      <c r="M205" s="309">
        <f>$M$7</f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CONCATENATE("var. ",RIGHT(C205,2),"/",RIGHT(C205-1,2))</f>
        <v>var. 20/19</v>
      </c>
      <c r="E206" s="118" t="s">
        <v>72</v>
      </c>
      <c r="F206" s="117" t="s">
        <v>255</v>
      </c>
      <c r="G206" s="118" t="s">
        <v>72</v>
      </c>
      <c r="H206" s="117" t="s">
        <v>255</v>
      </c>
      <c r="I206" s="118" t="s">
        <v>72</v>
      </c>
      <c r="J206" s="117" t="s">
        <v>255</v>
      </c>
      <c r="K206" s="118" t="s">
        <v>72</v>
      </c>
      <c r="L206" s="117" t="s">
        <v>255</v>
      </c>
      <c r="M206" s="118" t="s">
        <v>72</v>
      </c>
      <c r="N206" s="117" t="s">
        <v>285</v>
      </c>
    </row>
    <row r="207" spans="2:15" x14ac:dyDescent="0.25">
      <c r="B207" s="119" t="s">
        <v>74</v>
      </c>
      <c r="C207" s="120">
        <v>2150</v>
      </c>
      <c r="D207" s="121">
        <v>0.62509448223733943</v>
      </c>
      <c r="E207" s="120">
        <v>0</v>
      </c>
      <c r="F207" s="121">
        <f t="shared" ref="F207:L219" si="22">IFERROR(E207/C207-1,"-")</f>
        <v>-1</v>
      </c>
      <c r="G207" s="120">
        <v>4353</v>
      </c>
      <c r="H207" s="121" t="str">
        <f t="shared" si="22"/>
        <v>-</v>
      </c>
      <c r="I207" s="120">
        <v>2835</v>
      </c>
      <c r="J207" s="121">
        <f t="shared" si="22"/>
        <v>-0.34872501722949689</v>
      </c>
      <c r="K207" s="120">
        <v>3216</v>
      </c>
      <c r="L207" s="121">
        <f t="shared" si="22"/>
        <v>0.13439153439153428</v>
      </c>
      <c r="M207" s="120">
        <v>3126</v>
      </c>
      <c r="N207" s="121">
        <f t="shared" ref="N207:N216" si="23">IFERROR(M207/K207-1,"-")</f>
        <v>-2.7985074626865725E-2</v>
      </c>
    </row>
    <row r="208" spans="2:15" x14ac:dyDescent="0.25">
      <c r="B208" s="119" t="s">
        <v>76</v>
      </c>
      <c r="C208" s="120">
        <v>1375</v>
      </c>
      <c r="D208" s="121">
        <v>-0.43205287071458076</v>
      </c>
      <c r="E208" s="120">
        <v>89</v>
      </c>
      <c r="F208" s="121">
        <f t="shared" si="22"/>
        <v>-0.93527272727272726</v>
      </c>
      <c r="G208" s="120">
        <v>3212</v>
      </c>
      <c r="H208" s="121">
        <f t="shared" si="22"/>
        <v>35.08988764044944</v>
      </c>
      <c r="I208" s="120">
        <v>2109</v>
      </c>
      <c r="J208" s="121">
        <f t="shared" si="22"/>
        <v>-0.34339975093399755</v>
      </c>
      <c r="K208" s="120">
        <v>4610</v>
      </c>
      <c r="L208" s="121">
        <f t="shared" si="22"/>
        <v>1.1858700806069229</v>
      </c>
      <c r="M208" s="120">
        <v>4274</v>
      </c>
      <c r="N208" s="121">
        <f t="shared" si="23"/>
        <v>-7.288503253796097E-2</v>
      </c>
    </row>
    <row r="209" spans="2:15" x14ac:dyDescent="0.25">
      <c r="B209" s="119" t="s">
        <v>78</v>
      </c>
      <c r="C209" s="120">
        <v>654</v>
      </c>
      <c r="D209" s="121">
        <v>-0.70540540540540542</v>
      </c>
      <c r="E209" s="120">
        <v>152</v>
      </c>
      <c r="F209" s="121">
        <f t="shared" si="22"/>
        <v>-0.76758409785932724</v>
      </c>
      <c r="G209" s="120">
        <v>5444</v>
      </c>
      <c r="H209" s="121">
        <f t="shared" si="22"/>
        <v>34.815789473684212</v>
      </c>
      <c r="I209" s="120">
        <v>4068</v>
      </c>
      <c r="J209" s="121">
        <f t="shared" si="22"/>
        <v>-0.25275532696546654</v>
      </c>
      <c r="K209" s="120">
        <v>2983</v>
      </c>
      <c r="L209" s="121">
        <f t="shared" si="22"/>
        <v>-0.26671583087512296</v>
      </c>
      <c r="M209" s="120">
        <v>3784</v>
      </c>
      <c r="N209" s="121">
        <f t="shared" si="23"/>
        <v>0.26852162252765677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283</v>
      </c>
      <c r="F210" s="121" t="str">
        <f t="shared" si="22"/>
        <v>-</v>
      </c>
      <c r="G210" s="120">
        <v>3263</v>
      </c>
      <c r="H210" s="121">
        <f t="shared" si="22"/>
        <v>10.530035335689046</v>
      </c>
      <c r="I210" s="120">
        <v>4140</v>
      </c>
      <c r="J210" s="121">
        <f t="shared" si="22"/>
        <v>0.26877106956788221</v>
      </c>
      <c r="K210" s="120">
        <v>4037</v>
      </c>
      <c r="L210" s="121">
        <f t="shared" si="22"/>
        <v>-2.4879227053140052E-2</v>
      </c>
      <c r="M210" s="120">
        <v>4857</v>
      </c>
      <c r="N210" s="121">
        <f t="shared" si="23"/>
        <v>0.20312112955164729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660</v>
      </c>
      <c r="F211" s="121" t="str">
        <f t="shared" si="22"/>
        <v>-</v>
      </c>
      <c r="G211" s="120">
        <v>6241</v>
      </c>
      <c r="H211" s="121">
        <f t="shared" si="22"/>
        <v>8.4560606060606069</v>
      </c>
      <c r="I211" s="120">
        <v>3512</v>
      </c>
      <c r="J211" s="121">
        <f t="shared" si="22"/>
        <v>-0.43726966832238423</v>
      </c>
      <c r="K211" s="120">
        <v>5058</v>
      </c>
      <c r="L211" s="121">
        <f t="shared" si="22"/>
        <v>0.44020501138952173</v>
      </c>
      <c r="M211" s="120">
        <v>3016</v>
      </c>
      <c r="N211" s="121">
        <f t="shared" si="23"/>
        <v>-0.40371688414393037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4844</v>
      </c>
      <c r="F212" s="121" t="str">
        <f t="shared" si="22"/>
        <v>-</v>
      </c>
      <c r="G212" s="120">
        <v>2005</v>
      </c>
      <c r="H212" s="121">
        <f t="shared" si="22"/>
        <v>-0.58608587943848067</v>
      </c>
      <c r="I212" s="120">
        <v>2054</v>
      </c>
      <c r="J212" s="121">
        <f t="shared" si="22"/>
        <v>2.4438902743142199E-2</v>
      </c>
      <c r="K212" s="120">
        <v>2200</v>
      </c>
      <c r="L212" s="121">
        <f t="shared" si="22"/>
        <v>7.1080817916260974E-2</v>
      </c>
      <c r="M212" s="120">
        <v>2339</v>
      </c>
      <c r="N212" s="121">
        <f t="shared" si="23"/>
        <v>6.3181818181818228E-2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4008</v>
      </c>
      <c r="F213" s="121" t="str">
        <f t="shared" si="22"/>
        <v>-</v>
      </c>
      <c r="G213" s="120">
        <v>2052</v>
      </c>
      <c r="H213" s="121">
        <f t="shared" si="22"/>
        <v>-0.4880239520958084</v>
      </c>
      <c r="I213" s="120">
        <v>3330</v>
      </c>
      <c r="J213" s="121">
        <f t="shared" si="22"/>
        <v>0.62280701754385959</v>
      </c>
      <c r="K213" s="120">
        <v>2447</v>
      </c>
      <c r="L213" s="121">
        <f t="shared" si="22"/>
        <v>-0.2651651651651652</v>
      </c>
      <c r="M213" s="120">
        <v>4271</v>
      </c>
      <c r="N213" s="121">
        <f t="shared" si="23"/>
        <v>0.74540253371475274</v>
      </c>
    </row>
    <row r="214" spans="2:15" x14ac:dyDescent="0.25">
      <c r="B214" s="119" t="s">
        <v>88</v>
      </c>
      <c r="C214" s="120">
        <v>3058</v>
      </c>
      <c r="D214" s="121">
        <v>0.96782496782496774</v>
      </c>
      <c r="E214" s="120">
        <v>3790</v>
      </c>
      <c r="F214" s="121">
        <f t="shared" si="22"/>
        <v>0.23937213865271412</v>
      </c>
      <c r="G214" s="120">
        <v>1997</v>
      </c>
      <c r="H214" s="121">
        <f t="shared" si="22"/>
        <v>-0.47308707124010552</v>
      </c>
      <c r="I214" s="120">
        <v>3575</v>
      </c>
      <c r="J214" s="121">
        <f t="shared" si="22"/>
        <v>0.79018527791687521</v>
      </c>
      <c r="K214" s="120">
        <v>2598</v>
      </c>
      <c r="L214" s="121">
        <f t="shared" si="22"/>
        <v>-0.27328671328671328</v>
      </c>
      <c r="M214" s="120">
        <v>3671</v>
      </c>
      <c r="N214" s="121">
        <f t="shared" si="23"/>
        <v>0.41301000769822949</v>
      </c>
    </row>
    <row r="215" spans="2:15" x14ac:dyDescent="0.25">
      <c r="B215" s="119" t="s">
        <v>90</v>
      </c>
      <c r="C215" s="120">
        <v>184</v>
      </c>
      <c r="D215" s="121">
        <v>-0.77199504337050806</v>
      </c>
      <c r="E215" s="120">
        <v>4776</v>
      </c>
      <c r="F215" s="121">
        <f t="shared" si="22"/>
        <v>24.956521739130434</v>
      </c>
      <c r="G215" s="120">
        <v>3035</v>
      </c>
      <c r="H215" s="121">
        <f t="shared" si="22"/>
        <v>-0.36453098827470687</v>
      </c>
      <c r="I215" s="120">
        <v>3026</v>
      </c>
      <c r="J215" s="121">
        <f t="shared" si="22"/>
        <v>-2.9654036243822457E-3</v>
      </c>
      <c r="K215" s="120">
        <v>2654</v>
      </c>
      <c r="L215" s="121">
        <f t="shared" si="22"/>
        <v>-0.12293456708526107</v>
      </c>
      <c r="M215" s="120"/>
      <c r="N215" s="121"/>
    </row>
    <row r="216" spans="2:15" x14ac:dyDescent="0.25">
      <c r="B216" s="119" t="s">
        <v>92</v>
      </c>
      <c r="C216" s="120">
        <v>230</v>
      </c>
      <c r="D216" s="121">
        <v>-0.86612339930151339</v>
      </c>
      <c r="E216" s="120">
        <v>5117</v>
      </c>
      <c r="F216" s="121">
        <f t="shared" si="22"/>
        <v>21.247826086956522</v>
      </c>
      <c r="G216" s="120">
        <v>3070</v>
      </c>
      <c r="H216" s="121">
        <f t="shared" si="22"/>
        <v>-0.40003908540160249</v>
      </c>
      <c r="I216" s="120">
        <v>6655</v>
      </c>
      <c r="J216" s="121">
        <f t="shared" si="22"/>
        <v>1.1677524429967425</v>
      </c>
      <c r="K216" s="120">
        <v>4208</v>
      </c>
      <c r="L216" s="121">
        <f t="shared" si="22"/>
        <v>-0.36769346356123211</v>
      </c>
      <c r="M216" s="120"/>
      <c r="N216" s="121"/>
    </row>
    <row r="217" spans="2:15" x14ac:dyDescent="0.25">
      <c r="B217" s="119" t="s">
        <v>94</v>
      </c>
      <c r="C217" s="120">
        <v>711</v>
      </c>
      <c r="D217" s="121">
        <v>-0.5415860735009671</v>
      </c>
      <c r="E217" s="120">
        <v>2680</v>
      </c>
      <c r="F217" s="121">
        <f t="shared" si="22"/>
        <v>2.7693389592123769</v>
      </c>
      <c r="G217" s="120">
        <v>3898</v>
      </c>
      <c r="H217" s="121">
        <f t="shared" si="22"/>
        <v>0.45447761194029845</v>
      </c>
      <c r="I217" s="120">
        <v>3172</v>
      </c>
      <c r="J217" s="121">
        <f t="shared" si="22"/>
        <v>-0.18624935864545922</v>
      </c>
      <c r="K217" s="120">
        <v>4236</v>
      </c>
      <c r="L217" s="121">
        <f t="shared" si="22"/>
        <v>0.33543505674653207</v>
      </c>
      <c r="M217" s="120"/>
      <c r="N217" s="121"/>
    </row>
    <row r="218" spans="2:15" x14ac:dyDescent="0.25">
      <c r="B218" s="119" t="s">
        <v>96</v>
      </c>
      <c r="C218" s="120">
        <v>466</v>
      </c>
      <c r="D218" s="121">
        <v>-0.70450221940393154</v>
      </c>
      <c r="E218" s="120">
        <v>3062</v>
      </c>
      <c r="F218" s="121">
        <f t="shared" si="22"/>
        <v>5.570815450643777</v>
      </c>
      <c r="G218" s="120">
        <v>2693</v>
      </c>
      <c r="H218" s="121">
        <f t="shared" si="22"/>
        <v>-0.12050947093403008</v>
      </c>
      <c r="I218" s="120">
        <v>3659</v>
      </c>
      <c r="J218" s="121">
        <f t="shared" si="22"/>
        <v>0.35870776086149281</v>
      </c>
      <c r="K218" s="120">
        <v>3130</v>
      </c>
      <c r="L218" s="121">
        <f t="shared" si="22"/>
        <v>-0.14457502049740367</v>
      </c>
      <c r="M218" s="120"/>
      <c r="N218" s="121"/>
    </row>
    <row r="219" spans="2:15" ht="15.75" x14ac:dyDescent="0.25">
      <c r="B219" s="122" t="s">
        <v>33</v>
      </c>
      <c r="C219" s="123">
        <v>9005</v>
      </c>
      <c r="D219" s="124">
        <v>-0.51700278910105135</v>
      </c>
      <c r="E219" s="123">
        <v>29461</v>
      </c>
      <c r="F219" s="124">
        <f t="shared" si="22"/>
        <v>2.2716268739589118</v>
      </c>
      <c r="G219" s="123">
        <v>41263</v>
      </c>
      <c r="H219" s="124">
        <f t="shared" si="22"/>
        <v>0.40059739995247945</v>
      </c>
      <c r="I219" s="123">
        <v>42135</v>
      </c>
      <c r="J219" s="124">
        <f t="shared" si="22"/>
        <v>2.113273392627768E-2</v>
      </c>
      <c r="K219" s="123">
        <v>41377</v>
      </c>
      <c r="L219" s="124">
        <f t="shared" si="22"/>
        <v>-1.7989794707487849E-2</v>
      </c>
      <c r="M219" s="123">
        <v>29338</v>
      </c>
      <c r="N219" s="124">
        <v>8.0629120777929275E-2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C222" s="125"/>
      <c r="K222" s="125"/>
      <c r="N222" s="81"/>
    </row>
    <row r="224" spans="2:15" ht="48.75" customHeight="1" thickBot="1" x14ac:dyDescent="0.3">
      <c r="B224" s="283" t="s">
        <v>294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152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153</v>
      </c>
    </row>
    <row r="226" spans="2:15" ht="22.5" thickTop="1" thickBot="1" x14ac:dyDescent="0.3">
      <c r="B226" s="126" t="str">
        <f>C226</f>
        <v>Dinamarca</v>
      </c>
      <c r="C226" s="305" t="s">
        <v>131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$C$7</f>
        <v>2020</v>
      </c>
      <c r="D227" s="308"/>
      <c r="E227" s="309">
        <f>$E$7</f>
        <v>2021</v>
      </c>
      <c r="F227" s="308"/>
      <c r="G227" s="309">
        <f>$G$7</f>
        <v>2022</v>
      </c>
      <c r="H227" s="308"/>
      <c r="I227" s="309">
        <f>$I$7</f>
        <v>2023</v>
      </c>
      <c r="J227" s="308"/>
      <c r="K227" s="309">
        <f>$K$7</f>
        <v>2024</v>
      </c>
      <c r="L227" s="308"/>
      <c r="M227" s="309">
        <f>$M$7</f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CONCATENATE("var. ",RIGHT(C227,2),"/",RIGHT(C227-1,2))</f>
        <v>var. 20/19</v>
      </c>
      <c r="E228" s="118" t="s">
        <v>72</v>
      </c>
      <c r="F228" s="117" t="s">
        <v>255</v>
      </c>
      <c r="G228" s="118" t="s">
        <v>72</v>
      </c>
      <c r="H228" s="117" t="s">
        <v>255</v>
      </c>
      <c r="I228" s="118" t="s">
        <v>72</v>
      </c>
      <c r="J228" s="117" t="s">
        <v>255</v>
      </c>
      <c r="K228" s="118" t="s">
        <v>72</v>
      </c>
      <c r="L228" s="117" t="s">
        <v>255</v>
      </c>
      <c r="M228" s="118" t="s">
        <v>72</v>
      </c>
      <c r="N228" s="117" t="s">
        <v>285</v>
      </c>
    </row>
    <row r="229" spans="2:15" x14ac:dyDescent="0.25">
      <c r="B229" s="119" t="s">
        <v>74</v>
      </c>
      <c r="C229" s="120">
        <v>854</v>
      </c>
      <c r="D229" s="121">
        <v>0.60225140712945602</v>
      </c>
      <c r="E229" s="120">
        <v>0</v>
      </c>
      <c r="F229" s="121">
        <f t="shared" ref="F229:L241" si="24">IFERROR(E229/C229-1,"-")</f>
        <v>-1</v>
      </c>
      <c r="G229" s="120">
        <v>804</v>
      </c>
      <c r="H229" s="121" t="str">
        <f t="shared" si="24"/>
        <v>-</v>
      </c>
      <c r="I229" s="120">
        <v>1171</v>
      </c>
      <c r="J229" s="121">
        <f t="shared" si="24"/>
        <v>0.45646766169154218</v>
      </c>
      <c r="K229" s="120">
        <v>2119</v>
      </c>
      <c r="L229" s="121">
        <f t="shared" si="24"/>
        <v>0.80956447480785654</v>
      </c>
      <c r="M229" s="120">
        <v>1241</v>
      </c>
      <c r="N229" s="121">
        <f t="shared" ref="N229:N238" si="25">IFERROR(M229/K229-1,"-")</f>
        <v>-0.41434638980651251</v>
      </c>
    </row>
    <row r="230" spans="2:15" x14ac:dyDescent="0.25">
      <c r="B230" s="119" t="s">
        <v>76</v>
      </c>
      <c r="C230" s="120">
        <v>936</v>
      </c>
      <c r="D230" s="121">
        <v>-0.10772163965681603</v>
      </c>
      <c r="E230" s="120">
        <v>0</v>
      </c>
      <c r="F230" s="121">
        <f t="shared" si="24"/>
        <v>-1</v>
      </c>
      <c r="G230" s="120">
        <v>960</v>
      </c>
      <c r="H230" s="121" t="str">
        <f t="shared" si="24"/>
        <v>-</v>
      </c>
      <c r="I230" s="120">
        <v>1915</v>
      </c>
      <c r="J230" s="121">
        <f t="shared" si="24"/>
        <v>0.99479166666666674</v>
      </c>
      <c r="K230" s="120">
        <v>3693</v>
      </c>
      <c r="L230" s="121">
        <f t="shared" si="24"/>
        <v>0.92845953002610959</v>
      </c>
      <c r="M230" s="120">
        <v>1753</v>
      </c>
      <c r="N230" s="121">
        <f t="shared" si="25"/>
        <v>-0.52531816950988364</v>
      </c>
    </row>
    <row r="231" spans="2:15" x14ac:dyDescent="0.25">
      <c r="B231" s="119" t="s">
        <v>78</v>
      </c>
      <c r="C231" s="120">
        <v>487</v>
      </c>
      <c r="D231" s="121">
        <v>-0.53751187084520424</v>
      </c>
      <c r="E231" s="120">
        <v>0</v>
      </c>
      <c r="F231" s="121">
        <f t="shared" si="24"/>
        <v>-1</v>
      </c>
      <c r="G231" s="120">
        <v>982</v>
      </c>
      <c r="H231" s="121" t="str">
        <f t="shared" si="24"/>
        <v>-</v>
      </c>
      <c r="I231" s="120">
        <v>1528</v>
      </c>
      <c r="J231" s="121">
        <f t="shared" si="24"/>
        <v>0.55600814663951126</v>
      </c>
      <c r="K231" s="120">
        <v>2780</v>
      </c>
      <c r="L231" s="121">
        <f t="shared" si="24"/>
        <v>0.81937172774869116</v>
      </c>
      <c r="M231" s="120">
        <v>1536</v>
      </c>
      <c r="N231" s="121">
        <f t="shared" si="25"/>
        <v>-0.44748201438848922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27</v>
      </c>
      <c r="F232" s="121" t="str">
        <f t="shared" si="24"/>
        <v>-</v>
      </c>
      <c r="G232" s="120">
        <v>510</v>
      </c>
      <c r="H232" s="121">
        <f t="shared" si="24"/>
        <v>17.888888888888889</v>
      </c>
      <c r="I232" s="120">
        <v>404</v>
      </c>
      <c r="J232" s="121">
        <f t="shared" si="24"/>
        <v>-0.207843137254902</v>
      </c>
      <c r="K232" s="120">
        <v>629</v>
      </c>
      <c r="L232" s="121">
        <f t="shared" si="24"/>
        <v>0.55693069306930698</v>
      </c>
      <c r="M232" s="120">
        <v>896</v>
      </c>
      <c r="N232" s="121">
        <f t="shared" si="25"/>
        <v>0.42448330683624791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0</v>
      </c>
      <c r="F233" s="121" t="str">
        <f t="shared" si="24"/>
        <v>-</v>
      </c>
      <c r="G233" s="120">
        <v>64</v>
      </c>
      <c r="H233" s="121" t="str">
        <f t="shared" si="24"/>
        <v>-</v>
      </c>
      <c r="I233" s="120">
        <v>112</v>
      </c>
      <c r="J233" s="121">
        <f t="shared" si="24"/>
        <v>0.75</v>
      </c>
      <c r="K233" s="120">
        <v>309</v>
      </c>
      <c r="L233" s="121">
        <f t="shared" si="24"/>
        <v>1.7589285714285716</v>
      </c>
      <c r="M233" s="120">
        <v>182</v>
      </c>
      <c r="N233" s="121">
        <f t="shared" si="25"/>
        <v>-0.4110032362459547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26</v>
      </c>
      <c r="F234" s="121" t="str">
        <f t="shared" si="24"/>
        <v>-</v>
      </c>
      <c r="G234" s="120">
        <v>162</v>
      </c>
      <c r="H234" s="121">
        <f t="shared" si="24"/>
        <v>5.2307692307692308</v>
      </c>
      <c r="I234" s="120">
        <v>63</v>
      </c>
      <c r="J234" s="121">
        <f t="shared" si="24"/>
        <v>-0.61111111111111116</v>
      </c>
      <c r="K234" s="120">
        <v>224</v>
      </c>
      <c r="L234" s="121">
        <f t="shared" si="24"/>
        <v>2.5555555555555554</v>
      </c>
      <c r="M234" s="120">
        <v>235</v>
      </c>
      <c r="N234" s="121">
        <f t="shared" si="25"/>
        <v>4.9107142857142794E-2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224</v>
      </c>
      <c r="F235" s="121" t="str">
        <f t="shared" si="24"/>
        <v>-</v>
      </c>
      <c r="G235" s="120">
        <v>183</v>
      </c>
      <c r="H235" s="121">
        <f t="shared" si="24"/>
        <v>-0.1830357142857143</v>
      </c>
      <c r="I235" s="120">
        <v>1581</v>
      </c>
      <c r="J235" s="121">
        <f t="shared" si="24"/>
        <v>7.6393442622950811</v>
      </c>
      <c r="K235" s="120">
        <v>207</v>
      </c>
      <c r="L235" s="121">
        <f t="shared" si="24"/>
        <v>-0.86907020872865282</v>
      </c>
      <c r="M235" s="120">
        <v>326</v>
      </c>
      <c r="N235" s="121">
        <f t="shared" si="25"/>
        <v>0.57487922705314021</v>
      </c>
    </row>
    <row r="236" spans="2:15" x14ac:dyDescent="0.25">
      <c r="B236" s="119" t="s">
        <v>88</v>
      </c>
      <c r="C236" s="120">
        <v>3</v>
      </c>
      <c r="D236" s="121">
        <v>-0.94444444444444442</v>
      </c>
      <c r="E236" s="120">
        <v>69</v>
      </c>
      <c r="F236" s="121">
        <f t="shared" si="24"/>
        <v>22</v>
      </c>
      <c r="G236" s="120">
        <v>633</v>
      </c>
      <c r="H236" s="121">
        <f t="shared" si="24"/>
        <v>8.1739130434782616</v>
      </c>
      <c r="I236" s="120">
        <v>124</v>
      </c>
      <c r="J236" s="121">
        <f t="shared" si="24"/>
        <v>-0.80410742496050558</v>
      </c>
      <c r="K236" s="120">
        <v>7</v>
      </c>
      <c r="L236" s="121">
        <f t="shared" si="24"/>
        <v>-0.94354838709677424</v>
      </c>
      <c r="M236" s="120">
        <v>62</v>
      </c>
      <c r="N236" s="121">
        <f t="shared" si="25"/>
        <v>7.8571428571428577</v>
      </c>
    </row>
    <row r="237" spans="2:15" x14ac:dyDescent="0.25">
      <c r="B237" s="119" t="s">
        <v>90</v>
      </c>
      <c r="C237" s="120">
        <v>49</v>
      </c>
      <c r="D237" s="121">
        <v>-0.54629629629629628</v>
      </c>
      <c r="E237" s="120">
        <v>59</v>
      </c>
      <c r="F237" s="121">
        <f t="shared" si="24"/>
        <v>0.20408163265306123</v>
      </c>
      <c r="G237" s="120">
        <v>93</v>
      </c>
      <c r="H237" s="121">
        <f t="shared" si="24"/>
        <v>0.57627118644067798</v>
      </c>
      <c r="I237" s="120">
        <v>219</v>
      </c>
      <c r="J237" s="121">
        <f t="shared" si="24"/>
        <v>1.3548387096774195</v>
      </c>
      <c r="K237" s="120">
        <v>25</v>
      </c>
      <c r="L237" s="121">
        <f t="shared" si="24"/>
        <v>-0.88584474885844755</v>
      </c>
      <c r="M237" s="120"/>
      <c r="N237" s="121"/>
    </row>
    <row r="238" spans="2:15" x14ac:dyDescent="0.25">
      <c r="B238" s="119" t="s">
        <v>92</v>
      </c>
      <c r="C238" s="120">
        <v>0</v>
      </c>
      <c r="D238" s="121">
        <v>-1</v>
      </c>
      <c r="E238" s="120">
        <v>481</v>
      </c>
      <c r="F238" s="121" t="str">
        <f t="shared" si="24"/>
        <v>-</v>
      </c>
      <c r="G238" s="120">
        <v>5288</v>
      </c>
      <c r="H238" s="121">
        <f t="shared" si="24"/>
        <v>9.9937629937629939</v>
      </c>
      <c r="I238" s="120">
        <v>682</v>
      </c>
      <c r="J238" s="121">
        <f t="shared" si="24"/>
        <v>-0.87102874432677757</v>
      </c>
      <c r="K238" s="120">
        <v>352</v>
      </c>
      <c r="L238" s="121">
        <f t="shared" si="24"/>
        <v>-0.4838709677419355</v>
      </c>
      <c r="M238" s="120"/>
      <c r="N238" s="121"/>
    </row>
    <row r="239" spans="2:15" x14ac:dyDescent="0.25">
      <c r="B239" s="119" t="s">
        <v>94</v>
      </c>
      <c r="C239" s="120">
        <v>0</v>
      </c>
      <c r="D239" s="121">
        <v>-1</v>
      </c>
      <c r="E239" s="120">
        <v>699</v>
      </c>
      <c r="F239" s="121" t="str">
        <f t="shared" si="24"/>
        <v>-</v>
      </c>
      <c r="G239" s="120">
        <v>1469</v>
      </c>
      <c r="H239" s="121">
        <f t="shared" si="24"/>
        <v>1.1015736766809727</v>
      </c>
      <c r="I239" s="120">
        <v>1847</v>
      </c>
      <c r="J239" s="121">
        <f t="shared" si="24"/>
        <v>0.25731790333560256</v>
      </c>
      <c r="K239" s="120">
        <v>405</v>
      </c>
      <c r="L239" s="121">
        <f t="shared" si="24"/>
        <v>-0.78072550081212777</v>
      </c>
      <c r="M239" s="120"/>
      <c r="N239" s="121"/>
    </row>
    <row r="240" spans="2:15" x14ac:dyDescent="0.25">
      <c r="B240" s="119" t="s">
        <v>96</v>
      </c>
      <c r="C240" s="120">
        <v>14</v>
      </c>
      <c r="D240" s="121">
        <v>-0.98076923076923073</v>
      </c>
      <c r="E240" s="120">
        <v>729</v>
      </c>
      <c r="F240" s="121">
        <f t="shared" si="24"/>
        <v>51.071428571428569</v>
      </c>
      <c r="G240" s="120">
        <v>835</v>
      </c>
      <c r="H240" s="121">
        <f t="shared" si="24"/>
        <v>0.14540466392318252</v>
      </c>
      <c r="I240" s="120">
        <v>2134</v>
      </c>
      <c r="J240" s="121">
        <f t="shared" si="24"/>
        <v>1.555688622754491</v>
      </c>
      <c r="K240" s="120">
        <v>883</v>
      </c>
      <c r="L240" s="121">
        <f t="shared" si="24"/>
        <v>-0.58622305529522023</v>
      </c>
      <c r="M240" s="120"/>
      <c r="N240" s="121"/>
    </row>
    <row r="241" spans="2:15" ht="15.75" x14ac:dyDescent="0.25">
      <c r="B241" s="122" t="s">
        <v>33</v>
      </c>
      <c r="C241" s="123">
        <v>2343</v>
      </c>
      <c r="D241" s="124">
        <v>-0.60220713073005094</v>
      </c>
      <c r="E241" s="123">
        <v>2314</v>
      </c>
      <c r="F241" s="124">
        <f t="shared" si="24"/>
        <v>-1.237729406743493E-2</v>
      </c>
      <c r="G241" s="123">
        <v>11983</v>
      </c>
      <c r="H241" s="124">
        <f t="shared" si="24"/>
        <v>4.1784788245462403</v>
      </c>
      <c r="I241" s="123">
        <v>11780</v>
      </c>
      <c r="J241" s="124">
        <f t="shared" si="24"/>
        <v>-1.6940665943419808E-2</v>
      </c>
      <c r="K241" s="123">
        <v>11633</v>
      </c>
      <c r="L241" s="124">
        <f t="shared" si="24"/>
        <v>-1.2478777589134071E-2</v>
      </c>
      <c r="M241" s="123">
        <v>6231</v>
      </c>
      <c r="N241" s="124">
        <v>-0.3748996789727127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N244" s="81"/>
    </row>
    <row r="250" spans="2:15" ht="48.75" customHeight="1" thickBot="1" x14ac:dyDescent="0.3">
      <c r="B250" s="283" t="s">
        <v>295</v>
      </c>
      <c r="C250" s="283"/>
      <c r="D250" s="283"/>
      <c r="E250" s="283"/>
      <c r="F250" s="283"/>
      <c r="G250" s="283"/>
      <c r="H250" s="283"/>
      <c r="I250" s="283"/>
      <c r="J250" s="283"/>
      <c r="K250" s="283"/>
      <c r="L250" s="283"/>
      <c r="M250" s="283"/>
      <c r="N250" s="283"/>
      <c r="O250" s="1" t="s">
        <v>152</v>
      </c>
    </row>
    <row r="251" spans="2:15" ht="10.5" customHeight="1" thickBot="1" x14ac:dyDescent="0.3">
      <c r="B251" s="108"/>
      <c r="C251" s="109"/>
      <c r="D251" s="108"/>
      <c r="E251" s="108"/>
      <c r="F251" s="108"/>
      <c r="G251" s="108"/>
      <c r="H251" s="108"/>
      <c r="I251" s="108"/>
      <c r="J251" s="108"/>
      <c r="K251" s="108"/>
      <c r="L251" s="108"/>
      <c r="M251" s="4"/>
      <c r="N251" s="4"/>
      <c r="O251" s="1" t="s">
        <v>153</v>
      </c>
    </row>
    <row r="252" spans="2:15" ht="22.5" thickTop="1" thickBot="1" x14ac:dyDescent="0.3">
      <c r="B252" s="126" t="str">
        <f>C252</f>
        <v>Suecia</v>
      </c>
      <c r="C252" s="305" t="s">
        <v>134</v>
      </c>
      <c r="D252" s="306"/>
      <c r="E252" s="306"/>
      <c r="F252" s="306"/>
      <c r="G252" s="306"/>
      <c r="H252" s="306"/>
      <c r="I252" s="306"/>
      <c r="J252" s="306"/>
      <c r="K252" s="306"/>
      <c r="L252" s="306"/>
      <c r="M252" s="306"/>
      <c r="N252" s="306"/>
    </row>
    <row r="253" spans="2:15" ht="22.5" thickTop="1" thickBot="1" x14ac:dyDescent="0.3">
      <c r="B253" s="111"/>
      <c r="C253" s="307">
        <f>$C$7</f>
        <v>2020</v>
      </c>
      <c r="D253" s="308"/>
      <c r="E253" s="309">
        <f>$E$7</f>
        <v>2021</v>
      </c>
      <c r="F253" s="308"/>
      <c r="G253" s="309">
        <f>$G$7</f>
        <v>2022</v>
      </c>
      <c r="H253" s="308"/>
      <c r="I253" s="309">
        <f>$I$7</f>
        <v>2023</v>
      </c>
      <c r="J253" s="308"/>
      <c r="K253" s="309">
        <f>$K$7</f>
        <v>2024</v>
      </c>
      <c r="L253" s="308"/>
      <c r="M253" s="309">
        <f>$M$7</f>
        <v>2025</v>
      </c>
      <c r="N253" s="310"/>
    </row>
    <row r="254" spans="2:15" ht="16.5" thickTop="1" thickBot="1" x14ac:dyDescent="0.3">
      <c r="B254" s="87"/>
      <c r="C254" s="116" t="s">
        <v>72</v>
      </c>
      <c r="D254" s="117" t="str">
        <f>CONCATENATE("var. ",RIGHT(C253,2),"/",RIGHT(C253-1,2))</f>
        <v>var. 20/19</v>
      </c>
      <c r="E254" s="118" t="s">
        <v>72</v>
      </c>
      <c r="F254" s="117" t="s">
        <v>255</v>
      </c>
      <c r="G254" s="118" t="s">
        <v>72</v>
      </c>
      <c r="H254" s="117" t="s">
        <v>255</v>
      </c>
      <c r="I254" s="118" t="s">
        <v>72</v>
      </c>
      <c r="J254" s="117" t="s">
        <v>255</v>
      </c>
      <c r="K254" s="118" t="s">
        <v>72</v>
      </c>
      <c r="L254" s="117" t="s">
        <v>255</v>
      </c>
      <c r="M254" s="118" t="s">
        <v>72</v>
      </c>
      <c r="N254" s="117" t="s">
        <v>285</v>
      </c>
    </row>
    <row r="255" spans="2:15" x14ac:dyDescent="0.25">
      <c r="B255" s="119" t="s">
        <v>74</v>
      </c>
      <c r="C255" s="120">
        <v>3077</v>
      </c>
      <c r="D255" s="121">
        <v>4.022988505747116E-2</v>
      </c>
      <c r="E255" s="120">
        <v>0</v>
      </c>
      <c r="F255" s="121">
        <f t="shared" ref="F255:L267" si="26">IFERROR(E255/C255-1,"-")</f>
        <v>-1</v>
      </c>
      <c r="G255" s="120">
        <v>1330</v>
      </c>
      <c r="H255" s="121" t="str">
        <f t="shared" si="26"/>
        <v>-</v>
      </c>
      <c r="I255" s="120">
        <v>1883</v>
      </c>
      <c r="J255" s="121">
        <f t="shared" si="26"/>
        <v>0.41578947368421049</v>
      </c>
      <c r="K255" s="120">
        <v>1931</v>
      </c>
      <c r="L255" s="121">
        <f t="shared" si="26"/>
        <v>2.5491237387148091E-2</v>
      </c>
      <c r="M255" s="120">
        <v>1221</v>
      </c>
      <c r="N255" s="121">
        <f t="shared" ref="N255:N264" si="27">IFERROR(M255/K255-1,"-")</f>
        <v>-0.36768513723459351</v>
      </c>
    </row>
    <row r="256" spans="2:15" x14ac:dyDescent="0.25">
      <c r="B256" s="119" t="s">
        <v>76</v>
      </c>
      <c r="C256" s="120">
        <v>3038</v>
      </c>
      <c r="D256" s="121">
        <v>0.72027180067950169</v>
      </c>
      <c r="E256" s="120">
        <v>0</v>
      </c>
      <c r="F256" s="121">
        <f t="shared" si="26"/>
        <v>-1</v>
      </c>
      <c r="G256" s="120">
        <v>922</v>
      </c>
      <c r="H256" s="121" t="str">
        <f t="shared" si="26"/>
        <v>-</v>
      </c>
      <c r="I256" s="120">
        <v>1218</v>
      </c>
      <c r="J256" s="121">
        <f t="shared" si="26"/>
        <v>0.32104121475054237</v>
      </c>
      <c r="K256" s="120">
        <v>2980</v>
      </c>
      <c r="L256" s="121">
        <f t="shared" si="26"/>
        <v>1.4466338259441707</v>
      </c>
      <c r="M256" s="120">
        <v>1547</v>
      </c>
      <c r="N256" s="121">
        <f t="shared" si="27"/>
        <v>-0.48087248322147647</v>
      </c>
    </row>
    <row r="257" spans="2:14" x14ac:dyDescent="0.25">
      <c r="B257" s="119" t="s">
        <v>78</v>
      </c>
      <c r="C257" s="120">
        <v>1095</v>
      </c>
      <c r="D257" s="121">
        <v>-0.38792621576299613</v>
      </c>
      <c r="E257" s="120">
        <v>0</v>
      </c>
      <c r="F257" s="121">
        <f t="shared" si="26"/>
        <v>-1</v>
      </c>
      <c r="G257" s="120">
        <v>1729</v>
      </c>
      <c r="H257" s="121" t="str">
        <f t="shared" si="26"/>
        <v>-</v>
      </c>
      <c r="I257" s="120">
        <v>882</v>
      </c>
      <c r="J257" s="121">
        <f t="shared" si="26"/>
        <v>-0.48987854251012142</v>
      </c>
      <c r="K257" s="120">
        <v>2778</v>
      </c>
      <c r="L257" s="121">
        <f t="shared" si="26"/>
        <v>2.1496598639455784</v>
      </c>
      <c r="M257" s="120">
        <v>1386</v>
      </c>
      <c r="N257" s="121">
        <f t="shared" si="27"/>
        <v>-0.50107991360691151</v>
      </c>
    </row>
    <row r="258" spans="2:14" x14ac:dyDescent="0.25">
      <c r="B258" s="119" t="s">
        <v>80</v>
      </c>
      <c r="C258" s="120">
        <v>0</v>
      </c>
      <c r="D258" s="121">
        <v>-1</v>
      </c>
      <c r="E258" s="120">
        <v>10</v>
      </c>
      <c r="F258" s="121" t="str">
        <f t="shared" si="26"/>
        <v>-</v>
      </c>
      <c r="G258" s="120">
        <v>782</v>
      </c>
      <c r="H258" s="121">
        <f t="shared" si="26"/>
        <v>77.2</v>
      </c>
      <c r="I258" s="120">
        <v>140</v>
      </c>
      <c r="J258" s="121">
        <f t="shared" si="26"/>
        <v>-0.82097186700767266</v>
      </c>
      <c r="K258" s="120">
        <v>613</v>
      </c>
      <c r="L258" s="121">
        <f t="shared" si="26"/>
        <v>3.378571428571429</v>
      </c>
      <c r="M258" s="120">
        <v>526</v>
      </c>
      <c r="N258" s="121">
        <f t="shared" si="27"/>
        <v>-0.1419249592169658</v>
      </c>
    </row>
    <row r="259" spans="2:14" x14ac:dyDescent="0.25">
      <c r="B259" s="119" t="s">
        <v>82</v>
      </c>
      <c r="C259" s="120">
        <v>0</v>
      </c>
      <c r="D259" s="121">
        <v>-1</v>
      </c>
      <c r="E259" s="120">
        <v>41</v>
      </c>
      <c r="F259" s="121" t="str">
        <f t="shared" si="26"/>
        <v>-</v>
      </c>
      <c r="G259" s="120">
        <v>175</v>
      </c>
      <c r="H259" s="121">
        <f t="shared" si="26"/>
        <v>3.2682926829268295</v>
      </c>
      <c r="I259" s="120">
        <v>5</v>
      </c>
      <c r="J259" s="121">
        <f t="shared" si="26"/>
        <v>-0.97142857142857142</v>
      </c>
      <c r="K259" s="120">
        <v>117</v>
      </c>
      <c r="L259" s="121">
        <f t="shared" si="26"/>
        <v>22.4</v>
      </c>
      <c r="M259" s="120">
        <v>143</v>
      </c>
      <c r="N259" s="121">
        <f t="shared" si="27"/>
        <v>0.22222222222222232</v>
      </c>
    </row>
    <row r="260" spans="2:14" x14ac:dyDescent="0.25">
      <c r="B260" s="119" t="s">
        <v>84</v>
      </c>
      <c r="C260" s="120">
        <v>0</v>
      </c>
      <c r="D260" s="121">
        <v>-1</v>
      </c>
      <c r="E260" s="120">
        <v>46</v>
      </c>
      <c r="F260" s="121" t="str">
        <f t="shared" si="26"/>
        <v>-</v>
      </c>
      <c r="G260" s="120">
        <v>278</v>
      </c>
      <c r="H260" s="121">
        <f t="shared" si="26"/>
        <v>5.0434782608695654</v>
      </c>
      <c r="I260" s="120">
        <v>45</v>
      </c>
      <c r="J260" s="121">
        <f t="shared" si="26"/>
        <v>-0.83812949640287771</v>
      </c>
      <c r="K260" s="120">
        <v>67</v>
      </c>
      <c r="L260" s="121">
        <f t="shared" si="26"/>
        <v>0.48888888888888893</v>
      </c>
      <c r="M260" s="120">
        <v>93</v>
      </c>
      <c r="N260" s="121">
        <f t="shared" si="27"/>
        <v>0.38805970149253732</v>
      </c>
    </row>
    <row r="261" spans="2:14" x14ac:dyDescent="0.25">
      <c r="B261" s="119" t="s">
        <v>86</v>
      </c>
      <c r="C261" s="120">
        <v>0</v>
      </c>
      <c r="D261" s="121">
        <v>-1</v>
      </c>
      <c r="E261" s="120">
        <v>1</v>
      </c>
      <c r="F261" s="121" t="str">
        <f t="shared" si="26"/>
        <v>-</v>
      </c>
      <c r="G261" s="120">
        <v>26</v>
      </c>
      <c r="H261" s="121">
        <f t="shared" si="26"/>
        <v>25</v>
      </c>
      <c r="I261" s="120">
        <v>81</v>
      </c>
      <c r="J261" s="121">
        <f t="shared" si="26"/>
        <v>2.1153846153846154</v>
      </c>
      <c r="K261" s="120">
        <v>384</v>
      </c>
      <c r="L261" s="121">
        <f t="shared" si="26"/>
        <v>3.7407407407407405</v>
      </c>
      <c r="M261" s="120">
        <v>102</v>
      </c>
      <c r="N261" s="121">
        <f t="shared" si="27"/>
        <v>-0.734375</v>
      </c>
    </row>
    <row r="262" spans="2:14" x14ac:dyDescent="0.25">
      <c r="B262" s="119" t="s">
        <v>88</v>
      </c>
      <c r="C262" s="120">
        <v>0</v>
      </c>
      <c r="D262" s="121">
        <v>-1</v>
      </c>
      <c r="E262" s="120">
        <v>5</v>
      </c>
      <c r="F262" s="121" t="str">
        <f t="shared" si="26"/>
        <v>-</v>
      </c>
      <c r="G262" s="120">
        <v>38</v>
      </c>
      <c r="H262" s="121">
        <f t="shared" si="26"/>
        <v>6.6</v>
      </c>
      <c r="I262" s="120">
        <v>106</v>
      </c>
      <c r="J262" s="121">
        <f t="shared" si="26"/>
        <v>1.7894736842105261</v>
      </c>
      <c r="K262" s="120">
        <v>22</v>
      </c>
      <c r="L262" s="121">
        <f t="shared" si="26"/>
        <v>-0.79245283018867929</v>
      </c>
      <c r="M262" s="120">
        <v>4</v>
      </c>
      <c r="N262" s="121">
        <f t="shared" si="27"/>
        <v>-0.81818181818181812</v>
      </c>
    </row>
    <row r="263" spans="2:14" x14ac:dyDescent="0.25">
      <c r="B263" s="119" t="s">
        <v>90</v>
      </c>
      <c r="C263" s="120">
        <v>32</v>
      </c>
      <c r="D263" s="121">
        <v>-0.78082191780821919</v>
      </c>
      <c r="E263" s="120">
        <v>64</v>
      </c>
      <c r="F263" s="121">
        <f t="shared" si="26"/>
        <v>1</v>
      </c>
      <c r="G263" s="120">
        <v>81</v>
      </c>
      <c r="H263" s="121">
        <f t="shared" si="26"/>
        <v>0.265625</v>
      </c>
      <c r="I263" s="120">
        <v>111</v>
      </c>
      <c r="J263" s="121">
        <f t="shared" si="26"/>
        <v>0.37037037037037046</v>
      </c>
      <c r="K263" s="120">
        <v>22</v>
      </c>
      <c r="L263" s="121">
        <f t="shared" si="26"/>
        <v>-0.80180180180180183</v>
      </c>
      <c r="M263" s="120"/>
      <c r="N263" s="121"/>
    </row>
    <row r="264" spans="2:14" x14ac:dyDescent="0.25">
      <c r="B264" s="119" t="s">
        <v>92</v>
      </c>
      <c r="C264" s="120">
        <v>12</v>
      </c>
      <c r="D264" s="121">
        <v>-0.97228637413394914</v>
      </c>
      <c r="E264" s="120">
        <v>211</v>
      </c>
      <c r="F264" s="121">
        <f t="shared" si="26"/>
        <v>16.583333333333332</v>
      </c>
      <c r="G264" s="120">
        <v>258</v>
      </c>
      <c r="H264" s="121">
        <f t="shared" si="26"/>
        <v>0.22274881516587675</v>
      </c>
      <c r="I264" s="120">
        <v>251</v>
      </c>
      <c r="J264" s="121">
        <f t="shared" si="26"/>
        <v>-2.7131782945736482E-2</v>
      </c>
      <c r="K264" s="120">
        <v>185</v>
      </c>
      <c r="L264" s="121">
        <f t="shared" si="26"/>
        <v>-0.26294820717131473</v>
      </c>
      <c r="M264" s="120"/>
      <c r="N264" s="121"/>
    </row>
    <row r="265" spans="2:14" x14ac:dyDescent="0.25">
      <c r="B265" s="119" t="s">
        <v>94</v>
      </c>
      <c r="C265" s="120">
        <v>0</v>
      </c>
      <c r="D265" s="121">
        <v>-1</v>
      </c>
      <c r="E265" s="120">
        <v>2021</v>
      </c>
      <c r="F265" s="121" t="str">
        <f t="shared" si="26"/>
        <v>-</v>
      </c>
      <c r="G265" s="120">
        <v>980</v>
      </c>
      <c r="H265" s="121">
        <f t="shared" si="26"/>
        <v>-0.5150915388421573</v>
      </c>
      <c r="I265" s="120">
        <v>1434</v>
      </c>
      <c r="J265" s="121">
        <f t="shared" si="26"/>
        <v>0.46326530612244898</v>
      </c>
      <c r="K265" s="120">
        <v>662</v>
      </c>
      <c r="L265" s="121">
        <f t="shared" si="26"/>
        <v>-0.53835425383542534</v>
      </c>
      <c r="M265" s="120"/>
      <c r="N265" s="121"/>
    </row>
    <row r="266" spans="2:14" x14ac:dyDescent="0.25">
      <c r="B266" s="119" t="s">
        <v>96</v>
      </c>
      <c r="C266" s="120">
        <v>32</v>
      </c>
      <c r="D266" s="121">
        <v>-0.9882049391817177</v>
      </c>
      <c r="E266" s="120">
        <v>1211</v>
      </c>
      <c r="F266" s="121">
        <f t="shared" si="26"/>
        <v>36.84375</v>
      </c>
      <c r="G266" s="120">
        <v>908</v>
      </c>
      <c r="H266" s="121">
        <f t="shared" si="26"/>
        <v>-0.25020644095788602</v>
      </c>
      <c r="I266" s="120">
        <v>1500</v>
      </c>
      <c r="J266" s="121">
        <f t="shared" si="26"/>
        <v>0.65198237885462551</v>
      </c>
      <c r="K266" s="120">
        <v>1223</v>
      </c>
      <c r="L266" s="121">
        <f t="shared" si="26"/>
        <v>-0.18466666666666665</v>
      </c>
      <c r="M266" s="120"/>
      <c r="N266" s="121"/>
    </row>
    <row r="267" spans="2:14" ht="15.75" x14ac:dyDescent="0.25">
      <c r="B267" s="122" t="s">
        <v>33</v>
      </c>
      <c r="C267" s="123">
        <v>7286</v>
      </c>
      <c r="D267" s="124">
        <v>-0.4594955489614243</v>
      </c>
      <c r="E267" s="123">
        <v>3610</v>
      </c>
      <c r="F267" s="124">
        <f t="shared" si="26"/>
        <v>-0.50452923414768047</v>
      </c>
      <c r="G267" s="123">
        <v>7507</v>
      </c>
      <c r="H267" s="124">
        <f t="shared" si="26"/>
        <v>1.0795013850415511</v>
      </c>
      <c r="I267" s="123">
        <v>7656</v>
      </c>
      <c r="J267" s="124">
        <f t="shared" si="26"/>
        <v>1.9848141734381208E-2</v>
      </c>
      <c r="K267" s="123">
        <v>10984</v>
      </c>
      <c r="L267" s="124">
        <f t="shared" si="26"/>
        <v>0.4346917450365726</v>
      </c>
      <c r="M267" s="123">
        <v>5022</v>
      </c>
      <c r="N267" s="124">
        <v>-0.43522267206477738</v>
      </c>
    </row>
    <row r="268" spans="2:14" ht="6" customHeight="1" x14ac:dyDescent="0.25"/>
    <row r="269" spans="2:14" x14ac:dyDescent="0.25">
      <c r="B269" s="107" t="s">
        <v>58</v>
      </c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</row>
    <row r="270" spans="2:14" x14ac:dyDescent="0.25">
      <c r="C270" s="125"/>
      <c r="K270" s="125"/>
      <c r="N270" s="81"/>
    </row>
  </sheetData>
  <mergeCells count="96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50:N250"/>
    <mergeCell ref="C252:N252"/>
    <mergeCell ref="C253:D253"/>
    <mergeCell ref="E253:F253"/>
    <mergeCell ref="G253:H253"/>
    <mergeCell ref="I253:J253"/>
    <mergeCell ref="K253:L253"/>
    <mergeCell ref="M253:N253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53C92-B34B-48F7-83F9-2A7FBDA1E39B}">
  <sheetPr>
    <tabColor rgb="FFF29140"/>
  </sheetPr>
  <dimension ref="A4:O113"/>
  <sheetViews>
    <sheetView showGridLines="0" topLeftCell="F1" zoomScaleNormal="100" workbookViewId="0">
      <selection activeCell="M105" sqref="M105:N106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283" t="s">
        <v>283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9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103867</v>
      </c>
      <c r="D9" s="121">
        <v>7.2706992884216115E-2</v>
      </c>
      <c r="E9" s="120">
        <v>18472</v>
      </c>
      <c r="F9" s="121">
        <f t="shared" ref="F9:L21" si="0">IFERROR(E9/C9-1,"-")</f>
        <v>-0.82215718178054631</v>
      </c>
      <c r="G9" s="120">
        <v>95884</v>
      </c>
      <c r="H9" s="121">
        <f t="shared" si="0"/>
        <v>4.190775227371156</v>
      </c>
      <c r="I9" s="120">
        <v>98876</v>
      </c>
      <c r="J9" s="121">
        <f t="shared" si="0"/>
        <v>3.1204371949438814E-2</v>
      </c>
      <c r="K9" s="120">
        <v>114993</v>
      </c>
      <c r="L9" s="121">
        <f t="shared" si="0"/>
        <v>0.1630021440996805</v>
      </c>
      <c r="M9" s="120">
        <v>115159</v>
      </c>
      <c r="N9" s="121">
        <f t="shared" ref="N9:N18" si="1">IFERROR(M9/K9-1,"-")</f>
        <v>1.443566130112206E-3</v>
      </c>
    </row>
    <row r="10" spans="1:15" x14ac:dyDescent="0.25">
      <c r="A10" s="1" t="s">
        <v>75</v>
      </c>
      <c r="B10" s="119" t="s">
        <v>76</v>
      </c>
      <c r="C10" s="120">
        <v>99005</v>
      </c>
      <c r="D10" s="121">
        <v>9.3132383791542539E-2</v>
      </c>
      <c r="E10" s="120">
        <v>9638</v>
      </c>
      <c r="F10" s="121">
        <f t="shared" si="0"/>
        <v>-0.90265138124337152</v>
      </c>
      <c r="G10" s="120">
        <v>101150</v>
      </c>
      <c r="H10" s="121">
        <f t="shared" si="0"/>
        <v>9.4949159576675655</v>
      </c>
      <c r="I10" s="120">
        <v>108040</v>
      </c>
      <c r="J10" s="121">
        <f t="shared" si="0"/>
        <v>6.8116658428077015E-2</v>
      </c>
      <c r="K10" s="120">
        <v>113195</v>
      </c>
      <c r="L10" s="121">
        <f t="shared" si="0"/>
        <v>4.7713809700111076E-2</v>
      </c>
      <c r="M10" s="120">
        <v>115422</v>
      </c>
      <c r="N10" s="121">
        <f t="shared" si="1"/>
        <v>1.9674013869870555E-2</v>
      </c>
    </row>
    <row r="11" spans="1:15" x14ac:dyDescent="0.25">
      <c r="A11" s="1" t="s">
        <v>77</v>
      </c>
      <c r="B11" s="119" t="s">
        <v>78</v>
      </c>
      <c r="C11" s="120">
        <v>45771</v>
      </c>
      <c r="D11" s="121">
        <v>-0.51500927152317888</v>
      </c>
      <c r="E11" s="120">
        <v>26161</v>
      </c>
      <c r="F11" s="121">
        <f t="shared" si="0"/>
        <v>-0.42843722007384588</v>
      </c>
      <c r="G11" s="120">
        <v>109311</v>
      </c>
      <c r="H11" s="121">
        <f t="shared" si="0"/>
        <v>3.1783953212797673</v>
      </c>
      <c r="I11" s="120">
        <v>108534</v>
      </c>
      <c r="J11" s="121">
        <f t="shared" si="0"/>
        <v>-7.1081592886351741E-3</v>
      </c>
      <c r="K11" s="120">
        <v>122553</v>
      </c>
      <c r="L11" s="121">
        <f t="shared" si="0"/>
        <v>0.12916689700923212</v>
      </c>
      <c r="M11" s="120">
        <v>112742</v>
      </c>
      <c r="N11" s="121">
        <f t="shared" si="1"/>
        <v>-8.0055159808409382E-2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34934</v>
      </c>
      <c r="F12" s="121" t="str">
        <f t="shared" si="0"/>
        <v>-</v>
      </c>
      <c r="G12" s="120">
        <v>113016</v>
      </c>
      <c r="H12" s="121">
        <f t="shared" si="0"/>
        <v>2.2351291005896834</v>
      </c>
      <c r="I12" s="120">
        <v>122279</v>
      </c>
      <c r="J12" s="121">
        <f t="shared" si="0"/>
        <v>8.1961846110285341E-2</v>
      </c>
      <c r="K12" s="120">
        <v>113033</v>
      </c>
      <c r="L12" s="121">
        <f t="shared" si="0"/>
        <v>-7.5613964785449683E-2</v>
      </c>
      <c r="M12" s="120">
        <v>129153</v>
      </c>
      <c r="N12" s="121">
        <f t="shared" si="1"/>
        <v>0.1426132191483902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42859</v>
      </c>
      <c r="F13" s="121" t="str">
        <f t="shared" si="0"/>
        <v>-</v>
      </c>
      <c r="G13" s="120">
        <v>104052</v>
      </c>
      <c r="H13" s="121">
        <f t="shared" si="0"/>
        <v>1.4277747964254881</v>
      </c>
      <c r="I13" s="120">
        <v>111302</v>
      </c>
      <c r="J13" s="121">
        <f t="shared" si="0"/>
        <v>6.9676700111482637E-2</v>
      </c>
      <c r="K13" s="120">
        <v>117998</v>
      </c>
      <c r="L13" s="121">
        <f t="shared" si="0"/>
        <v>6.0160644013584674E-2</v>
      </c>
      <c r="M13" s="120">
        <v>115884</v>
      </c>
      <c r="N13" s="121">
        <f t="shared" si="1"/>
        <v>-1.7915557890811673E-2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64992</v>
      </c>
      <c r="F14" s="121" t="str">
        <f t="shared" si="0"/>
        <v>-</v>
      </c>
      <c r="G14" s="120">
        <v>93083</v>
      </c>
      <c r="H14" s="121">
        <f t="shared" si="0"/>
        <v>0.43222242737567695</v>
      </c>
      <c r="I14" s="120">
        <v>128219</v>
      </c>
      <c r="J14" s="121">
        <f t="shared" si="0"/>
        <v>0.37746957016855931</v>
      </c>
      <c r="K14" s="120">
        <v>124929</v>
      </c>
      <c r="L14" s="121">
        <f t="shared" si="0"/>
        <v>-2.5659223671998688E-2</v>
      </c>
      <c r="M14" s="120">
        <v>121111</v>
      </c>
      <c r="N14" s="121">
        <f t="shared" si="1"/>
        <v>-3.0561358851827869E-2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75700</v>
      </c>
      <c r="F15" s="121" t="str">
        <f t="shared" si="0"/>
        <v>-</v>
      </c>
      <c r="G15" s="120">
        <v>99960</v>
      </c>
      <c r="H15" s="121">
        <f t="shared" si="0"/>
        <v>0.32047556142668432</v>
      </c>
      <c r="I15" s="120">
        <v>125973</v>
      </c>
      <c r="J15" s="121">
        <f t="shared" si="0"/>
        <v>0.26023409363745498</v>
      </c>
      <c r="K15" s="120">
        <v>138511</v>
      </c>
      <c r="L15" s="121">
        <f t="shared" si="0"/>
        <v>9.9529264207409485E-2</v>
      </c>
      <c r="M15" s="120">
        <v>133553</v>
      </c>
      <c r="N15" s="121">
        <f t="shared" si="1"/>
        <v>-3.5794991011544264E-2</v>
      </c>
    </row>
    <row r="16" spans="1:15" x14ac:dyDescent="0.25">
      <c r="A16" s="1" t="s">
        <v>87</v>
      </c>
      <c r="B16" s="119" t="s">
        <v>88</v>
      </c>
      <c r="C16" s="120">
        <v>51125</v>
      </c>
      <c r="D16" s="121">
        <v>-0.51846549434402989</v>
      </c>
      <c r="E16" s="120">
        <v>93383</v>
      </c>
      <c r="F16" s="121">
        <f t="shared" si="0"/>
        <v>0.82656234718826416</v>
      </c>
      <c r="G16" s="120">
        <v>136811</v>
      </c>
      <c r="H16" s="121">
        <f t="shared" si="0"/>
        <v>0.46505252562029487</v>
      </c>
      <c r="I16" s="120">
        <v>135765</v>
      </c>
      <c r="J16" s="121">
        <f t="shared" si="0"/>
        <v>-7.6455840539138009E-3</v>
      </c>
      <c r="K16" s="120">
        <v>150260</v>
      </c>
      <c r="L16" s="121">
        <f t="shared" si="0"/>
        <v>0.10676536662615543</v>
      </c>
      <c r="M16" s="120">
        <v>139313</v>
      </c>
      <c r="N16" s="121">
        <f t="shared" si="1"/>
        <v>-7.2853720218288287E-2</v>
      </c>
    </row>
    <row r="17" spans="1:15" x14ac:dyDescent="0.25">
      <c r="A17" s="1" t="s">
        <v>89</v>
      </c>
      <c r="B17" s="119" t="s">
        <v>90</v>
      </c>
      <c r="C17" s="120">
        <v>50300</v>
      </c>
      <c r="D17" s="121">
        <v>-0.43445019114009442</v>
      </c>
      <c r="E17" s="120">
        <v>89465</v>
      </c>
      <c r="F17" s="121">
        <f t="shared" si="0"/>
        <v>0.77862823061630215</v>
      </c>
      <c r="G17" s="120">
        <v>107425</v>
      </c>
      <c r="H17" s="121">
        <f t="shared" si="0"/>
        <v>0.20074889621639747</v>
      </c>
      <c r="I17" s="120">
        <v>125237</v>
      </c>
      <c r="J17" s="121">
        <f t="shared" si="0"/>
        <v>0.16580870374680012</v>
      </c>
      <c r="K17" s="120">
        <v>124231</v>
      </c>
      <c r="L17" s="121">
        <f t="shared" si="0"/>
        <v>-8.0327698683296811E-3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20597</v>
      </c>
      <c r="D18" s="121">
        <v>-0.75692166072650879</v>
      </c>
      <c r="E18" s="120">
        <v>105169</v>
      </c>
      <c r="F18" s="121">
        <f t="shared" si="0"/>
        <v>4.1060348594455505</v>
      </c>
      <c r="G18" s="120">
        <v>132612</v>
      </c>
      <c r="H18" s="121">
        <f t="shared" si="0"/>
        <v>0.26094191254076771</v>
      </c>
      <c r="I18" s="120">
        <v>146405</v>
      </c>
      <c r="J18" s="121">
        <f t="shared" si="0"/>
        <v>0.1040101951557928</v>
      </c>
      <c r="K18" s="120">
        <v>126079</v>
      </c>
      <c r="L18" s="121">
        <f t="shared" si="0"/>
        <v>-0.13883405621392708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22189</v>
      </c>
      <c r="D19" s="121">
        <v>-0.74290613739325895</v>
      </c>
      <c r="E19" s="120">
        <v>91621</v>
      </c>
      <c r="F19" s="121">
        <f t="shared" si="0"/>
        <v>3.1291180314570282</v>
      </c>
      <c r="G19" s="120">
        <v>113773</v>
      </c>
      <c r="H19" s="121">
        <f t="shared" si="0"/>
        <v>0.24177863153643808</v>
      </c>
      <c r="I19" s="120">
        <v>116842</v>
      </c>
      <c r="J19" s="121">
        <f t="shared" si="0"/>
        <v>2.697476554191236E-2</v>
      </c>
      <c r="K19" s="120">
        <v>109675</v>
      </c>
      <c r="L19" s="121">
        <f t="shared" si="0"/>
        <v>-6.1339244449769792E-2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41809</v>
      </c>
      <c r="D20" s="121">
        <v>-0.53155182072829132</v>
      </c>
      <c r="E20" s="120">
        <v>96818</v>
      </c>
      <c r="F20" s="121">
        <f t="shared" si="0"/>
        <v>1.3157214953718097</v>
      </c>
      <c r="G20" s="120">
        <v>108987</v>
      </c>
      <c r="H20" s="121">
        <f t="shared" si="0"/>
        <v>0.12568943791443732</v>
      </c>
      <c r="I20" s="120">
        <v>119696</v>
      </c>
      <c r="J20" s="121">
        <f t="shared" si="0"/>
        <v>9.8259425436061143E-2</v>
      </c>
      <c r="K20" s="120">
        <v>97837</v>
      </c>
      <c r="L20" s="121">
        <f t="shared" si="0"/>
        <v>-0.18262097313193426</v>
      </c>
      <c r="M20" s="120"/>
      <c r="N20" s="121"/>
    </row>
    <row r="21" spans="1:15" ht="15.75" x14ac:dyDescent="0.25">
      <c r="A21" s="1"/>
      <c r="B21" s="122" t="s">
        <v>33</v>
      </c>
      <c r="C21" s="123">
        <v>442013</v>
      </c>
      <c r="D21" s="124">
        <v>-0.5813537409489351</v>
      </c>
      <c r="E21" s="123">
        <v>749212</v>
      </c>
      <c r="F21" s="124">
        <f t="shared" si="0"/>
        <v>0.6949999208168085</v>
      </c>
      <c r="G21" s="123">
        <v>1316064</v>
      </c>
      <c r="H21" s="124">
        <f t="shared" si="0"/>
        <v>0.75659759854353648</v>
      </c>
      <c r="I21" s="123">
        <v>1447168</v>
      </c>
      <c r="J21" s="124">
        <f t="shared" si="0"/>
        <v>9.9618255647141885E-2</v>
      </c>
      <c r="K21" s="123">
        <v>1453294</v>
      </c>
      <c r="L21" s="124">
        <f t="shared" si="0"/>
        <v>4.2330952591544957E-3</v>
      </c>
      <c r="M21" s="123">
        <v>982337</v>
      </c>
      <c r="N21" s="124">
        <v>-1.3194745809023245E-2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K24" s="125"/>
      <c r="N24" s="81"/>
    </row>
    <row r="26" spans="1:15" ht="48.75" customHeight="1" thickBot="1" x14ac:dyDescent="0.3">
      <c r="B26" s="283" t="s">
        <v>296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15" x14ac:dyDescent="0.25">
      <c r="B31" s="119" t="s">
        <v>74</v>
      </c>
      <c r="C31" s="120">
        <v>60333</v>
      </c>
      <c r="D31" s="121">
        <v>0.24752905173483319</v>
      </c>
      <c r="E31" s="120">
        <v>18444</v>
      </c>
      <c r="F31" s="121">
        <f t="shared" ref="F31:J43" si="2">IFERROR(E31/C31-1,"-")</f>
        <v>-0.69429665357267167</v>
      </c>
      <c r="G31" s="120">
        <v>82498</v>
      </c>
      <c r="H31" s="121">
        <f t="shared" si="2"/>
        <v>3.4728909130340488</v>
      </c>
      <c r="I31" s="120">
        <v>81033</v>
      </c>
      <c r="J31" s="121">
        <f t="shared" si="2"/>
        <v>-1.7758006254697034E-2</v>
      </c>
      <c r="K31" s="120">
        <v>94186</v>
      </c>
      <c r="L31" s="121">
        <f t="shared" ref="L31:L43" si="3">IFERROR(K31/I31-1,"-")</f>
        <v>0.16231658706946561</v>
      </c>
      <c r="M31" s="120">
        <v>93832</v>
      </c>
      <c r="N31" s="121">
        <f t="shared" ref="N31:N40" si="4">IFERROR(M31/K31-1,"-")</f>
        <v>-3.7585203745779117E-3</v>
      </c>
    </row>
    <row r="32" spans="1:15" x14ac:dyDescent="0.25">
      <c r="B32" s="119" t="s">
        <v>76</v>
      </c>
      <c r="C32" s="120">
        <v>58894</v>
      </c>
      <c r="D32" s="121">
        <v>0.30411868910540307</v>
      </c>
      <c r="E32" s="120">
        <v>0</v>
      </c>
      <c r="F32" s="121">
        <f t="shared" si="2"/>
        <v>-1</v>
      </c>
      <c r="G32" s="120">
        <v>87548</v>
      </c>
      <c r="H32" s="121" t="str">
        <f t="shared" si="2"/>
        <v>-</v>
      </c>
      <c r="I32" s="120">
        <v>91933</v>
      </c>
      <c r="J32" s="121">
        <f t="shared" si="2"/>
        <v>5.0086809521633802E-2</v>
      </c>
      <c r="K32" s="120">
        <v>93044</v>
      </c>
      <c r="L32" s="121">
        <f t="shared" si="3"/>
        <v>1.2084887907497954E-2</v>
      </c>
      <c r="M32" s="120">
        <v>96064</v>
      </c>
      <c r="N32" s="121">
        <f t="shared" si="4"/>
        <v>3.2457761919091999E-2</v>
      </c>
    </row>
    <row r="33" spans="2:15" x14ac:dyDescent="0.25">
      <c r="B33" s="119" t="s">
        <v>78</v>
      </c>
      <c r="C33" s="120">
        <v>26023</v>
      </c>
      <c r="D33" s="121">
        <v>-0.5187253795934974</v>
      </c>
      <c r="E33" s="120">
        <v>26161</v>
      </c>
      <c r="F33" s="121">
        <f t="shared" si="2"/>
        <v>5.30300119125382E-3</v>
      </c>
      <c r="G33" s="120">
        <v>95606</v>
      </c>
      <c r="H33" s="121">
        <f t="shared" si="2"/>
        <v>2.6545239096364819</v>
      </c>
      <c r="I33" s="120">
        <v>91721</v>
      </c>
      <c r="J33" s="121">
        <f t="shared" si="2"/>
        <v>-4.063552496705225E-2</v>
      </c>
      <c r="K33" s="120">
        <v>101928</v>
      </c>
      <c r="L33" s="121">
        <f t="shared" si="3"/>
        <v>0.11128313036273041</v>
      </c>
      <c r="M33" s="120">
        <v>91772</v>
      </c>
      <c r="N33" s="121">
        <f t="shared" si="4"/>
        <v>-9.9638960835099266E-2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34911</v>
      </c>
      <c r="F34" s="121" t="str">
        <f t="shared" si="2"/>
        <v>-</v>
      </c>
      <c r="G34" s="120">
        <v>99428</v>
      </c>
      <c r="H34" s="121">
        <f t="shared" si="2"/>
        <v>1.8480421643608032</v>
      </c>
      <c r="I34" s="120">
        <v>105403</v>
      </c>
      <c r="J34" s="121">
        <f t="shared" si="2"/>
        <v>6.0093736170897527E-2</v>
      </c>
      <c r="K34" s="120">
        <v>90674</v>
      </c>
      <c r="L34" s="121">
        <f t="shared" si="3"/>
        <v>-0.139739855601833</v>
      </c>
      <c r="M34" s="120">
        <v>103393</v>
      </c>
      <c r="N34" s="121">
        <f t="shared" si="4"/>
        <v>0.1402717427266913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42819</v>
      </c>
      <c r="F35" s="121" t="str">
        <f t="shared" si="2"/>
        <v>-</v>
      </c>
      <c r="G35" s="120">
        <v>91838</v>
      </c>
      <c r="H35" s="121">
        <f t="shared" si="2"/>
        <v>1.1447955346925429</v>
      </c>
      <c r="I35" s="120">
        <v>95608</v>
      </c>
      <c r="J35" s="121">
        <f t="shared" si="2"/>
        <v>4.1050545525817217E-2</v>
      </c>
      <c r="K35" s="120">
        <v>97635</v>
      </c>
      <c r="L35" s="121">
        <f t="shared" si="3"/>
        <v>2.1201154715086545E-2</v>
      </c>
      <c r="M35" s="120">
        <v>92523</v>
      </c>
      <c r="N35" s="121">
        <f t="shared" si="4"/>
        <v>-5.2358273160239666E-2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64132</v>
      </c>
      <c r="F36" s="121" t="str">
        <f t="shared" si="2"/>
        <v>-</v>
      </c>
      <c r="G36" s="120">
        <v>81401</v>
      </c>
      <c r="H36" s="121">
        <f t="shared" si="2"/>
        <v>0.26927274995322148</v>
      </c>
      <c r="I36" s="120">
        <v>111389</v>
      </c>
      <c r="J36" s="121">
        <f t="shared" si="2"/>
        <v>0.36839842262380063</v>
      </c>
      <c r="K36" s="120">
        <v>106420</v>
      </c>
      <c r="L36" s="121">
        <f t="shared" si="3"/>
        <v>-4.4609431811040601E-2</v>
      </c>
      <c r="M36" s="120">
        <v>97898</v>
      </c>
      <c r="N36" s="121">
        <f t="shared" si="4"/>
        <v>-8.0078932531479019E-2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71982</v>
      </c>
      <c r="F37" s="121" t="str">
        <f t="shared" si="2"/>
        <v>-</v>
      </c>
      <c r="G37" s="120">
        <v>84367</v>
      </c>
      <c r="H37" s="121">
        <f t="shared" si="2"/>
        <v>0.17205690311466748</v>
      </c>
      <c r="I37" s="120">
        <v>104344</v>
      </c>
      <c r="J37" s="121">
        <f t="shared" si="2"/>
        <v>0.23678689535007758</v>
      </c>
      <c r="K37" s="120">
        <v>112902</v>
      </c>
      <c r="L37" s="121">
        <f t="shared" si="3"/>
        <v>8.2017173963045309E-2</v>
      </c>
      <c r="M37" s="120">
        <v>106513</v>
      </c>
      <c r="N37" s="121">
        <f t="shared" si="4"/>
        <v>-5.6588900108058282E-2</v>
      </c>
    </row>
    <row r="38" spans="2:15" x14ac:dyDescent="0.25">
      <c r="B38" s="119" t="s">
        <v>88</v>
      </c>
      <c r="C38" s="120">
        <v>49605</v>
      </c>
      <c r="D38" s="121">
        <v>-0.15270304893671538</v>
      </c>
      <c r="E38" s="120">
        <v>84470</v>
      </c>
      <c r="F38" s="121">
        <f t="shared" si="2"/>
        <v>0.70285253502671097</v>
      </c>
      <c r="G38" s="120">
        <v>115980</v>
      </c>
      <c r="H38" s="121">
        <f t="shared" si="2"/>
        <v>0.37303184562566583</v>
      </c>
      <c r="I38" s="120">
        <v>111788</v>
      </c>
      <c r="J38" s="121">
        <f t="shared" si="2"/>
        <v>-3.6144162786687306E-2</v>
      </c>
      <c r="K38" s="120">
        <v>123329</v>
      </c>
      <c r="L38" s="121">
        <f t="shared" si="3"/>
        <v>0.10324006154506749</v>
      </c>
      <c r="M38" s="120">
        <v>110602</v>
      </c>
      <c r="N38" s="121">
        <f t="shared" si="4"/>
        <v>-0.10319551768035096</v>
      </c>
    </row>
    <row r="39" spans="2:15" x14ac:dyDescent="0.25">
      <c r="B39" s="119" t="s">
        <v>90</v>
      </c>
      <c r="C39" s="120">
        <v>50276</v>
      </c>
      <c r="D39" s="121">
        <v>5.8107965905503489E-2</v>
      </c>
      <c r="E39" s="120">
        <v>81854</v>
      </c>
      <c r="F39" s="121">
        <f t="shared" si="2"/>
        <v>0.62809292704272424</v>
      </c>
      <c r="G39" s="120">
        <v>92418</v>
      </c>
      <c r="H39" s="121">
        <f t="shared" si="2"/>
        <v>0.12905905636865644</v>
      </c>
      <c r="I39" s="120">
        <v>106633</v>
      </c>
      <c r="J39" s="121">
        <f t="shared" si="2"/>
        <v>0.15381202795992133</v>
      </c>
      <c r="K39" s="120">
        <v>103394</v>
      </c>
      <c r="L39" s="121">
        <f t="shared" si="3"/>
        <v>-3.0375212176343203E-2</v>
      </c>
      <c r="M39" s="120"/>
      <c r="N39" s="121"/>
    </row>
    <row r="40" spans="2:15" x14ac:dyDescent="0.25">
      <c r="B40" s="119" t="s">
        <v>92</v>
      </c>
      <c r="C40" s="120">
        <v>20597</v>
      </c>
      <c r="D40" s="121">
        <v>-0.55829812785486044</v>
      </c>
      <c r="E40" s="120">
        <v>92461</v>
      </c>
      <c r="F40" s="121">
        <f t="shared" si="2"/>
        <v>3.4890518036607272</v>
      </c>
      <c r="G40" s="120">
        <v>115251</v>
      </c>
      <c r="H40" s="121">
        <f t="shared" si="2"/>
        <v>0.24648230064567755</v>
      </c>
      <c r="I40" s="120">
        <v>127971</v>
      </c>
      <c r="J40" s="121">
        <f t="shared" si="2"/>
        <v>0.11036780591925455</v>
      </c>
      <c r="K40" s="120">
        <v>101754</v>
      </c>
      <c r="L40" s="121">
        <f t="shared" si="3"/>
        <v>-0.20486672761797597</v>
      </c>
      <c r="M40" s="120"/>
      <c r="N40" s="121"/>
    </row>
    <row r="41" spans="2:15" x14ac:dyDescent="0.25">
      <c r="B41" s="119" t="s">
        <v>94</v>
      </c>
      <c r="C41" s="120">
        <v>22105</v>
      </c>
      <c r="D41" s="121">
        <v>-0.51056150916659293</v>
      </c>
      <c r="E41" s="120">
        <v>78967</v>
      </c>
      <c r="F41" s="121">
        <f t="shared" si="2"/>
        <v>2.5723591947523183</v>
      </c>
      <c r="G41" s="120">
        <v>96584</v>
      </c>
      <c r="H41" s="121">
        <f t="shared" si="2"/>
        <v>0.22309319082654788</v>
      </c>
      <c r="I41" s="120">
        <v>99767</v>
      </c>
      <c r="J41" s="121">
        <f t="shared" si="2"/>
        <v>3.29557690714819E-2</v>
      </c>
      <c r="K41" s="120">
        <v>88737</v>
      </c>
      <c r="L41" s="121">
        <f t="shared" si="3"/>
        <v>-0.11055759920615038</v>
      </c>
      <c r="M41" s="120"/>
      <c r="N41" s="121"/>
    </row>
    <row r="42" spans="2:15" x14ac:dyDescent="0.25">
      <c r="B42" s="119" t="s">
        <v>96</v>
      </c>
      <c r="C42" s="120">
        <v>41689</v>
      </c>
      <c r="D42" s="121">
        <v>-5.0667213189415694E-2</v>
      </c>
      <c r="E42" s="120">
        <v>83769</v>
      </c>
      <c r="F42" s="121">
        <f t="shared" si="2"/>
        <v>1.0093789728705413</v>
      </c>
      <c r="G42" s="120">
        <v>90601</v>
      </c>
      <c r="H42" s="121">
        <f t="shared" si="2"/>
        <v>8.1557616779476927E-2</v>
      </c>
      <c r="I42" s="120">
        <v>98445</v>
      </c>
      <c r="J42" s="121">
        <f t="shared" si="2"/>
        <v>8.6577410845354974E-2</v>
      </c>
      <c r="K42" s="120">
        <v>74638</v>
      </c>
      <c r="L42" s="121">
        <f t="shared" si="3"/>
        <v>-0.24183046371070138</v>
      </c>
      <c r="M42" s="120"/>
      <c r="N42" s="121"/>
    </row>
    <row r="43" spans="2:15" ht="15.75" x14ac:dyDescent="0.25">
      <c r="B43" s="122" t="s">
        <v>33</v>
      </c>
      <c r="C43" s="123">
        <v>336567</v>
      </c>
      <c r="D43" s="124">
        <v>-0.41159821119506579</v>
      </c>
      <c r="E43" s="123">
        <v>689608</v>
      </c>
      <c r="F43" s="124">
        <f t="shared" si="2"/>
        <v>1.0489471635662437</v>
      </c>
      <c r="G43" s="123">
        <v>1133520</v>
      </c>
      <c r="H43" s="124">
        <f t="shared" si="2"/>
        <v>0.64371643020382585</v>
      </c>
      <c r="I43" s="123">
        <v>1226035</v>
      </c>
      <c r="J43" s="124">
        <f t="shared" si="2"/>
        <v>8.161743948055622E-2</v>
      </c>
      <c r="K43" s="123">
        <v>1188641</v>
      </c>
      <c r="L43" s="124">
        <f t="shared" si="3"/>
        <v>-3.0499944944475499E-2</v>
      </c>
      <c r="M43" s="123">
        <v>792597</v>
      </c>
      <c r="N43" s="124">
        <v>-3.3557366135117173E-2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8" spans="2:15" ht="48.75" customHeight="1" thickBot="1" x14ac:dyDescent="0.3">
      <c r="B48" s="283" t="s">
        <v>297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154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1:15" x14ac:dyDescent="0.25">
      <c r="A53" s="1"/>
      <c r="B53" s="119" t="s">
        <v>74</v>
      </c>
      <c r="C53" s="120">
        <v>60333</v>
      </c>
      <c r="D53" s="121">
        <v>0.24752905173483319</v>
      </c>
      <c r="E53" s="120">
        <v>0</v>
      </c>
      <c r="F53" s="121">
        <f t="shared" ref="F53:J65" si="5">IFERROR(E53/C53-1,"-")</f>
        <v>-1</v>
      </c>
      <c r="G53" s="120">
        <v>0</v>
      </c>
      <c r="H53" s="121" t="str">
        <f t="shared" si="5"/>
        <v>-</v>
      </c>
      <c r="I53" s="120">
        <v>0</v>
      </c>
      <c r="J53" s="121" t="str">
        <f t="shared" si="5"/>
        <v>-</v>
      </c>
      <c r="K53" s="120">
        <v>0</v>
      </c>
      <c r="L53" s="121" t="str">
        <f t="shared" ref="L53:L65" si="6">IFERROR(K53/I53-1,"-")</f>
        <v>-</v>
      </c>
      <c r="M53" s="120">
        <v>0</v>
      </c>
      <c r="N53" s="121" t="str">
        <f t="shared" ref="N53:N62" si="7">IFERROR(M53/K53-1,"-")</f>
        <v>-</v>
      </c>
    </row>
    <row r="54" spans="1:15" x14ac:dyDescent="0.25">
      <c r="A54" s="1">
        <v>2</v>
      </c>
      <c r="B54" s="119" t="s">
        <v>76</v>
      </c>
      <c r="C54" s="120">
        <v>58894</v>
      </c>
      <c r="D54" s="121">
        <v>0.30411868910540307</v>
      </c>
      <c r="E54" s="120">
        <v>0</v>
      </c>
      <c r="F54" s="121">
        <f t="shared" si="5"/>
        <v>-1</v>
      </c>
      <c r="G54" s="120">
        <v>0</v>
      </c>
      <c r="H54" s="121" t="str">
        <f t="shared" si="5"/>
        <v>-</v>
      </c>
      <c r="I54" s="120">
        <v>0</v>
      </c>
      <c r="J54" s="121" t="str">
        <f t="shared" si="5"/>
        <v>-</v>
      </c>
      <c r="K54" s="120">
        <v>0</v>
      </c>
      <c r="L54" s="121" t="str">
        <f t="shared" si="6"/>
        <v>-</v>
      </c>
      <c r="M54" s="120">
        <v>0</v>
      </c>
      <c r="N54" s="121" t="str">
        <f t="shared" si="7"/>
        <v>-</v>
      </c>
    </row>
    <row r="55" spans="1:15" x14ac:dyDescent="0.25">
      <c r="A55" s="1">
        <v>3</v>
      </c>
      <c r="B55" s="119" t="s">
        <v>78</v>
      </c>
      <c r="C55" s="120">
        <v>26023</v>
      </c>
      <c r="D55" s="121">
        <v>-0.5187253795934974</v>
      </c>
      <c r="E55" s="120">
        <v>0</v>
      </c>
      <c r="F55" s="121">
        <f t="shared" si="5"/>
        <v>-1</v>
      </c>
      <c r="G55" s="120">
        <v>0</v>
      </c>
      <c r="H55" s="121" t="str">
        <f t="shared" si="5"/>
        <v>-</v>
      </c>
      <c r="I55" s="120">
        <v>0</v>
      </c>
      <c r="J55" s="121" t="str">
        <f t="shared" si="5"/>
        <v>-</v>
      </c>
      <c r="K55" s="120">
        <v>0</v>
      </c>
      <c r="L55" s="121" t="str">
        <f t="shared" si="6"/>
        <v>-</v>
      </c>
      <c r="M55" s="120">
        <v>0</v>
      </c>
      <c r="N55" s="121" t="str">
        <f t="shared" si="7"/>
        <v>-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0</v>
      </c>
      <c r="F56" s="121" t="str">
        <f t="shared" si="5"/>
        <v>-</v>
      </c>
      <c r="G56" s="120">
        <v>0</v>
      </c>
      <c r="H56" s="121" t="str">
        <f t="shared" si="5"/>
        <v>-</v>
      </c>
      <c r="I56" s="120">
        <v>0</v>
      </c>
      <c r="J56" s="121" t="str">
        <f t="shared" si="5"/>
        <v>-</v>
      </c>
      <c r="K56" s="120">
        <v>0</v>
      </c>
      <c r="L56" s="121" t="str">
        <f t="shared" si="6"/>
        <v>-</v>
      </c>
      <c r="M56" s="120">
        <v>0</v>
      </c>
      <c r="N56" s="121" t="str">
        <f t="shared" si="7"/>
        <v>-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0</v>
      </c>
      <c r="F57" s="121" t="str">
        <f t="shared" si="5"/>
        <v>-</v>
      </c>
      <c r="G57" s="120">
        <v>0</v>
      </c>
      <c r="H57" s="121" t="str">
        <f t="shared" si="5"/>
        <v>-</v>
      </c>
      <c r="I57" s="120">
        <v>0</v>
      </c>
      <c r="J57" s="121" t="str">
        <f t="shared" si="5"/>
        <v>-</v>
      </c>
      <c r="K57" s="120">
        <v>0</v>
      </c>
      <c r="L57" s="121" t="str">
        <f t="shared" si="6"/>
        <v>-</v>
      </c>
      <c r="M57" s="120">
        <v>0</v>
      </c>
      <c r="N57" s="121" t="str">
        <f t="shared" si="7"/>
        <v>-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0</v>
      </c>
      <c r="F58" s="121" t="str">
        <f t="shared" si="5"/>
        <v>-</v>
      </c>
      <c r="G58" s="120">
        <v>0</v>
      </c>
      <c r="H58" s="121" t="str">
        <f t="shared" si="5"/>
        <v>-</v>
      </c>
      <c r="I58" s="120">
        <v>0</v>
      </c>
      <c r="J58" s="121" t="str">
        <f t="shared" si="5"/>
        <v>-</v>
      </c>
      <c r="K58" s="120">
        <v>0</v>
      </c>
      <c r="L58" s="121" t="str">
        <f t="shared" si="6"/>
        <v>-</v>
      </c>
      <c r="M58" s="120">
        <v>0</v>
      </c>
      <c r="N58" s="121" t="str">
        <f t="shared" si="7"/>
        <v>-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0</v>
      </c>
      <c r="F59" s="121" t="str">
        <f t="shared" si="5"/>
        <v>-</v>
      </c>
      <c r="G59" s="120">
        <v>0</v>
      </c>
      <c r="H59" s="121" t="str">
        <f t="shared" si="5"/>
        <v>-</v>
      </c>
      <c r="I59" s="120">
        <v>0</v>
      </c>
      <c r="J59" s="121" t="str">
        <f t="shared" si="5"/>
        <v>-</v>
      </c>
      <c r="K59" s="120">
        <v>0</v>
      </c>
      <c r="L59" s="121" t="str">
        <f t="shared" si="6"/>
        <v>-</v>
      </c>
      <c r="M59" s="120">
        <v>0</v>
      </c>
      <c r="N59" s="121" t="str">
        <f t="shared" si="7"/>
        <v>-</v>
      </c>
    </row>
    <row r="60" spans="1:15" x14ac:dyDescent="0.25">
      <c r="A60" s="1">
        <v>8</v>
      </c>
      <c r="B60" s="119" t="s">
        <v>88</v>
      </c>
      <c r="C60" s="120">
        <v>0</v>
      </c>
      <c r="D60" s="121">
        <v>-1</v>
      </c>
      <c r="E60" s="120">
        <v>0</v>
      </c>
      <c r="F60" s="121" t="str">
        <f t="shared" si="5"/>
        <v>-</v>
      </c>
      <c r="G60" s="120">
        <v>0</v>
      </c>
      <c r="H60" s="121" t="str">
        <f t="shared" si="5"/>
        <v>-</v>
      </c>
      <c r="I60" s="120">
        <v>0</v>
      </c>
      <c r="J60" s="121" t="str">
        <f t="shared" si="5"/>
        <v>-</v>
      </c>
      <c r="K60" s="120">
        <v>0</v>
      </c>
      <c r="L60" s="121" t="str">
        <f t="shared" si="6"/>
        <v>-</v>
      </c>
      <c r="M60" s="120">
        <v>0</v>
      </c>
      <c r="N60" s="121" t="str">
        <f t="shared" si="7"/>
        <v>-</v>
      </c>
    </row>
    <row r="61" spans="1:15" x14ac:dyDescent="0.25">
      <c r="A61" s="1">
        <v>9</v>
      </c>
      <c r="B61" s="119" t="s">
        <v>90</v>
      </c>
      <c r="C61" s="120">
        <v>0</v>
      </c>
      <c r="D61" s="121">
        <v>-1</v>
      </c>
      <c r="E61" s="120">
        <v>0</v>
      </c>
      <c r="F61" s="121" t="str">
        <f t="shared" si="5"/>
        <v>-</v>
      </c>
      <c r="G61" s="120">
        <v>0</v>
      </c>
      <c r="H61" s="121" t="str">
        <f t="shared" si="5"/>
        <v>-</v>
      </c>
      <c r="I61" s="120">
        <v>0</v>
      </c>
      <c r="J61" s="121" t="str">
        <f t="shared" si="5"/>
        <v>-</v>
      </c>
      <c r="K61" s="120">
        <v>0</v>
      </c>
      <c r="L61" s="121" t="str">
        <f t="shared" si="6"/>
        <v>-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0</v>
      </c>
      <c r="D62" s="121">
        <v>-1</v>
      </c>
      <c r="E62" s="120">
        <v>0</v>
      </c>
      <c r="F62" s="121" t="str">
        <f t="shared" si="5"/>
        <v>-</v>
      </c>
      <c r="G62" s="120">
        <v>0</v>
      </c>
      <c r="H62" s="121" t="str">
        <f t="shared" si="5"/>
        <v>-</v>
      </c>
      <c r="I62" s="120">
        <v>0</v>
      </c>
      <c r="J62" s="121" t="str">
        <f t="shared" si="5"/>
        <v>-</v>
      </c>
      <c r="K62" s="120">
        <v>0</v>
      </c>
      <c r="L62" s="121" t="str">
        <f t="shared" si="6"/>
        <v>-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0</v>
      </c>
      <c r="D63" s="121">
        <v>-1</v>
      </c>
      <c r="E63" s="120">
        <v>0</v>
      </c>
      <c r="F63" s="121" t="str">
        <f t="shared" si="5"/>
        <v>-</v>
      </c>
      <c r="G63" s="120">
        <v>0</v>
      </c>
      <c r="H63" s="121" t="str">
        <f t="shared" si="5"/>
        <v>-</v>
      </c>
      <c r="I63" s="120">
        <v>0</v>
      </c>
      <c r="J63" s="121" t="str">
        <f t="shared" si="5"/>
        <v>-</v>
      </c>
      <c r="K63" s="120">
        <v>0</v>
      </c>
      <c r="L63" s="121" t="str">
        <f t="shared" si="6"/>
        <v>-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0</v>
      </c>
      <c r="D64" s="121">
        <v>-1</v>
      </c>
      <c r="E64" s="120">
        <v>0</v>
      </c>
      <c r="F64" s="121" t="str">
        <f t="shared" si="5"/>
        <v>-</v>
      </c>
      <c r="G64" s="120">
        <v>0</v>
      </c>
      <c r="H64" s="121" t="str">
        <f t="shared" si="5"/>
        <v>-</v>
      </c>
      <c r="I64" s="120">
        <v>0</v>
      </c>
      <c r="J64" s="121" t="str">
        <f t="shared" si="5"/>
        <v>-</v>
      </c>
      <c r="K64" s="120">
        <v>0</v>
      </c>
      <c r="L64" s="121" t="str">
        <f t="shared" si="6"/>
        <v>-</v>
      </c>
      <c r="M64" s="120"/>
      <c r="N64" s="121"/>
    </row>
    <row r="65" spans="1:15" ht="15.75" x14ac:dyDescent="0.25">
      <c r="B65" s="122" t="s">
        <v>33</v>
      </c>
      <c r="C65" s="123">
        <v>0</v>
      </c>
      <c r="D65" s="124">
        <v>-1</v>
      </c>
      <c r="E65" s="123">
        <v>0</v>
      </c>
      <c r="F65" s="124" t="str">
        <f t="shared" si="5"/>
        <v>-</v>
      </c>
      <c r="G65" s="123">
        <v>0</v>
      </c>
      <c r="H65" s="124" t="str">
        <f t="shared" si="5"/>
        <v>-</v>
      </c>
      <c r="I65" s="123">
        <v>0</v>
      </c>
      <c r="J65" s="124" t="str">
        <f t="shared" si="5"/>
        <v>-</v>
      </c>
      <c r="K65" s="123">
        <v>0</v>
      </c>
      <c r="L65" s="124" t="str">
        <f t="shared" si="6"/>
        <v>-</v>
      </c>
      <c r="M65" s="123">
        <v>0</v>
      </c>
      <c r="N65" s="124" t="s">
        <v>256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298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1:15" x14ac:dyDescent="0.25">
      <c r="A75" s="1">
        <v>1</v>
      </c>
      <c r="B75" s="119" t="s">
        <v>74</v>
      </c>
      <c r="C75" s="120">
        <v>0</v>
      </c>
      <c r="D75" s="121" t="s">
        <v>256</v>
      </c>
      <c r="E75" s="120">
        <v>0</v>
      </c>
      <c r="F75" s="121" t="str">
        <f t="shared" ref="F75:J87" si="8">IFERROR(E75/C75-1,"-")</f>
        <v>-</v>
      </c>
      <c r="G75" s="120">
        <v>0</v>
      </c>
      <c r="H75" s="121" t="str">
        <f t="shared" si="8"/>
        <v>-</v>
      </c>
      <c r="I75" s="120">
        <v>0</v>
      </c>
      <c r="J75" s="121" t="str">
        <f t="shared" si="8"/>
        <v>-</v>
      </c>
      <c r="K75" s="120">
        <v>0</v>
      </c>
      <c r="L75" s="121" t="str">
        <f t="shared" ref="L75:L87" si="9">IFERROR(K75/I75-1,"-")</f>
        <v>-</v>
      </c>
      <c r="M75" s="120">
        <v>0</v>
      </c>
      <c r="N75" s="121" t="str">
        <f t="shared" ref="N75:N84" si="10">IFERROR(M75/K75-1,"-")</f>
        <v>-</v>
      </c>
    </row>
    <row r="76" spans="1:15" x14ac:dyDescent="0.25">
      <c r="A76" s="1">
        <v>2</v>
      </c>
      <c r="B76" s="119" t="s">
        <v>76</v>
      </c>
      <c r="C76" s="120">
        <v>0</v>
      </c>
      <c r="D76" s="121" t="s">
        <v>256</v>
      </c>
      <c r="E76" s="120">
        <v>0</v>
      </c>
      <c r="F76" s="121" t="str">
        <f t="shared" si="8"/>
        <v>-</v>
      </c>
      <c r="G76" s="120">
        <v>0</v>
      </c>
      <c r="H76" s="121" t="str">
        <f t="shared" si="8"/>
        <v>-</v>
      </c>
      <c r="I76" s="120">
        <v>0</v>
      </c>
      <c r="J76" s="121" t="str">
        <f t="shared" si="8"/>
        <v>-</v>
      </c>
      <c r="K76" s="120">
        <v>0</v>
      </c>
      <c r="L76" s="121" t="str">
        <f t="shared" si="9"/>
        <v>-</v>
      </c>
      <c r="M76" s="120">
        <v>0</v>
      </c>
      <c r="N76" s="121" t="str">
        <f t="shared" si="10"/>
        <v>-</v>
      </c>
    </row>
    <row r="77" spans="1:15" x14ac:dyDescent="0.25">
      <c r="A77" s="1">
        <v>3</v>
      </c>
      <c r="B77" s="119" t="s">
        <v>78</v>
      </c>
      <c r="C77" s="120">
        <v>0</v>
      </c>
      <c r="D77" s="121" t="s">
        <v>256</v>
      </c>
      <c r="E77" s="120">
        <v>0</v>
      </c>
      <c r="F77" s="121" t="str">
        <f t="shared" si="8"/>
        <v>-</v>
      </c>
      <c r="G77" s="120">
        <v>0</v>
      </c>
      <c r="H77" s="121" t="str">
        <f t="shared" si="8"/>
        <v>-</v>
      </c>
      <c r="I77" s="120">
        <v>0</v>
      </c>
      <c r="J77" s="121" t="str">
        <f t="shared" si="8"/>
        <v>-</v>
      </c>
      <c r="K77" s="120">
        <v>0</v>
      </c>
      <c r="L77" s="121" t="str">
        <f t="shared" si="9"/>
        <v>-</v>
      </c>
      <c r="M77" s="120">
        <v>0</v>
      </c>
      <c r="N77" s="121" t="str">
        <f t="shared" si="10"/>
        <v>-</v>
      </c>
    </row>
    <row r="78" spans="1:15" x14ac:dyDescent="0.25">
      <c r="A78" s="1">
        <v>4</v>
      </c>
      <c r="B78" s="119" t="s">
        <v>80</v>
      </c>
      <c r="C78" s="120">
        <v>0</v>
      </c>
      <c r="D78" s="121" t="s">
        <v>256</v>
      </c>
      <c r="E78" s="120">
        <v>0</v>
      </c>
      <c r="F78" s="121" t="str">
        <f t="shared" si="8"/>
        <v>-</v>
      </c>
      <c r="G78" s="120">
        <v>0</v>
      </c>
      <c r="H78" s="121" t="str">
        <f t="shared" si="8"/>
        <v>-</v>
      </c>
      <c r="I78" s="120">
        <v>0</v>
      </c>
      <c r="J78" s="121" t="str">
        <f t="shared" si="8"/>
        <v>-</v>
      </c>
      <c r="K78" s="120">
        <v>0</v>
      </c>
      <c r="L78" s="121" t="str">
        <f t="shared" si="9"/>
        <v>-</v>
      </c>
      <c r="M78" s="120">
        <v>0</v>
      </c>
      <c r="N78" s="121" t="str">
        <f t="shared" si="10"/>
        <v>-</v>
      </c>
    </row>
    <row r="79" spans="1:15" x14ac:dyDescent="0.25">
      <c r="A79" s="1">
        <v>5</v>
      </c>
      <c r="B79" s="119" t="s">
        <v>82</v>
      </c>
      <c r="C79" s="120">
        <v>0</v>
      </c>
      <c r="D79" s="121" t="s">
        <v>256</v>
      </c>
      <c r="E79" s="120">
        <v>0</v>
      </c>
      <c r="F79" s="121" t="str">
        <f t="shared" si="8"/>
        <v>-</v>
      </c>
      <c r="G79" s="120">
        <v>0</v>
      </c>
      <c r="H79" s="121" t="str">
        <f t="shared" si="8"/>
        <v>-</v>
      </c>
      <c r="I79" s="120">
        <v>0</v>
      </c>
      <c r="J79" s="121" t="str">
        <f t="shared" si="8"/>
        <v>-</v>
      </c>
      <c r="K79" s="120">
        <v>0</v>
      </c>
      <c r="L79" s="121" t="str">
        <f t="shared" si="9"/>
        <v>-</v>
      </c>
      <c r="M79" s="120">
        <v>0</v>
      </c>
      <c r="N79" s="121" t="str">
        <f t="shared" si="10"/>
        <v>-</v>
      </c>
    </row>
    <row r="80" spans="1:15" x14ac:dyDescent="0.25">
      <c r="A80" s="1">
        <v>6</v>
      </c>
      <c r="B80" s="119" t="s">
        <v>84</v>
      </c>
      <c r="C80" s="120">
        <v>0</v>
      </c>
      <c r="D80" s="121" t="s">
        <v>256</v>
      </c>
      <c r="E80" s="120">
        <v>0</v>
      </c>
      <c r="F80" s="121" t="str">
        <f t="shared" si="8"/>
        <v>-</v>
      </c>
      <c r="G80" s="120">
        <v>0</v>
      </c>
      <c r="H80" s="121" t="str">
        <f t="shared" si="8"/>
        <v>-</v>
      </c>
      <c r="I80" s="120">
        <v>0</v>
      </c>
      <c r="J80" s="121" t="str">
        <f t="shared" si="8"/>
        <v>-</v>
      </c>
      <c r="K80" s="120">
        <v>0</v>
      </c>
      <c r="L80" s="121" t="str">
        <f t="shared" si="9"/>
        <v>-</v>
      </c>
      <c r="M80" s="120">
        <v>0</v>
      </c>
      <c r="N80" s="121" t="str">
        <f t="shared" si="10"/>
        <v>-</v>
      </c>
    </row>
    <row r="81" spans="1:15" x14ac:dyDescent="0.25">
      <c r="A81" s="1">
        <v>7</v>
      </c>
      <c r="B81" s="119" t="s">
        <v>86</v>
      </c>
      <c r="C81" s="120">
        <v>0</v>
      </c>
      <c r="D81" s="121" t="s">
        <v>256</v>
      </c>
      <c r="E81" s="120">
        <v>0</v>
      </c>
      <c r="F81" s="121" t="str">
        <f t="shared" si="8"/>
        <v>-</v>
      </c>
      <c r="G81" s="120">
        <v>0</v>
      </c>
      <c r="H81" s="121" t="str">
        <f t="shared" si="8"/>
        <v>-</v>
      </c>
      <c r="I81" s="120">
        <v>0</v>
      </c>
      <c r="J81" s="121" t="str">
        <f t="shared" si="8"/>
        <v>-</v>
      </c>
      <c r="K81" s="120">
        <v>0</v>
      </c>
      <c r="L81" s="121" t="str">
        <f t="shared" si="9"/>
        <v>-</v>
      </c>
      <c r="M81" s="120">
        <v>0</v>
      </c>
      <c r="N81" s="121" t="str">
        <f t="shared" si="10"/>
        <v>-</v>
      </c>
    </row>
    <row r="82" spans="1:15" x14ac:dyDescent="0.25">
      <c r="A82" s="1">
        <v>8</v>
      </c>
      <c r="B82" s="119" t="s">
        <v>88</v>
      </c>
      <c r="C82" s="120">
        <v>0</v>
      </c>
      <c r="D82" s="121" t="s">
        <v>256</v>
      </c>
      <c r="E82" s="120">
        <v>0</v>
      </c>
      <c r="F82" s="121" t="str">
        <f t="shared" si="8"/>
        <v>-</v>
      </c>
      <c r="G82" s="120">
        <v>0</v>
      </c>
      <c r="H82" s="121" t="str">
        <f t="shared" si="8"/>
        <v>-</v>
      </c>
      <c r="I82" s="120">
        <v>0</v>
      </c>
      <c r="J82" s="121" t="str">
        <f t="shared" si="8"/>
        <v>-</v>
      </c>
      <c r="K82" s="120">
        <v>0</v>
      </c>
      <c r="L82" s="121" t="str">
        <f t="shared" si="9"/>
        <v>-</v>
      </c>
      <c r="M82" s="120">
        <v>0</v>
      </c>
      <c r="N82" s="121" t="str">
        <f t="shared" si="10"/>
        <v>-</v>
      </c>
    </row>
    <row r="83" spans="1:15" x14ac:dyDescent="0.25">
      <c r="A83" s="1">
        <v>9</v>
      </c>
      <c r="B83" s="119" t="s">
        <v>90</v>
      </c>
      <c r="C83" s="120">
        <v>0</v>
      </c>
      <c r="D83" s="121" t="s">
        <v>256</v>
      </c>
      <c r="E83" s="120">
        <v>0</v>
      </c>
      <c r="F83" s="121" t="str">
        <f t="shared" si="8"/>
        <v>-</v>
      </c>
      <c r="G83" s="120">
        <v>0</v>
      </c>
      <c r="H83" s="121" t="str">
        <f t="shared" si="8"/>
        <v>-</v>
      </c>
      <c r="I83" s="120">
        <v>0</v>
      </c>
      <c r="J83" s="121" t="str">
        <f t="shared" si="8"/>
        <v>-</v>
      </c>
      <c r="K83" s="120">
        <v>0</v>
      </c>
      <c r="L83" s="121" t="str">
        <f t="shared" si="9"/>
        <v>-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0</v>
      </c>
      <c r="D84" s="121" t="s">
        <v>256</v>
      </c>
      <c r="E84" s="120">
        <v>0</v>
      </c>
      <c r="F84" s="121" t="str">
        <f t="shared" si="8"/>
        <v>-</v>
      </c>
      <c r="G84" s="120">
        <v>0</v>
      </c>
      <c r="H84" s="121" t="str">
        <f t="shared" si="8"/>
        <v>-</v>
      </c>
      <c r="I84" s="120">
        <v>0</v>
      </c>
      <c r="J84" s="121" t="str">
        <f t="shared" si="8"/>
        <v>-</v>
      </c>
      <c r="K84" s="120">
        <v>0</v>
      </c>
      <c r="L84" s="121" t="str">
        <f t="shared" si="9"/>
        <v>-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0</v>
      </c>
      <c r="D85" s="121" t="s">
        <v>256</v>
      </c>
      <c r="E85" s="120">
        <v>0</v>
      </c>
      <c r="F85" s="121" t="str">
        <f t="shared" si="8"/>
        <v>-</v>
      </c>
      <c r="G85" s="120">
        <v>0</v>
      </c>
      <c r="H85" s="121" t="str">
        <f t="shared" si="8"/>
        <v>-</v>
      </c>
      <c r="I85" s="120">
        <v>0</v>
      </c>
      <c r="J85" s="121" t="str">
        <f t="shared" si="8"/>
        <v>-</v>
      </c>
      <c r="K85" s="120">
        <v>0</v>
      </c>
      <c r="L85" s="121" t="str">
        <f t="shared" si="9"/>
        <v>-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0</v>
      </c>
      <c r="D86" s="121" t="s">
        <v>256</v>
      </c>
      <c r="E86" s="120">
        <v>0</v>
      </c>
      <c r="F86" s="121" t="str">
        <f t="shared" si="8"/>
        <v>-</v>
      </c>
      <c r="G86" s="120">
        <v>0</v>
      </c>
      <c r="H86" s="121" t="str">
        <f t="shared" si="8"/>
        <v>-</v>
      </c>
      <c r="I86" s="120">
        <v>0</v>
      </c>
      <c r="J86" s="121" t="str">
        <f t="shared" si="8"/>
        <v>-</v>
      </c>
      <c r="K86" s="120">
        <v>0</v>
      </c>
      <c r="L86" s="121" t="str">
        <f t="shared" si="9"/>
        <v>-</v>
      </c>
      <c r="M86" s="120"/>
      <c r="N86" s="121"/>
    </row>
    <row r="87" spans="1:15" ht="15.75" x14ac:dyDescent="0.25">
      <c r="B87" s="122" t="s">
        <v>33</v>
      </c>
      <c r="C87" s="123">
        <v>0</v>
      </c>
      <c r="D87" s="124" t="s">
        <v>256</v>
      </c>
      <c r="E87" s="123">
        <v>0</v>
      </c>
      <c r="F87" s="124" t="str">
        <f t="shared" si="8"/>
        <v>-</v>
      </c>
      <c r="G87" s="123">
        <v>0</v>
      </c>
      <c r="H87" s="124" t="str">
        <f t="shared" si="8"/>
        <v>-</v>
      </c>
      <c r="I87" s="123">
        <v>0</v>
      </c>
      <c r="J87" s="124" t="str">
        <f t="shared" si="8"/>
        <v>-</v>
      </c>
      <c r="K87" s="123">
        <v>0</v>
      </c>
      <c r="L87" s="124" t="str">
        <f t="shared" si="9"/>
        <v>-</v>
      </c>
      <c r="M87" s="123">
        <v>0</v>
      </c>
      <c r="N87" s="124" t="s">
        <v>256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299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20">
        <v>43534</v>
      </c>
      <c r="D97" s="121">
        <v>-0.10174352625606109</v>
      </c>
      <c r="E97" s="120">
        <v>28</v>
      </c>
      <c r="F97" s="121">
        <f t="shared" ref="F97:J109" si="11">IFERROR(E97/C97-1,"-")</f>
        <v>-0.99935682455092567</v>
      </c>
      <c r="G97" s="120">
        <v>13386</v>
      </c>
      <c r="H97" s="121">
        <f t="shared" si="11"/>
        <v>477.07142857142856</v>
      </c>
      <c r="I97" s="120">
        <v>17843</v>
      </c>
      <c r="J97" s="121">
        <f t="shared" si="11"/>
        <v>0.3329598087554162</v>
      </c>
      <c r="K97" s="120">
        <v>20807</v>
      </c>
      <c r="L97" s="121">
        <f t="shared" ref="L97:L109" si="12">IFERROR(K97/I97-1,"-")</f>
        <v>0.16611556352631274</v>
      </c>
      <c r="M97" s="120">
        <v>21327</v>
      </c>
      <c r="N97" s="121">
        <f t="shared" ref="N97:N106" si="13">IFERROR(M97/K97-1,"-")</f>
        <v>2.4991589368962286E-2</v>
      </c>
    </row>
    <row r="98" spans="2:14" x14ac:dyDescent="0.25">
      <c r="B98" s="119" t="s">
        <v>76</v>
      </c>
      <c r="C98" s="120">
        <v>40111</v>
      </c>
      <c r="D98" s="121">
        <v>-0.11669235851134108</v>
      </c>
      <c r="E98" s="120">
        <v>0</v>
      </c>
      <c r="F98" s="121">
        <f t="shared" si="11"/>
        <v>-1</v>
      </c>
      <c r="G98" s="120">
        <v>13602</v>
      </c>
      <c r="H98" s="121" t="str">
        <f t="shared" si="11"/>
        <v>-</v>
      </c>
      <c r="I98" s="120">
        <v>16107</v>
      </c>
      <c r="J98" s="121">
        <f t="shared" si="11"/>
        <v>0.18416409351565943</v>
      </c>
      <c r="K98" s="120">
        <v>20151</v>
      </c>
      <c r="L98" s="121">
        <f t="shared" si="12"/>
        <v>0.25107096293536979</v>
      </c>
      <c r="M98" s="120">
        <v>19358</v>
      </c>
      <c r="N98" s="121">
        <f t="shared" si="13"/>
        <v>-3.935288571286788E-2</v>
      </c>
    </row>
    <row r="99" spans="2:14" x14ac:dyDescent="0.25">
      <c r="B99" s="119" t="s">
        <v>78</v>
      </c>
      <c r="C99" s="120">
        <v>19748</v>
      </c>
      <c r="D99" s="121">
        <v>-0.51002381897578397</v>
      </c>
      <c r="E99" s="120">
        <v>0</v>
      </c>
      <c r="F99" s="121">
        <f t="shared" si="11"/>
        <v>-1</v>
      </c>
      <c r="G99" s="120">
        <v>13705</v>
      </c>
      <c r="H99" s="121" t="str">
        <f t="shared" si="11"/>
        <v>-</v>
      </c>
      <c r="I99" s="120">
        <v>16813</v>
      </c>
      <c r="J99" s="121">
        <f t="shared" si="11"/>
        <v>0.22677854797519159</v>
      </c>
      <c r="K99" s="120">
        <v>20625</v>
      </c>
      <c r="L99" s="121">
        <f t="shared" si="12"/>
        <v>0.22672931660024975</v>
      </c>
      <c r="M99" s="120">
        <v>20970</v>
      </c>
      <c r="N99" s="121">
        <f t="shared" si="13"/>
        <v>1.6727272727272702E-2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23</v>
      </c>
      <c r="F100" s="121" t="str">
        <f t="shared" si="11"/>
        <v>-</v>
      </c>
      <c r="G100" s="120">
        <v>13588</v>
      </c>
      <c r="H100" s="121">
        <f t="shared" si="11"/>
        <v>589.78260869565213</v>
      </c>
      <c r="I100" s="120">
        <v>16876</v>
      </c>
      <c r="J100" s="121">
        <f t="shared" si="11"/>
        <v>0.24197821607300551</v>
      </c>
      <c r="K100" s="120">
        <v>22359</v>
      </c>
      <c r="L100" s="121">
        <f t="shared" si="12"/>
        <v>0.32489926522872725</v>
      </c>
      <c r="M100" s="120">
        <v>25760</v>
      </c>
      <c r="N100" s="121">
        <f t="shared" si="13"/>
        <v>0.15210877051746508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40</v>
      </c>
      <c r="F101" s="121" t="str">
        <f t="shared" si="11"/>
        <v>-</v>
      </c>
      <c r="G101" s="120">
        <v>12214</v>
      </c>
      <c r="H101" s="121">
        <f t="shared" si="11"/>
        <v>304.35000000000002</v>
      </c>
      <c r="I101" s="120">
        <v>15694</v>
      </c>
      <c r="J101" s="121">
        <f t="shared" si="11"/>
        <v>0.28491894547240881</v>
      </c>
      <c r="K101" s="120">
        <v>20363</v>
      </c>
      <c r="L101" s="121">
        <f t="shared" si="12"/>
        <v>0.29750223015165034</v>
      </c>
      <c r="M101" s="120">
        <v>23361</v>
      </c>
      <c r="N101" s="121">
        <f t="shared" si="13"/>
        <v>0.14722781515493777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860</v>
      </c>
      <c r="F102" s="121" t="str">
        <f t="shared" si="11"/>
        <v>-</v>
      </c>
      <c r="G102" s="120">
        <v>11682</v>
      </c>
      <c r="H102" s="121">
        <f t="shared" si="11"/>
        <v>12.583720930232559</v>
      </c>
      <c r="I102" s="120">
        <v>16830</v>
      </c>
      <c r="J102" s="121">
        <f t="shared" si="11"/>
        <v>0.44067796610169485</v>
      </c>
      <c r="K102" s="120">
        <v>18509</v>
      </c>
      <c r="L102" s="121">
        <f t="shared" si="12"/>
        <v>9.9762329174093889E-2</v>
      </c>
      <c r="M102" s="120">
        <v>23213</v>
      </c>
      <c r="N102" s="121">
        <f t="shared" si="13"/>
        <v>0.25414663136852345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3718</v>
      </c>
      <c r="F103" s="121" t="str">
        <f t="shared" si="11"/>
        <v>-</v>
      </c>
      <c r="G103" s="120">
        <v>15593</v>
      </c>
      <c r="H103" s="121">
        <f t="shared" si="11"/>
        <v>3.1939214631522326</v>
      </c>
      <c r="I103" s="120">
        <v>21629</v>
      </c>
      <c r="J103" s="121">
        <f t="shared" si="11"/>
        <v>0.38709677419354849</v>
      </c>
      <c r="K103" s="120">
        <v>25609</v>
      </c>
      <c r="L103" s="121">
        <f t="shared" si="12"/>
        <v>0.18401220583475886</v>
      </c>
      <c r="M103" s="120">
        <v>27040</v>
      </c>
      <c r="N103" s="121">
        <f t="shared" si="13"/>
        <v>5.5878792611972372E-2</v>
      </c>
    </row>
    <row r="104" spans="2:14" x14ac:dyDescent="0.25">
      <c r="B104" s="119" t="s">
        <v>88</v>
      </c>
      <c r="C104" s="120">
        <v>1520</v>
      </c>
      <c r="D104" s="121">
        <v>-0.96808465963969259</v>
      </c>
      <c r="E104" s="120">
        <v>8913</v>
      </c>
      <c r="F104" s="121">
        <f t="shared" si="11"/>
        <v>4.8638157894736844</v>
      </c>
      <c r="G104" s="120">
        <v>20831</v>
      </c>
      <c r="H104" s="121">
        <f t="shared" si="11"/>
        <v>1.3371479860877371</v>
      </c>
      <c r="I104" s="120">
        <v>23977</v>
      </c>
      <c r="J104" s="121">
        <f t="shared" si="11"/>
        <v>0.15102491479045654</v>
      </c>
      <c r="K104" s="120">
        <v>26931</v>
      </c>
      <c r="L104" s="121">
        <f t="shared" si="12"/>
        <v>0.12320140134295365</v>
      </c>
      <c r="M104" s="120">
        <v>28711</v>
      </c>
      <c r="N104" s="121">
        <f t="shared" si="13"/>
        <v>6.6094834948572379E-2</v>
      </c>
    </row>
    <row r="105" spans="2:14" x14ac:dyDescent="0.25">
      <c r="B105" s="119" t="s">
        <v>90</v>
      </c>
      <c r="C105" s="120">
        <v>24</v>
      </c>
      <c r="D105" s="121">
        <v>-0.9994206397103198</v>
      </c>
      <c r="E105" s="120">
        <v>7611</v>
      </c>
      <c r="F105" s="121">
        <f t="shared" si="11"/>
        <v>316.125</v>
      </c>
      <c r="G105" s="120">
        <v>15007</v>
      </c>
      <c r="H105" s="121">
        <f t="shared" si="11"/>
        <v>0.97175141242937846</v>
      </c>
      <c r="I105" s="120">
        <v>18604</v>
      </c>
      <c r="J105" s="121">
        <f t="shared" si="11"/>
        <v>0.23968814553208495</v>
      </c>
      <c r="K105" s="120">
        <v>20837</v>
      </c>
      <c r="L105" s="121">
        <f t="shared" si="12"/>
        <v>0.12002795097828423</v>
      </c>
      <c r="M105" s="120"/>
      <c r="N105" s="121"/>
    </row>
    <row r="106" spans="2:14" x14ac:dyDescent="0.25">
      <c r="B106" s="119" t="s">
        <v>92</v>
      </c>
      <c r="C106" s="120">
        <v>0</v>
      </c>
      <c r="D106" s="121">
        <v>-1</v>
      </c>
      <c r="E106" s="120">
        <v>12708</v>
      </c>
      <c r="F106" s="121" t="str">
        <f t="shared" si="11"/>
        <v>-</v>
      </c>
      <c r="G106" s="120">
        <v>17361</v>
      </c>
      <c r="H106" s="121">
        <f t="shared" si="11"/>
        <v>0.36614730878186963</v>
      </c>
      <c r="I106" s="120">
        <v>18434</v>
      </c>
      <c r="J106" s="121">
        <f t="shared" si="11"/>
        <v>6.180519555325148E-2</v>
      </c>
      <c r="K106" s="120">
        <v>24325</v>
      </c>
      <c r="L106" s="121">
        <f t="shared" si="12"/>
        <v>0.31957252902245847</v>
      </c>
      <c r="M106" s="120"/>
      <c r="N106" s="121"/>
    </row>
    <row r="107" spans="2:14" x14ac:dyDescent="0.25">
      <c r="B107" s="119" t="s">
        <v>94</v>
      </c>
      <c r="C107" s="120">
        <v>84</v>
      </c>
      <c r="D107" s="121">
        <v>-0.99795834042242904</v>
      </c>
      <c r="E107" s="120">
        <v>12654</v>
      </c>
      <c r="F107" s="121">
        <f t="shared" si="11"/>
        <v>149.64285714285714</v>
      </c>
      <c r="G107" s="120">
        <v>17189</v>
      </c>
      <c r="H107" s="121">
        <f t="shared" si="11"/>
        <v>0.35838470048996363</v>
      </c>
      <c r="I107" s="120">
        <v>17075</v>
      </c>
      <c r="J107" s="121">
        <f t="shared" si="11"/>
        <v>-6.6321484670428532E-3</v>
      </c>
      <c r="K107" s="120">
        <v>20938</v>
      </c>
      <c r="L107" s="121">
        <f t="shared" si="12"/>
        <v>0.2262371888726209</v>
      </c>
      <c r="M107" s="120"/>
      <c r="N107" s="121"/>
    </row>
    <row r="108" spans="2:14" x14ac:dyDescent="0.25">
      <c r="B108" s="119" t="s">
        <v>96</v>
      </c>
      <c r="C108" s="120">
        <v>120</v>
      </c>
      <c r="D108" s="121">
        <v>-0.9973530968766543</v>
      </c>
      <c r="E108" s="120">
        <v>13049</v>
      </c>
      <c r="F108" s="121">
        <f t="shared" si="11"/>
        <v>107.74166666666666</v>
      </c>
      <c r="G108" s="120">
        <v>18386</v>
      </c>
      <c r="H108" s="121">
        <f t="shared" si="11"/>
        <v>0.40899685799678132</v>
      </c>
      <c r="I108" s="120">
        <v>21251</v>
      </c>
      <c r="J108" s="121">
        <f t="shared" si="11"/>
        <v>0.15582508430327424</v>
      </c>
      <c r="K108" s="120">
        <v>23199</v>
      </c>
      <c r="L108" s="121">
        <f t="shared" si="12"/>
        <v>9.1666274528257485E-2</v>
      </c>
      <c r="M108" s="120"/>
      <c r="N108" s="121"/>
    </row>
    <row r="109" spans="2:14" ht="15.75" x14ac:dyDescent="0.25">
      <c r="B109" s="122" t="s">
        <v>33</v>
      </c>
      <c r="C109" s="123">
        <v>105446</v>
      </c>
      <c r="D109" s="124">
        <v>-0.78205215651501714</v>
      </c>
      <c r="E109" s="123">
        <v>59604</v>
      </c>
      <c r="F109" s="124">
        <f t="shared" si="11"/>
        <v>-0.4347438499326669</v>
      </c>
      <c r="G109" s="123">
        <v>182544</v>
      </c>
      <c r="H109" s="124">
        <f t="shared" si="11"/>
        <v>2.0626132474330583</v>
      </c>
      <c r="I109" s="123">
        <v>221133</v>
      </c>
      <c r="J109" s="124">
        <f t="shared" si="11"/>
        <v>0.21139560872995</v>
      </c>
      <c r="K109" s="123">
        <v>264653</v>
      </c>
      <c r="L109" s="124">
        <f t="shared" si="12"/>
        <v>0.19680463793282765</v>
      </c>
      <c r="M109" s="123">
        <v>189740</v>
      </c>
      <c r="N109" s="124">
        <v>8.2039759572065662E-2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3" spans="3:3" x14ac:dyDescent="0.25">
      <c r="C113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87698-410E-4C53-B3E6-8EBEE3E54EB2}">
  <sheetPr>
    <tabColor rgb="FFF29140"/>
    <pageSetUpPr fitToPage="1"/>
  </sheetPr>
  <dimension ref="A1:N162"/>
  <sheetViews>
    <sheetView showGridLines="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</row>
    <row r="5" spans="1:12" ht="6" customHeight="1" x14ac:dyDescent="0.25"/>
    <row r="6" spans="1:12" s="148" customFormat="1" ht="72" customHeight="1" x14ac:dyDescent="0.25">
      <c r="B6" s="149"/>
      <c r="C6" s="174" t="s">
        <v>267</v>
      </c>
      <c r="D6" s="174" t="s">
        <v>232</v>
      </c>
      <c r="E6" s="174" t="s">
        <v>233</v>
      </c>
      <c r="F6" s="174" t="s">
        <v>234</v>
      </c>
      <c r="G6" s="174" t="s">
        <v>235</v>
      </c>
      <c r="H6" s="174" t="s">
        <v>236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773208</v>
      </c>
      <c r="D8" s="178">
        <v>1779812</v>
      </c>
      <c r="E8" s="178">
        <v>3120334</v>
      </c>
      <c r="F8" s="178">
        <v>3219468</v>
      </c>
      <c r="G8" s="178">
        <v>3413127</v>
      </c>
      <c r="H8" s="178">
        <v>3262336</v>
      </c>
      <c r="I8" s="179">
        <f>IFERROR(H8/G8-1,"-")</f>
        <v>-4.417972141089388E-2</v>
      </c>
      <c r="J8" s="178">
        <f>H8-G8</f>
        <v>-150791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343536</v>
      </c>
      <c r="D9" s="162">
        <v>559029</v>
      </c>
      <c r="E9" s="162">
        <v>565183</v>
      </c>
      <c r="F9" s="162">
        <v>588729</v>
      </c>
      <c r="G9" s="162">
        <v>582086</v>
      </c>
      <c r="H9" s="162">
        <v>583113</v>
      </c>
      <c r="I9" s="163">
        <f>IFERROR(H9/G9-1,"-")</f>
        <v>1.7643441003563076E-3</v>
      </c>
      <c r="J9" s="162">
        <f t="shared" ref="J9:J19" si="0">H9-G9</f>
        <v>1027</v>
      </c>
      <c r="K9" s="163">
        <f>H9/H$8</f>
        <v>0.1787409390081218</v>
      </c>
      <c r="L9" s="81"/>
    </row>
    <row r="10" spans="1:12" x14ac:dyDescent="0.25">
      <c r="A10" s="164" t="s">
        <v>106</v>
      </c>
      <c r="B10" s="165" t="s">
        <v>106</v>
      </c>
      <c r="C10" s="166">
        <v>126451</v>
      </c>
      <c r="D10" s="166">
        <v>169403</v>
      </c>
      <c r="E10" s="166">
        <v>167122</v>
      </c>
      <c r="F10" s="166">
        <v>168986</v>
      </c>
      <c r="G10" s="166">
        <v>180507</v>
      </c>
      <c r="H10" s="166">
        <v>172692</v>
      </c>
      <c r="I10" s="167">
        <f>IFERROR(H10/G10-1,"-")</f>
        <v>-4.3294719872359555E-2</v>
      </c>
      <c r="J10" s="166">
        <f t="shared" si="0"/>
        <v>-7815</v>
      </c>
      <c r="K10" s="167">
        <f>H10/H$8</f>
        <v>5.2935074743987127E-2</v>
      </c>
      <c r="L10" s="81"/>
    </row>
    <row r="11" spans="1:12" x14ac:dyDescent="0.25">
      <c r="A11" s="164" t="s">
        <v>103</v>
      </c>
      <c r="B11" s="165" t="s">
        <v>103</v>
      </c>
      <c r="C11" s="166">
        <v>217085</v>
      </c>
      <c r="D11" s="166">
        <v>389626</v>
      </c>
      <c r="E11" s="166">
        <v>398061</v>
      </c>
      <c r="F11" s="166">
        <v>419743</v>
      </c>
      <c r="G11" s="166">
        <v>401579</v>
      </c>
      <c r="H11" s="166">
        <v>410421</v>
      </c>
      <c r="I11" s="167">
        <f>IFERROR(H11/G11-1,"-")</f>
        <v>2.2018083614929962E-2</v>
      </c>
      <c r="J11" s="166">
        <f t="shared" si="0"/>
        <v>8842</v>
      </c>
      <c r="K11" s="167">
        <f>H11/H$8</f>
        <v>0.12580586426413465</v>
      </c>
      <c r="L11" s="81"/>
    </row>
    <row r="12" spans="1:12" x14ac:dyDescent="0.25">
      <c r="A12" s="1"/>
      <c r="B12" s="161" t="s">
        <v>110</v>
      </c>
      <c r="C12" s="162">
        <v>429672</v>
      </c>
      <c r="D12" s="162">
        <v>1220783</v>
      </c>
      <c r="E12" s="162">
        <v>2555151</v>
      </c>
      <c r="F12" s="162">
        <v>2630739</v>
      </c>
      <c r="G12" s="162">
        <v>2831041</v>
      </c>
      <c r="H12" s="162">
        <v>2679223</v>
      </c>
      <c r="I12" s="163">
        <f>IFERROR(H12/G12-1,"-")</f>
        <v>-5.3626210288017728E-2</v>
      </c>
      <c r="J12" s="162">
        <f t="shared" si="0"/>
        <v>-151818</v>
      </c>
      <c r="K12" s="163">
        <f>H12/H$8</f>
        <v>0.82125906099187818</v>
      </c>
      <c r="L12" s="81"/>
    </row>
    <row r="13" spans="1:12" s="58" customFormat="1" x14ac:dyDescent="0.25">
      <c r="A13" s="164"/>
      <c r="B13" s="165" t="s">
        <v>113</v>
      </c>
      <c r="C13" s="166">
        <v>85753</v>
      </c>
      <c r="D13" s="166">
        <v>360702</v>
      </c>
      <c r="E13" s="166">
        <v>1344872</v>
      </c>
      <c r="F13" s="166">
        <v>1338126</v>
      </c>
      <c r="G13" s="166">
        <v>1472854</v>
      </c>
      <c r="H13" s="166">
        <v>1384601</v>
      </c>
      <c r="I13" s="167">
        <f t="shared" ref="I13:I20" si="1">IFERROR(H13/G13-1,"-")</f>
        <v>-5.9919720488249339E-2</v>
      </c>
      <c r="J13" s="166">
        <f t="shared" si="0"/>
        <v>-88253</v>
      </c>
      <c r="K13" s="167">
        <f t="shared" ref="K13:K20" si="2">H13/H$8</f>
        <v>0.42442010878094716</v>
      </c>
      <c r="L13" s="168"/>
    </row>
    <row r="14" spans="1:12" s="58" customFormat="1" x14ac:dyDescent="0.25">
      <c r="A14" s="164"/>
      <c r="B14" s="165" t="s">
        <v>116</v>
      </c>
      <c r="C14" s="166">
        <v>85698</v>
      </c>
      <c r="D14" s="166">
        <v>162669</v>
      </c>
      <c r="E14" s="166">
        <v>236713</v>
      </c>
      <c r="F14" s="166">
        <v>240134</v>
      </c>
      <c r="G14" s="166">
        <v>239736</v>
      </c>
      <c r="H14" s="166">
        <v>233104</v>
      </c>
      <c r="I14" s="167">
        <f t="shared" si="1"/>
        <v>-2.7663763473153802E-2</v>
      </c>
      <c r="J14" s="166">
        <f t="shared" si="0"/>
        <v>-6632</v>
      </c>
      <c r="K14" s="167">
        <f t="shared" si="2"/>
        <v>7.1453093734060502E-2</v>
      </c>
      <c r="L14" s="168"/>
    </row>
    <row r="15" spans="1:12" x14ac:dyDescent="0.25">
      <c r="A15" s="164"/>
      <c r="B15" s="165" t="s">
        <v>119</v>
      </c>
      <c r="C15" s="166">
        <v>40514</v>
      </c>
      <c r="D15" s="166">
        <v>120894</v>
      </c>
      <c r="E15" s="166">
        <v>143032</v>
      </c>
      <c r="F15" s="166">
        <v>165297</v>
      </c>
      <c r="G15" s="166">
        <v>174502</v>
      </c>
      <c r="H15" s="166">
        <v>181123</v>
      </c>
      <c r="I15" s="167">
        <f t="shared" si="1"/>
        <v>3.7942258541449281E-2</v>
      </c>
      <c r="J15" s="166">
        <f t="shared" si="0"/>
        <v>6621</v>
      </c>
      <c r="K15" s="167">
        <f t="shared" si="2"/>
        <v>5.5519419213716795E-2</v>
      </c>
      <c r="L15" s="81"/>
    </row>
    <row r="16" spans="1:12" x14ac:dyDescent="0.25">
      <c r="A16" s="164"/>
      <c r="B16" s="165" t="s">
        <v>126</v>
      </c>
      <c r="C16" s="166">
        <v>40533</v>
      </c>
      <c r="D16" s="166">
        <v>96472</v>
      </c>
      <c r="E16" s="166">
        <v>145474</v>
      </c>
      <c r="F16" s="166">
        <v>161643</v>
      </c>
      <c r="G16" s="166">
        <v>144801</v>
      </c>
      <c r="H16" s="166">
        <v>140641</v>
      </c>
      <c r="I16" s="167">
        <f t="shared" si="1"/>
        <v>-2.8729083362683983E-2</v>
      </c>
      <c r="J16" s="166">
        <f t="shared" si="0"/>
        <v>-4160</v>
      </c>
      <c r="K16" s="167">
        <f t="shared" si="2"/>
        <v>4.3110519578608703E-2</v>
      </c>
      <c r="L16" s="81"/>
    </row>
    <row r="17" spans="1:12" x14ac:dyDescent="0.25">
      <c r="A17" s="164"/>
      <c r="B17" s="165" t="s">
        <v>122</v>
      </c>
      <c r="C17" s="166">
        <v>41750</v>
      </c>
      <c r="D17" s="166">
        <v>86619</v>
      </c>
      <c r="E17" s="166">
        <v>82193</v>
      </c>
      <c r="F17" s="166">
        <v>95269</v>
      </c>
      <c r="G17" s="166">
        <v>97920</v>
      </c>
      <c r="H17" s="166">
        <v>82990</v>
      </c>
      <c r="I17" s="167">
        <f t="shared" si="1"/>
        <v>-0.15247140522875813</v>
      </c>
      <c r="J17" s="166">
        <f t="shared" si="0"/>
        <v>-14930</v>
      </c>
      <c r="K17" s="167">
        <f t="shared" si="2"/>
        <v>2.5438826656726959E-2</v>
      </c>
      <c r="L17" s="81"/>
    </row>
    <row r="18" spans="1:12" x14ac:dyDescent="0.25">
      <c r="A18" s="164"/>
      <c r="B18" s="165" t="s">
        <v>131</v>
      </c>
      <c r="C18" s="166">
        <v>178</v>
      </c>
      <c r="D18" s="166">
        <v>7666</v>
      </c>
      <c r="E18" s="166">
        <v>13290</v>
      </c>
      <c r="F18" s="166">
        <v>9391</v>
      </c>
      <c r="G18" s="166">
        <v>9617</v>
      </c>
      <c r="H18" s="166">
        <v>9229</v>
      </c>
      <c r="I18" s="167">
        <f t="shared" si="1"/>
        <v>-4.0345222002703518E-2</v>
      </c>
      <c r="J18" s="166">
        <f t="shared" si="0"/>
        <v>-388</v>
      </c>
      <c r="K18" s="167">
        <f t="shared" si="2"/>
        <v>2.8289544669831677E-3</v>
      </c>
      <c r="L18" s="81"/>
    </row>
    <row r="19" spans="1:12" x14ac:dyDescent="0.25">
      <c r="A19" s="164" t="s">
        <v>147</v>
      </c>
      <c r="B19" s="165" t="s">
        <v>134</v>
      </c>
      <c r="C19" s="166">
        <v>358</v>
      </c>
      <c r="D19" s="166">
        <v>1279</v>
      </c>
      <c r="E19" s="166">
        <v>4669</v>
      </c>
      <c r="F19" s="166">
        <v>6376</v>
      </c>
      <c r="G19" s="166">
        <v>2663</v>
      </c>
      <c r="H19" s="166">
        <v>2419</v>
      </c>
      <c r="I19" s="167">
        <f t="shared" si="1"/>
        <v>-9.1625985730379278E-2</v>
      </c>
      <c r="J19" s="166">
        <f t="shared" si="0"/>
        <v>-244</v>
      </c>
      <c r="K19" s="167">
        <f t="shared" si="2"/>
        <v>7.414932122258406E-4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134888</v>
      </c>
      <c r="D20" s="171">
        <f t="shared" ref="D20:H20" si="4">D12-SUM(D13:D19)</f>
        <v>384482</v>
      </c>
      <c r="E20" s="171">
        <f t="shared" si="4"/>
        <v>584908</v>
      </c>
      <c r="F20" s="171">
        <f t="shared" si="4"/>
        <v>614503</v>
      </c>
      <c r="G20" s="171">
        <f t="shared" si="4"/>
        <v>688948</v>
      </c>
      <c r="H20" s="171">
        <f t="shared" si="4"/>
        <v>645116</v>
      </c>
      <c r="I20" s="172">
        <f t="shared" si="1"/>
        <v>-6.3621637627222949E-2</v>
      </c>
      <c r="J20" s="171">
        <f>H20-G20</f>
        <v>-43832</v>
      </c>
      <c r="K20" s="172">
        <f t="shared" si="2"/>
        <v>0.19774664534860908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285142</v>
      </c>
      <c r="D22" s="178">
        <v>796040</v>
      </c>
      <c r="E22" s="178">
        <v>1241553</v>
      </c>
      <c r="F22" s="178">
        <v>1271908</v>
      </c>
      <c r="G22" s="178">
        <v>1304294</v>
      </c>
      <c r="H22" s="178">
        <v>1214780</v>
      </c>
      <c r="I22" s="179">
        <f>IFERROR(H22/G22-1,"-")</f>
        <v>-6.8630232140913017E-2</v>
      </c>
      <c r="J22" s="178">
        <f>H22-G22</f>
        <v>-89514</v>
      </c>
      <c r="K22" s="179">
        <f>H22/H$8</f>
        <v>0.3723650782751991</v>
      </c>
      <c r="L22" s="81"/>
    </row>
    <row r="23" spans="1:12" x14ac:dyDescent="0.25">
      <c r="A23" s="164" t="s">
        <v>99</v>
      </c>
      <c r="B23" s="161" t="s">
        <v>100</v>
      </c>
      <c r="C23" s="162">
        <v>115637</v>
      </c>
      <c r="D23" s="162">
        <v>207618</v>
      </c>
      <c r="E23" s="162">
        <v>165148</v>
      </c>
      <c r="F23" s="162">
        <v>131486</v>
      </c>
      <c r="G23" s="162">
        <v>132181</v>
      </c>
      <c r="H23" s="162">
        <v>119406</v>
      </c>
      <c r="I23" s="163">
        <f>IFERROR(H23/G23-1,"-")</f>
        <v>-9.6647778425038355E-2</v>
      </c>
      <c r="J23" s="162">
        <f t="shared" ref="J23:J33" si="5">H23-G23</f>
        <v>-12775</v>
      </c>
      <c r="K23" s="163">
        <f>H23/H$8</f>
        <v>3.6601380115352924E-2</v>
      </c>
      <c r="L23" s="81"/>
    </row>
    <row r="24" spans="1:12" x14ac:dyDescent="0.25">
      <c r="A24" s="164" t="s">
        <v>106</v>
      </c>
      <c r="B24" s="165" t="s">
        <v>106</v>
      </c>
      <c r="C24" s="166">
        <v>55404</v>
      </c>
      <c r="D24" s="166">
        <v>63358</v>
      </c>
      <c r="E24" s="166">
        <v>50051</v>
      </c>
      <c r="F24" s="166">
        <v>42439</v>
      </c>
      <c r="G24" s="166">
        <v>38048</v>
      </c>
      <c r="H24" s="166">
        <v>46618</v>
      </c>
      <c r="I24" s="167">
        <f>IFERROR(H24/G24-1,"-")</f>
        <v>0.22524179983179149</v>
      </c>
      <c r="J24" s="166">
        <f t="shared" si="5"/>
        <v>8570</v>
      </c>
      <c r="K24" s="167">
        <f>H24/H$8</f>
        <v>1.4289760466119983E-2</v>
      </c>
      <c r="L24" s="81"/>
    </row>
    <row r="25" spans="1:12" x14ac:dyDescent="0.25">
      <c r="A25" s="164" t="s">
        <v>103</v>
      </c>
      <c r="B25" s="165" t="s">
        <v>103</v>
      </c>
      <c r="C25" s="166">
        <v>60233</v>
      </c>
      <c r="D25" s="166">
        <v>144260</v>
      </c>
      <c r="E25" s="166">
        <v>115097</v>
      </c>
      <c r="F25" s="166">
        <v>89047</v>
      </c>
      <c r="G25" s="166">
        <v>94133</v>
      </c>
      <c r="H25" s="166">
        <v>72788</v>
      </c>
      <c r="I25" s="167">
        <f>IFERROR(H25/G25-1,"-")</f>
        <v>-0.22675363581315799</v>
      </c>
      <c r="J25" s="166">
        <f t="shared" si="5"/>
        <v>-21345</v>
      </c>
      <c r="K25" s="167">
        <f>H25/H$8</f>
        <v>2.2311619649232943E-2</v>
      </c>
      <c r="L25" s="81"/>
    </row>
    <row r="26" spans="1:12" x14ac:dyDescent="0.25">
      <c r="A26" s="164"/>
      <c r="B26" s="161" t="s">
        <v>110</v>
      </c>
      <c r="C26" s="162">
        <v>169505</v>
      </c>
      <c r="D26" s="162">
        <v>588422</v>
      </c>
      <c r="E26" s="162">
        <v>1076405</v>
      </c>
      <c r="F26" s="162">
        <v>1140422</v>
      </c>
      <c r="G26" s="162">
        <v>1172113</v>
      </c>
      <c r="H26" s="162">
        <v>1095374</v>
      </c>
      <c r="I26" s="163">
        <f>IFERROR(H26/G26-1,"-")</f>
        <v>-6.547065001411978E-2</v>
      </c>
      <c r="J26" s="162">
        <f t="shared" si="5"/>
        <v>-76739</v>
      </c>
      <c r="K26" s="163">
        <f>H26/H$8</f>
        <v>0.33576369815984619</v>
      </c>
      <c r="L26" s="81"/>
    </row>
    <row r="27" spans="1:12" s="58" customFormat="1" x14ac:dyDescent="0.25">
      <c r="A27" s="164"/>
      <c r="B27" s="165" t="s">
        <v>113</v>
      </c>
      <c r="C27" s="166">
        <v>33819</v>
      </c>
      <c r="D27" s="166">
        <v>191040</v>
      </c>
      <c r="E27" s="166">
        <v>591418</v>
      </c>
      <c r="F27" s="166">
        <v>615291</v>
      </c>
      <c r="G27" s="166">
        <v>659079</v>
      </c>
      <c r="H27" s="166">
        <v>611733</v>
      </c>
      <c r="I27" s="167">
        <f t="shared" ref="I27:I34" si="6">IFERROR(H27/G27-1,"-")</f>
        <v>-7.1836608358026854E-2</v>
      </c>
      <c r="J27" s="166">
        <f t="shared" si="5"/>
        <v>-47346</v>
      </c>
      <c r="K27" s="167">
        <f t="shared" ref="K27:K34" si="7">H27/H$8</f>
        <v>0.18751379379683761</v>
      </c>
      <c r="L27" s="168"/>
    </row>
    <row r="28" spans="1:12" s="58" customFormat="1" x14ac:dyDescent="0.25">
      <c r="A28" s="164"/>
      <c r="B28" s="165" t="s">
        <v>116</v>
      </c>
      <c r="C28" s="166">
        <v>42943</v>
      </c>
      <c r="D28" s="166">
        <v>93845</v>
      </c>
      <c r="E28" s="166">
        <v>122390</v>
      </c>
      <c r="F28" s="166">
        <v>116172</v>
      </c>
      <c r="G28" s="166">
        <v>114502</v>
      </c>
      <c r="H28" s="166">
        <v>100284</v>
      </c>
      <c r="I28" s="167">
        <f t="shared" si="6"/>
        <v>-0.12417250353705611</v>
      </c>
      <c r="J28" s="166">
        <f t="shared" si="5"/>
        <v>-14218</v>
      </c>
      <c r="K28" s="167">
        <f t="shared" si="7"/>
        <v>3.0739936045827285E-2</v>
      </c>
      <c r="L28" s="168"/>
    </row>
    <row r="29" spans="1:12" x14ac:dyDescent="0.25">
      <c r="A29" s="164"/>
      <c r="B29" s="165" t="s">
        <v>119</v>
      </c>
      <c r="C29" s="166">
        <v>17468</v>
      </c>
      <c r="D29" s="166">
        <v>47730</v>
      </c>
      <c r="E29" s="166">
        <v>50961</v>
      </c>
      <c r="F29" s="166">
        <v>64650</v>
      </c>
      <c r="G29" s="166">
        <v>45438</v>
      </c>
      <c r="H29" s="166">
        <v>45934</v>
      </c>
      <c r="I29" s="167">
        <f t="shared" si="6"/>
        <v>1.0915973414322711E-2</v>
      </c>
      <c r="J29" s="166">
        <f t="shared" si="5"/>
        <v>496</v>
      </c>
      <c r="K29" s="167">
        <f t="shared" si="7"/>
        <v>1.4080094754188409E-2</v>
      </c>
      <c r="L29" s="81"/>
    </row>
    <row r="30" spans="1:12" x14ac:dyDescent="0.25">
      <c r="A30" s="164"/>
      <c r="B30" s="165" t="s">
        <v>126</v>
      </c>
      <c r="C30" s="166">
        <v>19637</v>
      </c>
      <c r="D30" s="166">
        <v>51243</v>
      </c>
      <c r="E30" s="166">
        <v>65282</v>
      </c>
      <c r="F30" s="166">
        <v>68350</v>
      </c>
      <c r="G30" s="166">
        <v>57015</v>
      </c>
      <c r="H30" s="166">
        <v>58365</v>
      </c>
      <c r="I30" s="167">
        <f t="shared" si="6"/>
        <v>2.3677979479084454E-2</v>
      </c>
      <c r="J30" s="166">
        <f t="shared" si="5"/>
        <v>1350</v>
      </c>
      <c r="K30" s="167">
        <f t="shared" si="7"/>
        <v>1.7890554498371718E-2</v>
      </c>
      <c r="L30" s="81"/>
    </row>
    <row r="31" spans="1:12" x14ac:dyDescent="0.25">
      <c r="A31" s="164"/>
      <c r="B31" s="165" t="s">
        <v>122</v>
      </c>
      <c r="C31" s="166">
        <v>20281</v>
      </c>
      <c r="D31" s="166">
        <v>48502</v>
      </c>
      <c r="E31" s="166">
        <v>44123</v>
      </c>
      <c r="F31" s="166">
        <v>48757</v>
      </c>
      <c r="G31" s="166">
        <v>48568</v>
      </c>
      <c r="H31" s="166">
        <v>39412</v>
      </c>
      <c r="I31" s="167">
        <f t="shared" si="6"/>
        <v>-0.18851918958985336</v>
      </c>
      <c r="J31" s="166">
        <f t="shared" si="5"/>
        <v>-9156</v>
      </c>
      <c r="K31" s="167">
        <f t="shared" si="7"/>
        <v>1.2080913799191744E-2</v>
      </c>
      <c r="L31" s="81"/>
    </row>
    <row r="32" spans="1:12" x14ac:dyDescent="0.25">
      <c r="A32" s="164"/>
      <c r="B32" s="165" t="s">
        <v>131</v>
      </c>
      <c r="C32" s="166">
        <v>42</v>
      </c>
      <c r="D32" s="166">
        <v>1239</v>
      </c>
      <c r="E32" s="166">
        <v>3696</v>
      </c>
      <c r="F32" s="166">
        <v>4628</v>
      </c>
      <c r="G32" s="166">
        <v>4370</v>
      </c>
      <c r="H32" s="166">
        <v>3348</v>
      </c>
      <c r="I32" s="167">
        <f t="shared" si="6"/>
        <v>-0.2338672768878719</v>
      </c>
      <c r="J32" s="166">
        <f t="shared" si="5"/>
        <v>-1022</v>
      </c>
      <c r="K32" s="167">
        <f t="shared" si="7"/>
        <v>1.0262584847176993E-3</v>
      </c>
      <c r="L32" s="81"/>
    </row>
    <row r="33" spans="1:12" x14ac:dyDescent="0.25">
      <c r="A33" s="164" t="s">
        <v>147</v>
      </c>
      <c r="B33" s="165" t="s">
        <v>134</v>
      </c>
      <c r="C33" s="166">
        <v>126</v>
      </c>
      <c r="D33" s="166">
        <v>334</v>
      </c>
      <c r="E33" s="166">
        <v>2173</v>
      </c>
      <c r="F33" s="166">
        <v>2492</v>
      </c>
      <c r="G33" s="166">
        <v>1582</v>
      </c>
      <c r="H33" s="166">
        <v>877</v>
      </c>
      <c r="I33" s="167">
        <f t="shared" si="6"/>
        <v>-0.44563843236409606</v>
      </c>
      <c r="J33" s="166">
        <f t="shared" si="5"/>
        <v>-705</v>
      </c>
      <c r="K33" s="167">
        <f t="shared" si="7"/>
        <v>2.6882577392396126E-4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35189</v>
      </c>
      <c r="D34" s="171">
        <f t="shared" ref="D34:H34" si="9">D26-SUM(D27:D33)</f>
        <v>154489</v>
      </c>
      <c r="E34" s="171">
        <f t="shared" si="9"/>
        <v>196362</v>
      </c>
      <c r="F34" s="171">
        <f t="shared" si="9"/>
        <v>220082</v>
      </c>
      <c r="G34" s="171">
        <f t="shared" si="9"/>
        <v>241559</v>
      </c>
      <c r="H34" s="171">
        <f t="shared" si="9"/>
        <v>235421</v>
      </c>
      <c r="I34" s="172">
        <f t="shared" si="6"/>
        <v>-2.5409941256587465E-2</v>
      </c>
      <c r="J34" s="171">
        <f>H34-G34</f>
        <v>-6138</v>
      </c>
      <c r="K34" s="172">
        <f t="shared" si="7"/>
        <v>7.2163321006787767E-2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191201</v>
      </c>
      <c r="D36" s="178">
        <v>386772</v>
      </c>
      <c r="E36" s="178">
        <v>895466</v>
      </c>
      <c r="F36" s="178">
        <v>947197</v>
      </c>
      <c r="G36" s="178">
        <v>936279</v>
      </c>
      <c r="H36" s="178">
        <v>908634</v>
      </c>
      <c r="I36" s="179">
        <f>IFERROR(H36/G36-1,"-")</f>
        <v>-2.9526455255324491E-2</v>
      </c>
      <c r="J36" s="178">
        <f>H36-G36</f>
        <v>-27645</v>
      </c>
      <c r="K36" s="179">
        <f>H36/H$8</f>
        <v>0.27852250657197786</v>
      </c>
      <c r="L36" s="81"/>
    </row>
    <row r="37" spans="1:12" x14ac:dyDescent="0.25">
      <c r="A37" s="164" t="s">
        <v>99</v>
      </c>
      <c r="B37" s="161" t="s">
        <v>100</v>
      </c>
      <c r="C37" s="162">
        <v>60743</v>
      </c>
      <c r="D37" s="162">
        <v>68184</v>
      </c>
      <c r="E37" s="162">
        <v>87149</v>
      </c>
      <c r="F37" s="162">
        <v>132200</v>
      </c>
      <c r="G37" s="162">
        <v>90782</v>
      </c>
      <c r="H37" s="162">
        <v>85490</v>
      </c>
      <c r="I37" s="163">
        <f>IFERROR(H37/G37-1,"-")</f>
        <v>-5.8293494305038496E-2</v>
      </c>
      <c r="J37" s="162">
        <f t="shared" ref="J37:J47" si="10">H37-G37</f>
        <v>-5292</v>
      </c>
      <c r="K37" s="163">
        <f>H37/H$8</f>
        <v>2.6205148703260486E-2</v>
      </c>
      <c r="L37" s="81"/>
    </row>
    <row r="38" spans="1:12" x14ac:dyDescent="0.25">
      <c r="A38" s="164" t="s">
        <v>106</v>
      </c>
      <c r="B38" s="165" t="s">
        <v>106</v>
      </c>
      <c r="C38" s="166">
        <v>22642</v>
      </c>
      <c r="D38" s="166">
        <v>17668</v>
      </c>
      <c r="E38" s="166">
        <v>28371</v>
      </c>
      <c r="F38" s="166">
        <v>49041</v>
      </c>
      <c r="G38" s="166">
        <v>40638</v>
      </c>
      <c r="H38" s="166">
        <v>33252</v>
      </c>
      <c r="I38" s="167">
        <f>IFERROR(H38/G38-1,"-")</f>
        <v>-0.18175107042669425</v>
      </c>
      <c r="J38" s="166">
        <f t="shared" si="10"/>
        <v>-7386</v>
      </c>
      <c r="K38" s="167">
        <f>H38/H$8</f>
        <v>1.0192696276533134E-2</v>
      </c>
      <c r="L38" s="81"/>
    </row>
    <row r="39" spans="1:12" x14ac:dyDescent="0.25">
      <c r="A39" s="164" t="s">
        <v>103</v>
      </c>
      <c r="B39" s="165" t="s">
        <v>103</v>
      </c>
      <c r="C39" s="166">
        <v>38101</v>
      </c>
      <c r="D39" s="166">
        <v>50516</v>
      </c>
      <c r="E39" s="166">
        <v>58778</v>
      </c>
      <c r="F39" s="166">
        <v>83159</v>
      </c>
      <c r="G39" s="166">
        <v>50144</v>
      </c>
      <c r="H39" s="166">
        <v>52238</v>
      </c>
      <c r="I39" s="167">
        <f>IFERROR(H39/G39-1,"-")</f>
        <v>4.1759731971920955E-2</v>
      </c>
      <c r="J39" s="166">
        <f t="shared" si="10"/>
        <v>2094</v>
      </c>
      <c r="K39" s="167">
        <f>H39/H$8</f>
        <v>1.6012452426727351E-2</v>
      </c>
      <c r="L39" s="81"/>
    </row>
    <row r="40" spans="1:12" x14ac:dyDescent="0.25">
      <c r="A40" s="164"/>
      <c r="B40" s="161" t="s">
        <v>110</v>
      </c>
      <c r="C40" s="162">
        <v>130458</v>
      </c>
      <c r="D40" s="162">
        <v>318588</v>
      </c>
      <c r="E40" s="162">
        <v>808317</v>
      </c>
      <c r="F40" s="162">
        <v>814997</v>
      </c>
      <c r="G40" s="162">
        <v>845497</v>
      </c>
      <c r="H40" s="162">
        <v>823144</v>
      </c>
      <c r="I40" s="163">
        <f>IFERROR(H40/G40-1,"-")</f>
        <v>-2.6437704687302221E-2</v>
      </c>
      <c r="J40" s="162">
        <f t="shared" si="10"/>
        <v>-22353</v>
      </c>
      <c r="K40" s="163">
        <f>H40/H$8</f>
        <v>0.2523173578687174</v>
      </c>
      <c r="L40" s="81"/>
    </row>
    <row r="41" spans="1:12" s="58" customFormat="1" x14ac:dyDescent="0.25">
      <c r="A41" s="164"/>
      <c r="B41" s="165" t="s">
        <v>113</v>
      </c>
      <c r="C41" s="166">
        <v>39763</v>
      </c>
      <c r="D41" s="166">
        <v>112679</v>
      </c>
      <c r="E41" s="166">
        <v>453711</v>
      </c>
      <c r="F41" s="166">
        <v>456116</v>
      </c>
      <c r="G41" s="166">
        <v>482673</v>
      </c>
      <c r="H41" s="166">
        <v>471034</v>
      </c>
      <c r="I41" s="167">
        <f t="shared" ref="I41:I48" si="11">IFERROR(H41/G41-1,"-")</f>
        <v>-2.4113633868063866E-2</v>
      </c>
      <c r="J41" s="166">
        <f t="shared" si="10"/>
        <v>-11639</v>
      </c>
      <c r="K41" s="167">
        <f t="shared" ref="K41:K48" si="12">H41/H$8</f>
        <v>0.14438549554674932</v>
      </c>
      <c r="L41" s="168"/>
    </row>
    <row r="42" spans="1:12" s="58" customFormat="1" x14ac:dyDescent="0.25">
      <c r="A42" s="164"/>
      <c r="B42" s="165" t="s">
        <v>116</v>
      </c>
      <c r="C42" s="166">
        <v>9610</v>
      </c>
      <c r="D42" s="166">
        <v>11584</v>
      </c>
      <c r="E42" s="166">
        <v>23834</v>
      </c>
      <c r="F42" s="166">
        <v>24723</v>
      </c>
      <c r="G42" s="166">
        <v>25592</v>
      </c>
      <c r="H42" s="166">
        <v>28794</v>
      </c>
      <c r="I42" s="167">
        <f t="shared" si="11"/>
        <v>0.12511722413254134</v>
      </c>
      <c r="J42" s="166">
        <f t="shared" si="10"/>
        <v>3202</v>
      </c>
      <c r="K42" s="167">
        <f t="shared" si="12"/>
        <v>8.8261908031545492E-3</v>
      </c>
      <c r="L42" s="168"/>
    </row>
    <row r="43" spans="1:12" x14ac:dyDescent="0.25">
      <c r="A43" s="164"/>
      <c r="B43" s="165" t="s">
        <v>119</v>
      </c>
      <c r="C43" s="166">
        <v>7582</v>
      </c>
      <c r="D43" s="166">
        <v>19532</v>
      </c>
      <c r="E43" s="166">
        <v>26445</v>
      </c>
      <c r="F43" s="166">
        <v>28351</v>
      </c>
      <c r="G43" s="166">
        <v>28603</v>
      </c>
      <c r="H43" s="166">
        <v>31303</v>
      </c>
      <c r="I43" s="167">
        <f t="shared" si="11"/>
        <v>9.439569275950066E-2</v>
      </c>
      <c r="J43" s="166">
        <f t="shared" si="10"/>
        <v>2700</v>
      </c>
      <c r="K43" s="167">
        <f t="shared" si="12"/>
        <v>9.5952716090555966E-3</v>
      </c>
      <c r="L43" s="81"/>
    </row>
    <row r="44" spans="1:12" x14ac:dyDescent="0.25">
      <c r="A44" s="164"/>
      <c r="B44" s="165" t="s">
        <v>126</v>
      </c>
      <c r="C44" s="166">
        <v>14171</v>
      </c>
      <c r="D44" s="166">
        <v>32393</v>
      </c>
      <c r="E44" s="166">
        <v>56250</v>
      </c>
      <c r="F44" s="166">
        <v>60423</v>
      </c>
      <c r="G44" s="166">
        <v>53292</v>
      </c>
      <c r="H44" s="166">
        <v>51944</v>
      </c>
      <c r="I44" s="167">
        <f t="shared" si="11"/>
        <v>-2.5294603317571163E-2</v>
      </c>
      <c r="J44" s="166">
        <f t="shared" si="10"/>
        <v>-1348</v>
      </c>
      <c r="K44" s="167">
        <f t="shared" si="12"/>
        <v>1.5922332954055009E-2</v>
      </c>
      <c r="L44" s="81"/>
    </row>
    <row r="45" spans="1:12" x14ac:dyDescent="0.25">
      <c r="A45" s="164"/>
      <c r="B45" s="165" t="s">
        <v>122</v>
      </c>
      <c r="C45" s="166">
        <v>11092</v>
      </c>
      <c r="D45" s="166">
        <v>18483</v>
      </c>
      <c r="E45" s="166">
        <v>21835</v>
      </c>
      <c r="F45" s="166">
        <v>31558</v>
      </c>
      <c r="G45" s="166">
        <v>29115</v>
      </c>
      <c r="H45" s="166">
        <v>26398</v>
      </c>
      <c r="I45" s="167">
        <f t="shared" si="11"/>
        <v>-9.3319594710630227E-2</v>
      </c>
      <c r="J45" s="166">
        <f t="shared" si="10"/>
        <v>-2717</v>
      </c>
      <c r="K45" s="167">
        <f t="shared" si="12"/>
        <v>8.0917477537568172E-3</v>
      </c>
      <c r="L45" s="81"/>
    </row>
    <row r="46" spans="1:12" x14ac:dyDescent="0.25">
      <c r="A46" s="164"/>
      <c r="B46" s="165" t="s">
        <v>131</v>
      </c>
      <c r="C46" s="166">
        <v>98</v>
      </c>
      <c r="D46" s="166">
        <v>5358</v>
      </c>
      <c r="E46" s="166">
        <v>6474</v>
      </c>
      <c r="F46" s="166">
        <v>3011</v>
      </c>
      <c r="G46" s="166">
        <v>3794</v>
      </c>
      <c r="H46" s="166">
        <v>3288</v>
      </c>
      <c r="I46" s="167">
        <f t="shared" si="11"/>
        <v>-0.13336847654190831</v>
      </c>
      <c r="J46" s="166">
        <f t="shared" si="10"/>
        <v>-506</v>
      </c>
      <c r="K46" s="167">
        <f t="shared" si="12"/>
        <v>1.0078667556008946E-3</v>
      </c>
      <c r="L46" s="81"/>
    </row>
    <row r="47" spans="1:12" x14ac:dyDescent="0.25">
      <c r="A47" s="164" t="s">
        <v>147</v>
      </c>
      <c r="B47" s="165" t="s">
        <v>134</v>
      </c>
      <c r="C47" s="166">
        <v>121</v>
      </c>
      <c r="D47" s="166">
        <v>620</v>
      </c>
      <c r="E47" s="166">
        <v>989</v>
      </c>
      <c r="F47" s="166">
        <v>2710</v>
      </c>
      <c r="G47" s="166">
        <v>381</v>
      </c>
      <c r="H47" s="166">
        <v>578</v>
      </c>
      <c r="I47" s="167">
        <f t="shared" si="11"/>
        <v>0.51706036745406814</v>
      </c>
      <c r="J47" s="166">
        <f t="shared" si="10"/>
        <v>197</v>
      </c>
      <c r="K47" s="167">
        <f t="shared" si="12"/>
        <v>1.7717365715855143E-4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48021</v>
      </c>
      <c r="D48" s="171">
        <f t="shared" ref="D48:H48" si="14">D40-SUM(D41:D47)</f>
        <v>117939</v>
      </c>
      <c r="E48" s="171">
        <f t="shared" si="14"/>
        <v>218779</v>
      </c>
      <c r="F48" s="171">
        <f t="shared" si="14"/>
        <v>208105</v>
      </c>
      <c r="G48" s="171">
        <f t="shared" si="14"/>
        <v>222047</v>
      </c>
      <c r="H48" s="171">
        <f t="shared" si="14"/>
        <v>209805</v>
      </c>
      <c r="I48" s="172">
        <f t="shared" si="11"/>
        <v>-5.5132471954135842E-2</v>
      </c>
      <c r="J48" s="171">
        <f>H48-G48</f>
        <v>-12242</v>
      </c>
      <c r="K48" s="172">
        <f t="shared" si="12"/>
        <v>6.4311278789186646E-2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3632</v>
      </c>
      <c r="D50" s="178">
        <v>10607</v>
      </c>
      <c r="E50" s="178">
        <v>14845</v>
      </c>
      <c r="F50" s="178">
        <v>12529</v>
      </c>
      <c r="G50" s="178">
        <v>16653</v>
      </c>
      <c r="H50" s="178">
        <v>16490</v>
      </c>
      <c r="I50" s="179">
        <f>IFERROR(H50/G50-1,"-")</f>
        <v>-9.7880261814687897E-3</v>
      </c>
      <c r="J50" s="178">
        <f>H50-G50</f>
        <v>-163</v>
      </c>
      <c r="K50" s="179">
        <f>H50/H$8</f>
        <v>5.0546602189351433E-3</v>
      </c>
      <c r="L50" s="81"/>
    </row>
    <row r="51" spans="1:12" x14ac:dyDescent="0.25">
      <c r="A51" s="164" t="s">
        <v>99</v>
      </c>
      <c r="B51" s="161" t="s">
        <v>100</v>
      </c>
      <c r="C51" s="162">
        <v>2492</v>
      </c>
      <c r="D51" s="162">
        <v>3375</v>
      </c>
      <c r="E51" s="162">
        <v>3184</v>
      </c>
      <c r="F51" s="162">
        <v>2887</v>
      </c>
      <c r="G51" s="162">
        <v>2116</v>
      </c>
      <c r="H51" s="162">
        <v>2501</v>
      </c>
      <c r="I51" s="163">
        <f>IFERROR(H51/G51-1,"-")</f>
        <v>0.18194706994328924</v>
      </c>
      <c r="J51" s="162">
        <f t="shared" ref="J51:J61" si="15">H51-G51</f>
        <v>385</v>
      </c>
      <c r="K51" s="163">
        <f>H51/H$8</f>
        <v>7.6662857535214027E-4</v>
      </c>
      <c r="L51" s="81"/>
    </row>
    <row r="52" spans="1:12" x14ac:dyDescent="0.25">
      <c r="A52" s="164" t="s">
        <v>106</v>
      </c>
      <c r="B52" s="165" t="s">
        <v>106</v>
      </c>
      <c r="C52" s="166">
        <v>2492</v>
      </c>
      <c r="D52" s="166">
        <v>1192</v>
      </c>
      <c r="E52" s="166">
        <v>1771</v>
      </c>
      <c r="F52" s="166">
        <v>1450</v>
      </c>
      <c r="G52" s="166">
        <v>1033</v>
      </c>
      <c r="H52" s="166">
        <v>656</v>
      </c>
      <c r="I52" s="167">
        <f>IFERROR(H52/G52-1,"-")</f>
        <v>-0.36495643756050333</v>
      </c>
      <c r="J52" s="166">
        <f t="shared" si="15"/>
        <v>-377</v>
      </c>
      <c r="K52" s="167">
        <f>H52/H$8</f>
        <v>2.0108290501039746E-4</v>
      </c>
      <c r="L52" s="81"/>
    </row>
    <row r="53" spans="1:12" x14ac:dyDescent="0.25">
      <c r="A53" s="164" t="s">
        <v>103</v>
      </c>
      <c r="B53" s="165" t="s">
        <v>103</v>
      </c>
      <c r="C53" s="166">
        <v>0</v>
      </c>
      <c r="D53" s="166">
        <v>2183</v>
      </c>
      <c r="E53" s="166">
        <v>1413</v>
      </c>
      <c r="F53" s="166">
        <v>1437</v>
      </c>
      <c r="G53" s="166">
        <v>1083</v>
      </c>
      <c r="H53" s="166">
        <v>1845</v>
      </c>
      <c r="I53" s="167">
        <f>IFERROR(H53/G53-1,"-")</f>
        <v>0.70360110803324094</v>
      </c>
      <c r="J53" s="166">
        <f t="shared" si="15"/>
        <v>762</v>
      </c>
      <c r="K53" s="167">
        <f>H53/H$8</f>
        <v>5.6554567034174281E-4</v>
      </c>
      <c r="L53" s="81"/>
    </row>
    <row r="54" spans="1:12" x14ac:dyDescent="0.25">
      <c r="A54" s="164"/>
      <c r="B54" s="161" t="s">
        <v>110</v>
      </c>
      <c r="C54" s="162">
        <v>1140</v>
      </c>
      <c r="D54" s="162">
        <v>7232</v>
      </c>
      <c r="E54" s="162">
        <v>11661</v>
      </c>
      <c r="F54" s="162">
        <v>9642</v>
      </c>
      <c r="G54" s="162">
        <v>14537</v>
      </c>
      <c r="H54" s="162">
        <v>13989</v>
      </c>
      <c r="I54" s="163">
        <f>IFERROR(H54/G54-1,"-")</f>
        <v>-3.7696911329710425E-2</v>
      </c>
      <c r="J54" s="162">
        <f t="shared" si="15"/>
        <v>-548</v>
      </c>
      <c r="K54" s="163">
        <f>H54/H$8</f>
        <v>4.2880316435830032E-3</v>
      </c>
      <c r="L54" s="81"/>
    </row>
    <row r="55" spans="1:12" s="58" customFormat="1" x14ac:dyDescent="0.25">
      <c r="A55" s="164"/>
      <c r="B55" s="165" t="s">
        <v>113</v>
      </c>
      <c r="C55" s="166">
        <v>81</v>
      </c>
      <c r="D55" s="166">
        <v>1468</v>
      </c>
      <c r="E55" s="166">
        <v>5102</v>
      </c>
      <c r="F55" s="166">
        <v>3569</v>
      </c>
      <c r="G55" s="166">
        <v>6181</v>
      </c>
      <c r="H55" s="166">
        <v>5500</v>
      </c>
      <c r="I55" s="167">
        <f t="shared" ref="I55:I62" si="16">IFERROR(H55/G55-1,"-")</f>
        <v>-0.11017634686943856</v>
      </c>
      <c r="J55" s="166">
        <f t="shared" si="15"/>
        <v>-681</v>
      </c>
      <c r="K55" s="167">
        <f t="shared" ref="K55:K62" si="17">H55/H$8</f>
        <v>1.6859085023737592E-3</v>
      </c>
      <c r="L55" s="168"/>
    </row>
    <row r="56" spans="1:12" s="58" customFormat="1" x14ac:dyDescent="0.25">
      <c r="A56" s="164"/>
      <c r="B56" s="165" t="s">
        <v>116</v>
      </c>
      <c r="C56" s="166">
        <v>256</v>
      </c>
      <c r="D56" s="166">
        <v>2212</v>
      </c>
      <c r="E56" s="166">
        <v>2314</v>
      </c>
      <c r="F56" s="166">
        <v>1791</v>
      </c>
      <c r="G56" s="166">
        <v>2519</v>
      </c>
      <c r="H56" s="166">
        <v>2593</v>
      </c>
      <c r="I56" s="167">
        <f t="shared" si="16"/>
        <v>2.9376736800317493E-2</v>
      </c>
      <c r="J56" s="166">
        <f t="shared" si="15"/>
        <v>74</v>
      </c>
      <c r="K56" s="167">
        <f t="shared" si="17"/>
        <v>7.9482922666457409E-4</v>
      </c>
      <c r="L56" s="168"/>
    </row>
    <row r="57" spans="1:12" x14ac:dyDescent="0.25">
      <c r="A57" s="164"/>
      <c r="B57" s="165" t="s">
        <v>119</v>
      </c>
      <c r="C57" s="166">
        <v>227</v>
      </c>
      <c r="D57" s="166">
        <v>656</v>
      </c>
      <c r="E57" s="166">
        <v>844</v>
      </c>
      <c r="F57" s="166">
        <v>638</v>
      </c>
      <c r="G57" s="166">
        <v>993</v>
      </c>
      <c r="H57" s="166">
        <v>1117</v>
      </c>
      <c r="I57" s="167">
        <f t="shared" si="16"/>
        <v>0.12487411883182276</v>
      </c>
      <c r="J57" s="166">
        <f t="shared" si="15"/>
        <v>124</v>
      </c>
      <c r="K57" s="167">
        <f t="shared" si="17"/>
        <v>3.4239269039117984E-4</v>
      </c>
      <c r="L57" s="81"/>
    </row>
    <row r="58" spans="1:12" x14ac:dyDescent="0.25">
      <c r="A58" s="164"/>
      <c r="B58" s="165" t="s">
        <v>126</v>
      </c>
      <c r="C58" s="166">
        <v>323</v>
      </c>
      <c r="D58" s="166">
        <v>341</v>
      </c>
      <c r="E58" s="166">
        <v>218</v>
      </c>
      <c r="F58" s="166">
        <v>96</v>
      </c>
      <c r="G58" s="166">
        <v>510</v>
      </c>
      <c r="H58" s="166">
        <v>581</v>
      </c>
      <c r="I58" s="167">
        <f t="shared" si="16"/>
        <v>0.13921568627450975</v>
      </c>
      <c r="J58" s="166">
        <f t="shared" si="15"/>
        <v>71</v>
      </c>
      <c r="K58" s="167">
        <f t="shared" si="17"/>
        <v>1.7809324361439164E-4</v>
      </c>
      <c r="L58" s="81"/>
    </row>
    <row r="59" spans="1:12" x14ac:dyDescent="0.25">
      <c r="A59" s="164"/>
      <c r="B59" s="165" t="s">
        <v>122</v>
      </c>
      <c r="C59" s="166">
        <v>68</v>
      </c>
      <c r="D59" s="166">
        <v>132</v>
      </c>
      <c r="E59" s="166">
        <v>313</v>
      </c>
      <c r="F59" s="166">
        <v>284</v>
      </c>
      <c r="G59" s="166">
        <v>282</v>
      </c>
      <c r="H59" s="166">
        <v>134</v>
      </c>
      <c r="I59" s="167">
        <f t="shared" si="16"/>
        <v>-0.52482269503546097</v>
      </c>
      <c r="J59" s="166">
        <f t="shared" si="15"/>
        <v>-148</v>
      </c>
      <c r="K59" s="167">
        <f t="shared" si="17"/>
        <v>4.1074861694197042E-5</v>
      </c>
      <c r="L59" s="81"/>
    </row>
    <row r="60" spans="1:12" x14ac:dyDescent="0.25">
      <c r="A60" s="164"/>
      <c r="B60" s="165" t="s">
        <v>131</v>
      </c>
      <c r="C60" s="166">
        <v>0</v>
      </c>
      <c r="D60" s="166">
        <v>30</v>
      </c>
      <c r="E60" s="166">
        <v>21</v>
      </c>
      <c r="F60" s="166">
        <v>29</v>
      </c>
      <c r="G60" s="166">
        <v>35</v>
      </c>
      <c r="H60" s="166">
        <v>24</v>
      </c>
      <c r="I60" s="167">
        <f t="shared" si="16"/>
        <v>-0.31428571428571428</v>
      </c>
      <c r="J60" s="166">
        <f t="shared" si="15"/>
        <v>-11</v>
      </c>
      <c r="K60" s="167">
        <f t="shared" si="17"/>
        <v>7.3566916467218582E-6</v>
      </c>
      <c r="L60" s="81"/>
    </row>
    <row r="61" spans="1:12" x14ac:dyDescent="0.25">
      <c r="A61" s="164" t="s">
        <v>147</v>
      </c>
      <c r="B61" s="165" t="s">
        <v>134</v>
      </c>
      <c r="C61" s="166">
        <v>0</v>
      </c>
      <c r="D61" s="166">
        <v>38</v>
      </c>
      <c r="E61" s="166">
        <v>4</v>
      </c>
      <c r="F61" s="166">
        <v>15</v>
      </c>
      <c r="G61" s="166">
        <v>13</v>
      </c>
      <c r="H61" s="166">
        <v>3</v>
      </c>
      <c r="I61" s="167">
        <f t="shared" si="16"/>
        <v>-0.76923076923076916</v>
      </c>
      <c r="J61" s="166">
        <f t="shared" si="15"/>
        <v>-10</v>
      </c>
      <c r="K61" s="167">
        <f t="shared" si="17"/>
        <v>9.1958645584023227E-7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185</v>
      </c>
      <c r="D62" s="171">
        <f t="shared" ref="D62:H62" si="19">D54-SUM(D55:D61)</f>
        <v>2355</v>
      </c>
      <c r="E62" s="171">
        <f t="shared" si="19"/>
        <v>2845</v>
      </c>
      <c r="F62" s="171">
        <f t="shared" si="19"/>
        <v>3220</v>
      </c>
      <c r="G62" s="171">
        <f t="shared" si="19"/>
        <v>4004</v>
      </c>
      <c r="H62" s="171">
        <f t="shared" si="19"/>
        <v>4037</v>
      </c>
      <c r="I62" s="172">
        <f t="shared" si="16"/>
        <v>8.2417582417582125E-3</v>
      </c>
      <c r="J62" s="171">
        <f>H62-G62</f>
        <v>33</v>
      </c>
      <c r="K62" s="172">
        <f t="shared" si="17"/>
        <v>1.2374568407423393E-3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25944</v>
      </c>
      <c r="D64" s="178">
        <v>32683</v>
      </c>
      <c r="E64" s="178">
        <v>125617</v>
      </c>
      <c r="F64" s="178">
        <v>71685</v>
      </c>
      <c r="G64" s="178">
        <v>168193</v>
      </c>
      <c r="H64" s="178">
        <v>105506</v>
      </c>
      <c r="I64" s="179">
        <f>IFERROR(H64/G64-1,"-")</f>
        <v>-0.37270873341934563</v>
      </c>
      <c r="J64" s="178">
        <f>H64-G64</f>
        <v>-62687</v>
      </c>
      <c r="K64" s="179">
        <f>H64/H$8</f>
        <v>3.2340629536626517E-2</v>
      </c>
      <c r="L64" s="81"/>
    </row>
    <row r="65" spans="1:12" x14ac:dyDescent="0.25">
      <c r="A65" s="164" t="s">
        <v>99</v>
      </c>
      <c r="B65" s="161" t="s">
        <v>100</v>
      </c>
      <c r="C65" s="162">
        <v>19800</v>
      </c>
      <c r="D65" s="162">
        <v>13239</v>
      </c>
      <c r="E65" s="162">
        <v>5290</v>
      </c>
      <c r="F65" s="162">
        <v>16051</v>
      </c>
      <c r="G65" s="162">
        <v>35528</v>
      </c>
      <c r="H65" s="162">
        <v>25693</v>
      </c>
      <c r="I65" s="163">
        <f>IFERROR(H65/G65-1,"-")</f>
        <v>-0.27682391353298808</v>
      </c>
      <c r="J65" s="162">
        <f t="shared" ref="J65:J75" si="20">H65-G65</f>
        <v>-9835</v>
      </c>
      <c r="K65" s="163">
        <f>H65/H$8</f>
        <v>7.8756449366343632E-3</v>
      </c>
      <c r="L65" s="81"/>
    </row>
    <row r="66" spans="1:12" x14ac:dyDescent="0.25">
      <c r="A66" s="164" t="s">
        <v>106</v>
      </c>
      <c r="B66" s="165" t="s">
        <v>106</v>
      </c>
      <c r="C66" s="166">
        <v>8075</v>
      </c>
      <c r="D66" s="166">
        <v>8494</v>
      </c>
      <c r="E66" s="166">
        <v>1269</v>
      </c>
      <c r="F66" s="166">
        <v>1020</v>
      </c>
      <c r="G66" s="166">
        <v>19034</v>
      </c>
      <c r="H66" s="166">
        <v>2896</v>
      </c>
      <c r="I66" s="167">
        <f>IFERROR(H66/G66-1,"-")</f>
        <v>-0.84785121361773674</v>
      </c>
      <c r="J66" s="166">
        <f t="shared" si="20"/>
        <v>-16138</v>
      </c>
      <c r="K66" s="167">
        <f>H66/H$8</f>
        <v>8.8770745870443756E-4</v>
      </c>
      <c r="L66" s="81"/>
    </row>
    <row r="67" spans="1:12" x14ac:dyDescent="0.25">
      <c r="A67" s="164" t="s">
        <v>103</v>
      </c>
      <c r="B67" s="165" t="s">
        <v>103</v>
      </c>
      <c r="C67" s="166">
        <v>11725</v>
      </c>
      <c r="D67" s="166">
        <v>4745</v>
      </c>
      <c r="E67" s="166">
        <v>4021</v>
      </c>
      <c r="F67" s="166">
        <v>15031</v>
      </c>
      <c r="G67" s="166">
        <v>16494</v>
      </c>
      <c r="H67" s="166">
        <v>22797</v>
      </c>
      <c r="I67" s="167">
        <f>IFERROR(H67/G67-1,"-")</f>
        <v>0.38213895962168065</v>
      </c>
      <c r="J67" s="166">
        <f t="shared" si="20"/>
        <v>6303</v>
      </c>
      <c r="K67" s="167">
        <f>H67/H$8</f>
        <v>6.9879374779299253E-3</v>
      </c>
      <c r="L67" s="81"/>
    </row>
    <row r="68" spans="1:12" x14ac:dyDescent="0.25">
      <c r="A68" s="164"/>
      <c r="B68" s="161" t="s">
        <v>110</v>
      </c>
      <c r="C68" s="162">
        <v>6144</v>
      </c>
      <c r="D68" s="162">
        <v>19444</v>
      </c>
      <c r="E68" s="162">
        <v>120327</v>
      </c>
      <c r="F68" s="162">
        <v>55634</v>
      </c>
      <c r="G68" s="162">
        <v>132665</v>
      </c>
      <c r="H68" s="162">
        <v>79813</v>
      </c>
      <c r="I68" s="163">
        <f>IFERROR(H68/G68-1,"-")</f>
        <v>-0.39838691440847251</v>
      </c>
      <c r="J68" s="162">
        <f t="shared" si="20"/>
        <v>-52852</v>
      </c>
      <c r="K68" s="163">
        <f>H68/H$8</f>
        <v>2.4464984599992152E-2</v>
      </c>
      <c r="L68" s="81"/>
    </row>
    <row r="69" spans="1:12" s="58" customFormat="1" x14ac:dyDescent="0.25">
      <c r="A69" s="164"/>
      <c r="B69" s="165" t="s">
        <v>113</v>
      </c>
      <c r="C69" s="166">
        <v>23</v>
      </c>
      <c r="D69" s="166">
        <v>514</v>
      </c>
      <c r="E69" s="166">
        <v>79516</v>
      </c>
      <c r="F69" s="166">
        <v>27254</v>
      </c>
      <c r="G69" s="166">
        <v>71431</v>
      </c>
      <c r="H69" s="166">
        <v>44438</v>
      </c>
      <c r="I69" s="167">
        <f t="shared" ref="I69:I76" si="21">IFERROR(H69/G69-1,"-")</f>
        <v>-0.37788915176883986</v>
      </c>
      <c r="J69" s="166">
        <f t="shared" si="20"/>
        <v>-26993</v>
      </c>
      <c r="K69" s="167">
        <f t="shared" ref="K69:K76" si="22">H69/H$8</f>
        <v>1.3621527641542747E-2</v>
      </c>
      <c r="L69" s="168"/>
    </row>
    <row r="70" spans="1:12" s="58" customFormat="1" x14ac:dyDescent="0.25">
      <c r="A70" s="164"/>
      <c r="B70" s="165" t="s">
        <v>116</v>
      </c>
      <c r="C70" s="166">
        <v>2866</v>
      </c>
      <c r="D70" s="166">
        <v>479</v>
      </c>
      <c r="E70" s="166">
        <v>1422</v>
      </c>
      <c r="F70" s="166">
        <v>4882</v>
      </c>
      <c r="G70" s="166">
        <v>3525</v>
      </c>
      <c r="H70" s="166">
        <v>4451</v>
      </c>
      <c r="I70" s="167">
        <f t="shared" si="21"/>
        <v>0.26269503546099293</v>
      </c>
      <c r="J70" s="166">
        <f t="shared" si="20"/>
        <v>926</v>
      </c>
      <c r="K70" s="167">
        <f t="shared" si="22"/>
        <v>1.3643597716482914E-3</v>
      </c>
      <c r="L70" s="168"/>
    </row>
    <row r="71" spans="1:12" x14ac:dyDescent="0.25">
      <c r="A71" s="164"/>
      <c r="B71" s="165" t="s">
        <v>119</v>
      </c>
      <c r="C71" s="166">
        <v>313</v>
      </c>
      <c r="D71" s="166">
        <v>7898</v>
      </c>
      <c r="E71" s="166">
        <v>12685</v>
      </c>
      <c r="F71" s="166">
        <v>2059</v>
      </c>
      <c r="G71" s="166">
        <v>17326</v>
      </c>
      <c r="H71" s="166">
        <v>10079</v>
      </c>
      <c r="I71" s="167">
        <f t="shared" si="21"/>
        <v>-0.41827311554888602</v>
      </c>
      <c r="J71" s="166">
        <f t="shared" si="20"/>
        <v>-7247</v>
      </c>
      <c r="K71" s="167">
        <f t="shared" si="22"/>
        <v>3.0895039628045669E-3</v>
      </c>
      <c r="L71" s="81"/>
    </row>
    <row r="72" spans="1:12" x14ac:dyDescent="0.25">
      <c r="A72" s="164"/>
      <c r="B72" s="165" t="s">
        <v>126</v>
      </c>
      <c r="C72" s="166">
        <v>307</v>
      </c>
      <c r="D72" s="166">
        <v>998</v>
      </c>
      <c r="E72" s="166">
        <v>2405</v>
      </c>
      <c r="F72" s="166">
        <v>2648</v>
      </c>
      <c r="G72" s="166">
        <v>6279</v>
      </c>
      <c r="H72" s="166">
        <v>3385</v>
      </c>
      <c r="I72" s="167">
        <f t="shared" si="21"/>
        <v>-0.4609014174231566</v>
      </c>
      <c r="J72" s="166">
        <f t="shared" si="20"/>
        <v>-2894</v>
      </c>
      <c r="K72" s="167">
        <f t="shared" si="22"/>
        <v>1.0376000510063954E-3</v>
      </c>
      <c r="L72" s="81"/>
    </row>
    <row r="73" spans="1:12" x14ac:dyDescent="0.25">
      <c r="A73" s="164"/>
      <c r="B73" s="165" t="s">
        <v>122</v>
      </c>
      <c r="C73" s="166">
        <v>1415</v>
      </c>
      <c r="D73" s="166">
        <v>1950</v>
      </c>
      <c r="E73" s="166">
        <v>1991</v>
      </c>
      <c r="F73" s="166">
        <v>673</v>
      </c>
      <c r="G73" s="166">
        <v>3376</v>
      </c>
      <c r="H73" s="166">
        <v>1192</v>
      </c>
      <c r="I73" s="167">
        <f t="shared" si="21"/>
        <v>-0.64691943127962093</v>
      </c>
      <c r="J73" s="166">
        <f t="shared" si="20"/>
        <v>-2184</v>
      </c>
      <c r="K73" s="167">
        <f t="shared" si="22"/>
        <v>3.6538235178718562E-4</v>
      </c>
      <c r="L73" s="81"/>
    </row>
    <row r="74" spans="1:12" x14ac:dyDescent="0.25">
      <c r="A74" s="164"/>
      <c r="B74" s="165" t="s">
        <v>131</v>
      </c>
      <c r="C74" s="166">
        <v>0</v>
      </c>
      <c r="D74" s="166">
        <v>0</v>
      </c>
      <c r="E74" s="166">
        <v>46</v>
      </c>
      <c r="F74" s="166">
        <v>30</v>
      </c>
      <c r="G74" s="166">
        <v>0</v>
      </c>
      <c r="H74" s="166">
        <v>24</v>
      </c>
      <c r="I74" s="167" t="str">
        <f t="shared" si="21"/>
        <v>-</v>
      </c>
      <c r="J74" s="166">
        <f t="shared" si="20"/>
        <v>24</v>
      </c>
      <c r="K74" s="167">
        <f t="shared" si="22"/>
        <v>7.3566916467218582E-6</v>
      </c>
      <c r="L74" s="81"/>
    </row>
    <row r="75" spans="1:12" x14ac:dyDescent="0.25">
      <c r="A75" s="164" t="s">
        <v>147</v>
      </c>
      <c r="B75" s="165" t="s">
        <v>134</v>
      </c>
      <c r="C75" s="166">
        <v>0</v>
      </c>
      <c r="D75" s="166">
        <v>0</v>
      </c>
      <c r="E75" s="166">
        <v>195</v>
      </c>
      <c r="F75" s="166">
        <v>68</v>
      </c>
      <c r="G75" s="166">
        <v>0</v>
      </c>
      <c r="H75" s="166">
        <v>260</v>
      </c>
      <c r="I75" s="167" t="str">
        <f t="shared" si="21"/>
        <v>-</v>
      </c>
      <c r="J75" s="166">
        <f t="shared" si="20"/>
        <v>260</v>
      </c>
      <c r="K75" s="167">
        <f t="shared" si="22"/>
        <v>7.9697492839486797E-5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1220</v>
      </c>
      <c r="D76" s="171">
        <f t="shared" ref="D76:H76" si="24">D68-SUM(D69:D75)</f>
        <v>7605</v>
      </c>
      <c r="E76" s="171">
        <f t="shared" si="24"/>
        <v>22067</v>
      </c>
      <c r="F76" s="171">
        <f t="shared" si="24"/>
        <v>18020</v>
      </c>
      <c r="G76" s="171">
        <f t="shared" si="24"/>
        <v>30728</v>
      </c>
      <c r="H76" s="171">
        <f t="shared" si="24"/>
        <v>15984</v>
      </c>
      <c r="I76" s="172">
        <f t="shared" si="21"/>
        <v>-0.47982296277011194</v>
      </c>
      <c r="J76" s="171">
        <f>H76-G76</f>
        <v>-14744</v>
      </c>
      <c r="K76" s="172">
        <f t="shared" si="22"/>
        <v>4.8995566367167577E-3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115808</v>
      </c>
      <c r="D78" s="178">
        <v>283986</v>
      </c>
      <c r="E78" s="178">
        <v>416027</v>
      </c>
      <c r="F78" s="178">
        <v>480859</v>
      </c>
      <c r="G78" s="178">
        <v>551869</v>
      </c>
      <c r="H78" s="178">
        <v>557802</v>
      </c>
      <c r="I78" s="179">
        <f>IFERROR(H78/G78-1,"-")</f>
        <v>1.0750739758891958E-2</v>
      </c>
      <c r="J78" s="178">
        <f>H78-G78</f>
        <v>5933</v>
      </c>
      <c r="K78" s="179">
        <f>H78/H$8</f>
        <v>0.17098238808019775</v>
      </c>
      <c r="L78" s="81"/>
    </row>
    <row r="79" spans="1:12" x14ac:dyDescent="0.25">
      <c r="A79" s="164" t="s">
        <v>99</v>
      </c>
      <c r="B79" s="161" t="s">
        <v>100</v>
      </c>
      <c r="C79" s="162">
        <v>66105</v>
      </c>
      <c r="D79" s="162">
        <v>162040</v>
      </c>
      <c r="E79" s="162">
        <v>197193</v>
      </c>
      <c r="F79" s="162">
        <v>202524</v>
      </c>
      <c r="G79" s="162">
        <v>229806</v>
      </c>
      <c r="H79" s="162">
        <v>238030</v>
      </c>
      <c r="I79" s="163">
        <f>IFERROR(H79/G79-1,"-")</f>
        <v>3.5786707048554023E-2</v>
      </c>
      <c r="J79" s="162">
        <f t="shared" ref="J79:J89" si="25">H79-G79</f>
        <v>8224</v>
      </c>
      <c r="K79" s="163">
        <f>H79/H$8</f>
        <v>7.2963054694550167E-2</v>
      </c>
      <c r="L79" s="81"/>
    </row>
    <row r="80" spans="1:12" x14ac:dyDescent="0.25">
      <c r="A80" s="164" t="s">
        <v>106</v>
      </c>
      <c r="B80" s="165" t="s">
        <v>106</v>
      </c>
      <c r="C80" s="166">
        <v>12032</v>
      </c>
      <c r="D80" s="166">
        <v>32184</v>
      </c>
      <c r="E80" s="166">
        <v>28797</v>
      </c>
      <c r="F80" s="166">
        <v>24830</v>
      </c>
      <c r="G80" s="166">
        <v>41307</v>
      </c>
      <c r="H80" s="166">
        <v>38574</v>
      </c>
      <c r="I80" s="167">
        <f>IFERROR(H80/G80-1,"-")</f>
        <v>-6.6163120052291413E-2</v>
      </c>
      <c r="J80" s="166">
        <f t="shared" si="25"/>
        <v>-2733</v>
      </c>
      <c r="K80" s="167">
        <f>H80/H$8</f>
        <v>1.1824042649193707E-2</v>
      </c>
      <c r="L80" s="81"/>
    </row>
    <row r="81" spans="1:12" x14ac:dyDescent="0.25">
      <c r="A81" s="164" t="s">
        <v>103</v>
      </c>
      <c r="B81" s="165" t="s">
        <v>103</v>
      </c>
      <c r="C81" s="166">
        <v>54073</v>
      </c>
      <c r="D81" s="166">
        <v>129856</v>
      </c>
      <c r="E81" s="166">
        <v>168396</v>
      </c>
      <c r="F81" s="166">
        <v>177694</v>
      </c>
      <c r="G81" s="166">
        <v>188499</v>
      </c>
      <c r="H81" s="166">
        <v>199456</v>
      </c>
      <c r="I81" s="167">
        <f>IFERROR(H81/G81-1,"-")</f>
        <v>5.8127629324293606E-2</v>
      </c>
      <c r="J81" s="166">
        <f t="shared" si="25"/>
        <v>10957</v>
      </c>
      <c r="K81" s="167">
        <f>H81/H$8</f>
        <v>6.1139012045356454E-2</v>
      </c>
      <c r="L81" s="81"/>
    </row>
    <row r="82" spans="1:12" x14ac:dyDescent="0.25">
      <c r="A82" s="164"/>
      <c r="B82" s="161" t="s">
        <v>110</v>
      </c>
      <c r="C82" s="162">
        <v>49703</v>
      </c>
      <c r="D82" s="162">
        <v>121946</v>
      </c>
      <c r="E82" s="162">
        <v>218834</v>
      </c>
      <c r="F82" s="162">
        <v>278335</v>
      </c>
      <c r="G82" s="162">
        <v>322063</v>
      </c>
      <c r="H82" s="162">
        <v>319772</v>
      </c>
      <c r="I82" s="163">
        <f>IFERROR(H82/G82-1,"-")</f>
        <v>-7.1135150576129291E-3</v>
      </c>
      <c r="J82" s="162">
        <f t="shared" si="25"/>
        <v>-2291</v>
      </c>
      <c r="K82" s="163">
        <f>H82/H$8</f>
        <v>9.8019333385647583E-2</v>
      </c>
      <c r="L82" s="81"/>
    </row>
    <row r="83" spans="1:12" s="58" customFormat="1" x14ac:dyDescent="0.25">
      <c r="A83" s="164"/>
      <c r="B83" s="165" t="s">
        <v>113</v>
      </c>
      <c r="C83" s="166">
        <v>4094</v>
      </c>
      <c r="D83" s="166">
        <v>7645</v>
      </c>
      <c r="E83" s="166">
        <v>55284</v>
      </c>
      <c r="F83" s="166">
        <v>66954</v>
      </c>
      <c r="G83" s="166">
        <v>75222</v>
      </c>
      <c r="H83" s="166">
        <v>79288</v>
      </c>
      <c r="I83" s="167">
        <f t="shared" ref="I83:I90" si="26">IFERROR(H83/G83-1,"-")</f>
        <v>5.4053335460370722E-2</v>
      </c>
      <c r="J83" s="166">
        <f t="shared" si="25"/>
        <v>4066</v>
      </c>
      <c r="K83" s="167">
        <f t="shared" ref="K83:K90" si="27">H83/H$8</f>
        <v>2.4304056970220114E-2</v>
      </c>
      <c r="L83" s="168"/>
    </row>
    <row r="84" spans="1:12" s="58" customFormat="1" x14ac:dyDescent="0.25">
      <c r="A84" s="164"/>
      <c r="B84" s="165" t="s">
        <v>116</v>
      </c>
      <c r="C84" s="166">
        <v>18885</v>
      </c>
      <c r="D84" s="166">
        <v>38422</v>
      </c>
      <c r="E84" s="166">
        <v>66358</v>
      </c>
      <c r="F84" s="166">
        <v>65688</v>
      </c>
      <c r="G84" s="166">
        <v>68793</v>
      </c>
      <c r="H84" s="166">
        <v>71620</v>
      </c>
      <c r="I84" s="167">
        <f t="shared" si="26"/>
        <v>4.109429738490844E-2</v>
      </c>
      <c r="J84" s="166">
        <f t="shared" si="25"/>
        <v>2827</v>
      </c>
      <c r="K84" s="167">
        <f t="shared" si="27"/>
        <v>2.1953593989092478E-2</v>
      </c>
      <c r="L84" s="168"/>
    </row>
    <row r="85" spans="1:12" x14ac:dyDescent="0.25">
      <c r="A85" s="164"/>
      <c r="B85" s="165" t="s">
        <v>119</v>
      </c>
      <c r="C85" s="166">
        <v>4147</v>
      </c>
      <c r="D85" s="166">
        <v>14723</v>
      </c>
      <c r="E85" s="166">
        <v>17002</v>
      </c>
      <c r="F85" s="166">
        <v>33567</v>
      </c>
      <c r="G85" s="166">
        <v>43043</v>
      </c>
      <c r="H85" s="166">
        <v>41030</v>
      </c>
      <c r="I85" s="167">
        <f t="shared" si="26"/>
        <v>-4.6767186302069996E-2</v>
      </c>
      <c r="J85" s="166">
        <f t="shared" si="25"/>
        <v>-2013</v>
      </c>
      <c r="K85" s="167">
        <f t="shared" si="27"/>
        <v>1.2576877427708244E-2</v>
      </c>
      <c r="L85" s="81"/>
    </row>
    <row r="86" spans="1:12" x14ac:dyDescent="0.25">
      <c r="A86" s="164"/>
      <c r="B86" s="165" t="s">
        <v>126</v>
      </c>
      <c r="C86" s="166">
        <v>1443</v>
      </c>
      <c r="D86" s="166">
        <v>5378</v>
      </c>
      <c r="E86" s="166">
        <v>10210</v>
      </c>
      <c r="F86" s="166">
        <v>13529</v>
      </c>
      <c r="G86" s="166">
        <v>17817</v>
      </c>
      <c r="H86" s="166">
        <v>15438</v>
      </c>
      <c r="I86" s="167">
        <f t="shared" si="26"/>
        <v>-0.13352416231688835</v>
      </c>
      <c r="J86" s="166">
        <f t="shared" si="25"/>
        <v>-2379</v>
      </c>
      <c r="K86" s="167">
        <f t="shared" si="27"/>
        <v>4.732191901753835E-3</v>
      </c>
      <c r="L86" s="81"/>
    </row>
    <row r="87" spans="1:12" x14ac:dyDescent="0.25">
      <c r="A87" s="164"/>
      <c r="B87" s="165" t="s">
        <v>122</v>
      </c>
      <c r="C87" s="166">
        <v>1276</v>
      </c>
      <c r="D87" s="166">
        <v>6710</v>
      </c>
      <c r="E87" s="166">
        <v>2618</v>
      </c>
      <c r="F87" s="166">
        <v>6391</v>
      </c>
      <c r="G87" s="166">
        <v>5956</v>
      </c>
      <c r="H87" s="166">
        <v>6898</v>
      </c>
      <c r="I87" s="167">
        <f t="shared" si="26"/>
        <v>0.15815983881799855</v>
      </c>
      <c r="J87" s="166">
        <f t="shared" si="25"/>
        <v>942</v>
      </c>
      <c r="K87" s="167">
        <f t="shared" si="27"/>
        <v>2.1144357907953073E-3</v>
      </c>
      <c r="L87" s="81"/>
    </row>
    <row r="88" spans="1:12" x14ac:dyDescent="0.25">
      <c r="A88" s="164"/>
      <c r="B88" s="165" t="s">
        <v>131</v>
      </c>
      <c r="C88" s="166">
        <v>9</v>
      </c>
      <c r="D88" s="166">
        <v>840</v>
      </c>
      <c r="E88" s="166">
        <v>2025</v>
      </c>
      <c r="F88" s="166">
        <v>1177</v>
      </c>
      <c r="G88" s="166">
        <v>1100</v>
      </c>
      <c r="H88" s="166">
        <v>2237</v>
      </c>
      <c r="I88" s="167">
        <f t="shared" si="26"/>
        <v>1.0336363636363637</v>
      </c>
      <c r="J88" s="166">
        <f t="shared" si="25"/>
        <v>1137</v>
      </c>
      <c r="K88" s="167">
        <f t="shared" si="27"/>
        <v>6.8570496723819989E-4</v>
      </c>
      <c r="L88" s="81"/>
    </row>
    <row r="89" spans="1:12" x14ac:dyDescent="0.25">
      <c r="A89" s="164" t="s">
        <v>147</v>
      </c>
      <c r="B89" s="165" t="s">
        <v>134</v>
      </c>
      <c r="C89" s="166">
        <v>67</v>
      </c>
      <c r="D89" s="166">
        <v>187</v>
      </c>
      <c r="E89" s="166">
        <v>1100</v>
      </c>
      <c r="F89" s="166">
        <v>642</v>
      </c>
      <c r="G89" s="166">
        <v>407</v>
      </c>
      <c r="H89" s="166">
        <v>561</v>
      </c>
      <c r="I89" s="167">
        <f t="shared" si="26"/>
        <v>0.37837837837837829</v>
      </c>
      <c r="J89" s="166">
        <f t="shared" si="25"/>
        <v>154</v>
      </c>
      <c r="K89" s="167">
        <f t="shared" si="27"/>
        <v>1.7196266724212343E-4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19782</v>
      </c>
      <c r="D90" s="171">
        <f t="shared" ref="D90:H90" si="29">D82-SUM(D83:D89)</f>
        <v>48041</v>
      </c>
      <c r="E90" s="171">
        <f t="shared" si="29"/>
        <v>64237</v>
      </c>
      <c r="F90" s="171">
        <f t="shared" si="29"/>
        <v>90387</v>
      </c>
      <c r="G90" s="171">
        <f t="shared" si="29"/>
        <v>109725</v>
      </c>
      <c r="H90" s="171">
        <f t="shared" si="29"/>
        <v>102700</v>
      </c>
      <c r="I90" s="172">
        <f t="shared" si="26"/>
        <v>-6.4023695602642983E-2</v>
      </c>
      <c r="J90" s="171">
        <f>H90-G90</f>
        <v>-7025</v>
      </c>
      <c r="K90" s="172">
        <f t="shared" si="27"/>
        <v>3.1480509671597282E-2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6941</v>
      </c>
      <c r="D92" s="178">
        <v>8587</v>
      </c>
      <c r="E92" s="178">
        <v>10270</v>
      </c>
      <c r="F92" s="178">
        <v>11871</v>
      </c>
      <c r="G92" s="178">
        <v>9259</v>
      </c>
      <c r="H92" s="178">
        <v>11761</v>
      </c>
      <c r="I92" s="179">
        <f>IFERROR(H92/G92-1,"-")</f>
        <v>0.27022356625985533</v>
      </c>
      <c r="J92" s="178">
        <f>H92-G92</f>
        <v>2502</v>
      </c>
      <c r="K92" s="179">
        <f>H92/H$8</f>
        <v>3.6050854357123239E-3</v>
      </c>
      <c r="L92" s="81"/>
    </row>
    <row r="93" spans="1:12" x14ac:dyDescent="0.25">
      <c r="A93" s="164" t="s">
        <v>99</v>
      </c>
      <c r="B93" s="161" t="s">
        <v>100</v>
      </c>
      <c r="C93" s="162">
        <v>5019</v>
      </c>
      <c r="D93" s="162">
        <v>4452</v>
      </c>
      <c r="E93" s="162">
        <v>6043</v>
      </c>
      <c r="F93" s="162">
        <v>7150</v>
      </c>
      <c r="G93" s="162">
        <v>4695</v>
      </c>
      <c r="H93" s="162">
        <v>7231</v>
      </c>
      <c r="I93" s="163">
        <f>IFERROR(H93/G93-1,"-")</f>
        <v>0.54014909478168271</v>
      </c>
      <c r="J93" s="162">
        <f t="shared" ref="J93:J103" si="30">H93-G93</f>
        <v>2536</v>
      </c>
      <c r="K93" s="163">
        <f>H93/H$8</f>
        <v>2.2165098873935733E-3</v>
      </c>
      <c r="L93" s="81"/>
    </row>
    <row r="94" spans="1:12" x14ac:dyDescent="0.25">
      <c r="A94" s="164" t="s">
        <v>106</v>
      </c>
      <c r="B94" s="165" t="s">
        <v>106</v>
      </c>
      <c r="C94" s="166">
        <v>2303</v>
      </c>
      <c r="D94" s="166">
        <v>1356</v>
      </c>
      <c r="E94" s="166">
        <v>2044</v>
      </c>
      <c r="F94" s="166">
        <v>2706</v>
      </c>
      <c r="G94" s="166">
        <v>1092</v>
      </c>
      <c r="H94" s="166">
        <v>3661</v>
      </c>
      <c r="I94" s="167">
        <f>IFERROR(H94/G94-1,"-")</f>
        <v>2.3525641025641026</v>
      </c>
      <c r="J94" s="166">
        <f t="shared" si="30"/>
        <v>2569</v>
      </c>
      <c r="K94" s="167">
        <f>H94/H$8</f>
        <v>1.1222020049436968E-3</v>
      </c>
      <c r="L94" s="81"/>
    </row>
    <row r="95" spans="1:12" x14ac:dyDescent="0.25">
      <c r="A95" s="164" t="s">
        <v>103</v>
      </c>
      <c r="B95" s="165" t="s">
        <v>103</v>
      </c>
      <c r="C95" s="166">
        <v>2716</v>
      </c>
      <c r="D95" s="166">
        <v>3096</v>
      </c>
      <c r="E95" s="166">
        <v>3999</v>
      </c>
      <c r="F95" s="166">
        <v>4444</v>
      </c>
      <c r="G95" s="166">
        <v>3603</v>
      </c>
      <c r="H95" s="166">
        <v>3570</v>
      </c>
      <c r="I95" s="167">
        <f>IFERROR(H95/G95-1,"-")</f>
        <v>-9.1590341382181695E-3</v>
      </c>
      <c r="J95" s="166">
        <f t="shared" si="30"/>
        <v>-33</v>
      </c>
      <c r="K95" s="167">
        <f>H95/H$8</f>
        <v>1.0943078824498765E-3</v>
      </c>
      <c r="L95" s="81"/>
    </row>
    <row r="96" spans="1:12" x14ac:dyDescent="0.25">
      <c r="A96" s="164"/>
      <c r="B96" s="161" t="s">
        <v>110</v>
      </c>
      <c r="C96" s="162">
        <v>1922</v>
      </c>
      <c r="D96" s="162">
        <v>4135</v>
      </c>
      <c r="E96" s="162">
        <v>4227</v>
      </c>
      <c r="F96" s="162">
        <v>4721</v>
      </c>
      <c r="G96" s="162">
        <v>4564</v>
      </c>
      <c r="H96" s="162">
        <v>4530</v>
      </c>
      <c r="I96" s="163">
        <f>IFERROR(H96/G96-1,"-")</f>
        <v>-7.4496056091147844E-3</v>
      </c>
      <c r="J96" s="162">
        <f t="shared" si="30"/>
        <v>-34</v>
      </c>
      <c r="K96" s="163">
        <f>H96/H$8</f>
        <v>1.3885755483187508E-3</v>
      </c>
      <c r="L96" s="81"/>
    </row>
    <row r="97" spans="1:12" s="58" customFormat="1" x14ac:dyDescent="0.25">
      <c r="A97" s="164"/>
      <c r="B97" s="165" t="s">
        <v>113</v>
      </c>
      <c r="C97" s="166">
        <v>66</v>
      </c>
      <c r="D97" s="166">
        <v>415</v>
      </c>
      <c r="E97" s="166">
        <v>482</v>
      </c>
      <c r="F97" s="166">
        <v>571</v>
      </c>
      <c r="G97" s="166">
        <v>572</v>
      </c>
      <c r="H97" s="166">
        <v>348</v>
      </c>
      <c r="I97" s="167">
        <f t="shared" ref="I97:I104" si="31">IFERROR(H97/G97-1,"-")</f>
        <v>-0.39160839160839156</v>
      </c>
      <c r="J97" s="166">
        <f t="shared" si="30"/>
        <v>-224</v>
      </c>
      <c r="K97" s="167">
        <f t="shared" ref="K97:K104" si="32">H97/H$8</f>
        <v>1.0667202887746694E-4</v>
      </c>
      <c r="L97" s="168"/>
    </row>
    <row r="98" spans="1:12" s="58" customFormat="1" x14ac:dyDescent="0.25">
      <c r="A98" s="164"/>
      <c r="B98" s="165" t="s">
        <v>116</v>
      </c>
      <c r="C98" s="166">
        <v>307</v>
      </c>
      <c r="D98" s="166">
        <v>1325</v>
      </c>
      <c r="E98" s="166">
        <v>1073</v>
      </c>
      <c r="F98" s="166">
        <v>1227</v>
      </c>
      <c r="G98" s="166">
        <v>1129</v>
      </c>
      <c r="H98" s="166">
        <v>915</v>
      </c>
      <c r="I98" s="167">
        <f t="shared" si="31"/>
        <v>-0.18954827280779452</v>
      </c>
      <c r="J98" s="166">
        <f t="shared" si="30"/>
        <v>-214</v>
      </c>
      <c r="K98" s="167">
        <f t="shared" si="32"/>
        <v>2.8047386903127082E-4</v>
      </c>
      <c r="L98" s="168"/>
    </row>
    <row r="99" spans="1:12" x14ac:dyDescent="0.25">
      <c r="A99" s="164"/>
      <c r="B99" s="165" t="s">
        <v>119</v>
      </c>
      <c r="C99" s="166">
        <v>912</v>
      </c>
      <c r="D99" s="166">
        <v>932</v>
      </c>
      <c r="E99" s="166">
        <v>860</v>
      </c>
      <c r="F99" s="166">
        <v>734</v>
      </c>
      <c r="G99" s="166">
        <v>989</v>
      </c>
      <c r="H99" s="166">
        <v>1043</v>
      </c>
      <c r="I99" s="167">
        <f t="shared" si="31"/>
        <v>5.4600606673407492E-2</v>
      </c>
      <c r="J99" s="166">
        <f t="shared" si="30"/>
        <v>54</v>
      </c>
      <c r="K99" s="167">
        <f t="shared" si="32"/>
        <v>3.197095578137874E-4</v>
      </c>
      <c r="L99" s="81"/>
    </row>
    <row r="100" spans="1:12" x14ac:dyDescent="0.25">
      <c r="A100" s="164"/>
      <c r="B100" s="165" t="s">
        <v>126</v>
      </c>
      <c r="C100" s="166">
        <v>19</v>
      </c>
      <c r="D100" s="166">
        <v>76</v>
      </c>
      <c r="E100" s="166">
        <v>383</v>
      </c>
      <c r="F100" s="166">
        <v>153</v>
      </c>
      <c r="G100" s="166">
        <v>219</v>
      </c>
      <c r="H100" s="166">
        <v>98</v>
      </c>
      <c r="I100" s="167">
        <f t="shared" si="31"/>
        <v>-0.55251141552511418</v>
      </c>
      <c r="J100" s="166">
        <f t="shared" si="30"/>
        <v>-121</v>
      </c>
      <c r="K100" s="167">
        <f t="shared" si="32"/>
        <v>3.0039824224114254E-5</v>
      </c>
      <c r="L100" s="81"/>
    </row>
    <row r="101" spans="1:12" x14ac:dyDescent="0.25">
      <c r="A101" s="164"/>
      <c r="B101" s="165" t="s">
        <v>122</v>
      </c>
      <c r="C101" s="166">
        <v>120</v>
      </c>
      <c r="D101" s="166">
        <v>67</v>
      </c>
      <c r="E101" s="166">
        <v>142</v>
      </c>
      <c r="F101" s="166">
        <v>117</v>
      </c>
      <c r="G101" s="166">
        <v>136</v>
      </c>
      <c r="H101" s="166">
        <v>157</v>
      </c>
      <c r="I101" s="167">
        <f t="shared" si="31"/>
        <v>0.15441176470588225</v>
      </c>
      <c r="J101" s="166">
        <f t="shared" si="30"/>
        <v>21</v>
      </c>
      <c r="K101" s="167">
        <f t="shared" si="32"/>
        <v>4.8125024522305489E-5</v>
      </c>
      <c r="L101" s="81"/>
    </row>
    <row r="102" spans="1:12" x14ac:dyDescent="0.25">
      <c r="A102" s="164"/>
      <c r="B102" s="165" t="s">
        <v>131</v>
      </c>
      <c r="C102" s="166">
        <v>1</v>
      </c>
      <c r="D102" s="166">
        <v>0</v>
      </c>
      <c r="E102" s="166">
        <v>63</v>
      </c>
      <c r="F102" s="166">
        <v>6</v>
      </c>
      <c r="G102" s="166">
        <v>4</v>
      </c>
      <c r="H102" s="166">
        <v>2</v>
      </c>
      <c r="I102" s="167">
        <f t="shared" si="31"/>
        <v>-0.5</v>
      </c>
      <c r="J102" s="166">
        <f t="shared" si="30"/>
        <v>-2</v>
      </c>
      <c r="K102" s="167">
        <f t="shared" si="32"/>
        <v>6.1305763722682152E-7</v>
      </c>
      <c r="L102" s="81"/>
    </row>
    <row r="103" spans="1:12" x14ac:dyDescent="0.25">
      <c r="A103" s="164" t="s">
        <v>147</v>
      </c>
      <c r="B103" s="165" t="s">
        <v>134</v>
      </c>
      <c r="C103" s="166">
        <v>3</v>
      </c>
      <c r="D103" s="166">
        <v>30</v>
      </c>
      <c r="E103" s="166">
        <v>12</v>
      </c>
      <c r="F103" s="166">
        <v>34</v>
      </c>
      <c r="G103" s="166">
        <v>23</v>
      </c>
      <c r="H103" s="166">
        <v>6</v>
      </c>
      <c r="I103" s="167">
        <f t="shared" si="31"/>
        <v>-0.73913043478260865</v>
      </c>
      <c r="J103" s="166">
        <f t="shared" si="30"/>
        <v>-17</v>
      </c>
      <c r="K103" s="167">
        <f t="shared" si="32"/>
        <v>1.8391729116804645E-6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494</v>
      </c>
      <c r="D104" s="171">
        <f t="shared" ref="D104:H104" si="34">D96-SUM(D97:D103)</f>
        <v>1290</v>
      </c>
      <c r="E104" s="171">
        <f t="shared" si="34"/>
        <v>1212</v>
      </c>
      <c r="F104" s="171">
        <f t="shared" si="34"/>
        <v>1879</v>
      </c>
      <c r="G104" s="171">
        <f t="shared" si="34"/>
        <v>1492</v>
      </c>
      <c r="H104" s="171">
        <f t="shared" si="34"/>
        <v>1961</v>
      </c>
      <c r="I104" s="172">
        <f t="shared" si="31"/>
        <v>0.31434316353887404</v>
      </c>
      <c r="J104" s="171">
        <f>H104-G104</f>
        <v>469</v>
      </c>
      <c r="K104" s="172">
        <f t="shared" si="32"/>
        <v>6.0110301330089854E-4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51125</v>
      </c>
      <c r="D106" s="178">
        <v>93383</v>
      </c>
      <c r="E106" s="178">
        <v>136811</v>
      </c>
      <c r="F106" s="178">
        <v>135765</v>
      </c>
      <c r="G106" s="178">
        <v>150260</v>
      </c>
      <c r="H106" s="178">
        <v>139313</v>
      </c>
      <c r="I106" s="179">
        <f>IFERROR(H106/G106-1,"-")</f>
        <v>-7.2853720218288287E-2</v>
      </c>
      <c r="J106" s="178">
        <f>H106-G106</f>
        <v>-10947</v>
      </c>
      <c r="K106" s="179">
        <f>H106/H$8</f>
        <v>4.2703449307490093E-2</v>
      </c>
      <c r="L106" s="81"/>
    </row>
    <row r="107" spans="1:12" x14ac:dyDescent="0.25">
      <c r="A107" s="164" t="s">
        <v>99</v>
      </c>
      <c r="B107" s="161" t="s">
        <v>100</v>
      </c>
      <c r="C107" s="162">
        <v>30547</v>
      </c>
      <c r="D107" s="162">
        <v>28927</v>
      </c>
      <c r="E107" s="162">
        <v>31594</v>
      </c>
      <c r="F107" s="162">
        <v>26883</v>
      </c>
      <c r="G107" s="162">
        <v>30588</v>
      </c>
      <c r="H107" s="162">
        <v>29442</v>
      </c>
      <c r="I107" s="163">
        <f>IFERROR(H107/G107-1,"-")</f>
        <v>-3.7465672812867834E-2</v>
      </c>
      <c r="J107" s="162">
        <f t="shared" ref="J107:J117" si="35">H107-G107</f>
        <v>-1146</v>
      </c>
      <c r="K107" s="163">
        <f>H107/H$8</f>
        <v>9.0248214776160393E-3</v>
      </c>
      <c r="L107" s="81"/>
    </row>
    <row r="108" spans="1:12" x14ac:dyDescent="0.25">
      <c r="A108" s="164" t="s">
        <v>106</v>
      </c>
      <c r="B108" s="165" t="s">
        <v>106</v>
      </c>
      <c r="C108" s="166">
        <v>949</v>
      </c>
      <c r="D108" s="166">
        <v>9549</v>
      </c>
      <c r="E108" s="166">
        <v>11561</v>
      </c>
      <c r="F108" s="166">
        <v>6883</v>
      </c>
      <c r="G108" s="166">
        <v>12107</v>
      </c>
      <c r="H108" s="166">
        <v>10498</v>
      </c>
      <c r="I108" s="167">
        <f>IFERROR(H108/G108-1,"-")</f>
        <v>-0.1328983232840506</v>
      </c>
      <c r="J108" s="166">
        <f t="shared" si="35"/>
        <v>-1609</v>
      </c>
      <c r="K108" s="167">
        <f>H108/H$8</f>
        <v>3.2179395378035863E-3</v>
      </c>
      <c r="L108" s="81"/>
    </row>
    <row r="109" spans="1:12" x14ac:dyDescent="0.25">
      <c r="A109" s="164" t="s">
        <v>103</v>
      </c>
      <c r="B109" s="165" t="s">
        <v>103</v>
      </c>
      <c r="C109" s="166">
        <v>29598</v>
      </c>
      <c r="D109" s="166">
        <v>19378</v>
      </c>
      <c r="E109" s="166">
        <v>20033</v>
      </c>
      <c r="F109" s="166">
        <v>20000</v>
      </c>
      <c r="G109" s="166">
        <v>18481</v>
      </c>
      <c r="H109" s="166">
        <v>18944</v>
      </c>
      <c r="I109" s="167">
        <f>IFERROR(H109/G109-1,"-")</f>
        <v>2.5052756885449945E-2</v>
      </c>
      <c r="J109" s="166">
        <f t="shared" si="35"/>
        <v>463</v>
      </c>
      <c r="K109" s="167">
        <f>H109/H$8</f>
        <v>5.8068819398124534E-3</v>
      </c>
      <c r="L109" s="81"/>
    </row>
    <row r="110" spans="1:12" x14ac:dyDescent="0.25">
      <c r="A110" s="164"/>
      <c r="B110" s="161" t="s">
        <v>110</v>
      </c>
      <c r="C110" s="162">
        <v>20578</v>
      </c>
      <c r="D110" s="162">
        <v>64456</v>
      </c>
      <c r="E110" s="162">
        <v>105217</v>
      </c>
      <c r="F110" s="162">
        <v>108882</v>
      </c>
      <c r="G110" s="162">
        <v>119672</v>
      </c>
      <c r="H110" s="162">
        <v>109871</v>
      </c>
      <c r="I110" s="163">
        <f>IFERROR(H110/G110-1,"-")</f>
        <v>-8.1898856875459614E-2</v>
      </c>
      <c r="J110" s="162">
        <f t="shared" si="35"/>
        <v>-9801</v>
      </c>
      <c r="K110" s="163">
        <f>H110/H$8</f>
        <v>3.3678627829874054E-2</v>
      </c>
      <c r="L110" s="81"/>
    </row>
    <row r="111" spans="1:12" s="58" customFormat="1" x14ac:dyDescent="0.25">
      <c r="A111" s="164"/>
      <c r="B111" s="165" t="s">
        <v>113</v>
      </c>
      <c r="C111" s="166">
        <v>5444</v>
      </c>
      <c r="D111" s="166">
        <v>29383</v>
      </c>
      <c r="E111" s="166">
        <v>65185</v>
      </c>
      <c r="F111" s="166">
        <v>75839</v>
      </c>
      <c r="G111" s="166">
        <v>82502</v>
      </c>
      <c r="H111" s="166">
        <v>74484</v>
      </c>
      <c r="I111" s="167">
        <f t="shared" ref="I111:I118" si="36">IFERROR(H111/G111-1,"-")</f>
        <v>-9.7185522775205424E-2</v>
      </c>
      <c r="J111" s="166">
        <f t="shared" si="35"/>
        <v>-8018</v>
      </c>
      <c r="K111" s="167">
        <f t="shared" ref="K111:K118" si="37">H111/H$8</f>
        <v>2.2831492525601287E-2</v>
      </c>
      <c r="L111" s="168"/>
    </row>
    <row r="112" spans="1:12" s="58" customFormat="1" x14ac:dyDescent="0.25">
      <c r="A112" s="164"/>
      <c r="B112" s="165" t="s">
        <v>116</v>
      </c>
      <c r="C112" s="166">
        <v>2629</v>
      </c>
      <c r="D112" s="166">
        <v>3392</v>
      </c>
      <c r="E112" s="166">
        <v>2991</v>
      </c>
      <c r="F112" s="166">
        <v>2725</v>
      </c>
      <c r="G112" s="166">
        <v>4368</v>
      </c>
      <c r="H112" s="166">
        <v>3395</v>
      </c>
      <c r="I112" s="167">
        <f t="shared" si="36"/>
        <v>-0.22275641025641024</v>
      </c>
      <c r="J112" s="166">
        <f t="shared" si="35"/>
        <v>-973</v>
      </c>
      <c r="K112" s="167">
        <f t="shared" si="37"/>
        <v>1.0406653391925296E-3</v>
      </c>
      <c r="L112" s="168"/>
    </row>
    <row r="113" spans="1:12" x14ac:dyDescent="0.25">
      <c r="A113" s="164"/>
      <c r="B113" s="165" t="s">
        <v>119</v>
      </c>
      <c r="C113" s="166">
        <v>1664</v>
      </c>
      <c r="D113" s="166">
        <v>10470</v>
      </c>
      <c r="E113" s="166">
        <v>7591</v>
      </c>
      <c r="F113" s="166">
        <v>8768</v>
      </c>
      <c r="G113" s="166">
        <v>9306</v>
      </c>
      <c r="H113" s="166">
        <v>9120</v>
      </c>
      <c r="I113" s="167">
        <f t="shared" si="36"/>
        <v>-1.9987105093488111E-2</v>
      </c>
      <c r="J113" s="166">
        <f t="shared" si="35"/>
        <v>-186</v>
      </c>
      <c r="K113" s="167">
        <f t="shared" si="37"/>
        <v>2.7955428257543063E-3</v>
      </c>
      <c r="L113" s="81"/>
    </row>
    <row r="114" spans="1:12" x14ac:dyDescent="0.25">
      <c r="A114" s="164"/>
      <c r="B114" s="165" t="s">
        <v>126</v>
      </c>
      <c r="C114" s="166">
        <v>3058</v>
      </c>
      <c r="D114" s="166">
        <v>3790</v>
      </c>
      <c r="E114" s="166">
        <v>1997</v>
      </c>
      <c r="F114" s="166">
        <v>3575</v>
      </c>
      <c r="G114" s="166">
        <v>2598</v>
      </c>
      <c r="H114" s="166">
        <v>3671</v>
      </c>
      <c r="I114" s="167">
        <f t="shared" si="36"/>
        <v>0.41301000769822949</v>
      </c>
      <c r="J114" s="166">
        <f t="shared" si="35"/>
        <v>1073</v>
      </c>
      <c r="K114" s="167">
        <f t="shared" si="37"/>
        <v>1.1252672931298308E-3</v>
      </c>
      <c r="L114" s="81"/>
    </row>
    <row r="115" spans="1:12" x14ac:dyDescent="0.25">
      <c r="A115" s="164"/>
      <c r="B115" s="165" t="s">
        <v>122</v>
      </c>
      <c r="C115" s="166">
        <v>3277</v>
      </c>
      <c r="D115" s="166">
        <v>4263</v>
      </c>
      <c r="E115" s="166">
        <v>3955</v>
      </c>
      <c r="F115" s="166">
        <v>1969</v>
      </c>
      <c r="G115" s="166">
        <v>2079</v>
      </c>
      <c r="H115" s="166">
        <v>3007</v>
      </c>
      <c r="I115" s="167">
        <f t="shared" si="36"/>
        <v>0.4463684463684463</v>
      </c>
      <c r="J115" s="166">
        <f t="shared" si="35"/>
        <v>928</v>
      </c>
      <c r="K115" s="167">
        <f t="shared" si="37"/>
        <v>9.2173215757052616E-4</v>
      </c>
      <c r="L115" s="81"/>
    </row>
    <row r="116" spans="1:12" x14ac:dyDescent="0.25">
      <c r="A116" s="164"/>
      <c r="B116" s="165" t="s">
        <v>131</v>
      </c>
      <c r="C116" s="166">
        <v>3</v>
      </c>
      <c r="D116" s="166">
        <v>69</v>
      </c>
      <c r="E116" s="166">
        <v>633</v>
      </c>
      <c r="F116" s="166">
        <v>124</v>
      </c>
      <c r="G116" s="166">
        <v>7</v>
      </c>
      <c r="H116" s="166">
        <v>62</v>
      </c>
      <c r="I116" s="167">
        <f t="shared" si="36"/>
        <v>7.8571428571428577</v>
      </c>
      <c r="J116" s="166">
        <f t="shared" si="35"/>
        <v>55</v>
      </c>
      <c r="K116" s="167">
        <f t="shared" si="37"/>
        <v>1.9004786754031467E-5</v>
      </c>
      <c r="L116" s="81"/>
    </row>
    <row r="117" spans="1:12" x14ac:dyDescent="0.25">
      <c r="A117" s="164" t="s">
        <v>147</v>
      </c>
      <c r="B117" s="165" t="s">
        <v>134</v>
      </c>
      <c r="C117" s="166">
        <v>0</v>
      </c>
      <c r="D117" s="166">
        <v>5</v>
      </c>
      <c r="E117" s="166">
        <v>38</v>
      </c>
      <c r="F117" s="166">
        <v>106</v>
      </c>
      <c r="G117" s="166">
        <v>22</v>
      </c>
      <c r="H117" s="166">
        <v>4</v>
      </c>
      <c r="I117" s="167">
        <f t="shared" si="36"/>
        <v>-0.81818181818181812</v>
      </c>
      <c r="J117" s="166">
        <f t="shared" si="35"/>
        <v>-18</v>
      </c>
      <c r="K117" s="167">
        <f t="shared" si="37"/>
        <v>1.226115274453643E-6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4503</v>
      </c>
      <c r="D118" s="171">
        <f t="shared" ref="D118:H118" si="39">D110-SUM(D111:D117)</f>
        <v>13084</v>
      </c>
      <c r="E118" s="171">
        <f t="shared" si="39"/>
        <v>22827</v>
      </c>
      <c r="F118" s="171">
        <f t="shared" si="39"/>
        <v>15776</v>
      </c>
      <c r="G118" s="171">
        <f t="shared" si="39"/>
        <v>18790</v>
      </c>
      <c r="H118" s="171">
        <f t="shared" si="39"/>
        <v>16128</v>
      </c>
      <c r="I118" s="172">
        <f t="shared" si="36"/>
        <v>-0.14167110164981378</v>
      </c>
      <c r="J118" s="171">
        <f>H118-G118</f>
        <v>-2662</v>
      </c>
      <c r="K118" s="172">
        <f t="shared" si="37"/>
        <v>4.9436967865970887E-3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15225</v>
      </c>
      <c r="D120" s="178">
        <v>36151</v>
      </c>
      <c r="E120" s="178">
        <v>41695</v>
      </c>
      <c r="F120" s="178">
        <v>43373</v>
      </c>
      <c r="G120" s="178">
        <v>42595</v>
      </c>
      <c r="H120" s="178">
        <v>49206</v>
      </c>
      <c r="I120" s="179">
        <f>IFERROR(H120/G120-1,"-")</f>
        <v>0.15520601009508161</v>
      </c>
      <c r="J120" s="178">
        <f>H120-G120</f>
        <v>6611</v>
      </c>
      <c r="K120" s="179">
        <f>H120/H$8</f>
        <v>1.508305704869149E-2</v>
      </c>
      <c r="L120" s="81"/>
    </row>
    <row r="121" spans="1:12" x14ac:dyDescent="0.25">
      <c r="A121" s="164" t="s">
        <v>99</v>
      </c>
      <c r="B121" s="161" t="s">
        <v>100</v>
      </c>
      <c r="C121" s="162">
        <v>9653</v>
      </c>
      <c r="D121" s="162">
        <v>22058</v>
      </c>
      <c r="E121" s="162">
        <v>20956</v>
      </c>
      <c r="F121" s="162">
        <v>22168</v>
      </c>
      <c r="G121" s="162">
        <v>21698</v>
      </c>
      <c r="H121" s="162">
        <v>27336</v>
      </c>
      <c r="I121" s="163">
        <f>IFERROR(H121/G121-1,"-")</f>
        <v>0.25983961655452115</v>
      </c>
      <c r="J121" s="162">
        <f t="shared" ref="J121:J131" si="40">H121-G121</f>
        <v>5638</v>
      </c>
      <c r="K121" s="163">
        <f>H121/H$8</f>
        <v>8.379271785616196E-3</v>
      </c>
      <c r="L121" s="81"/>
    </row>
    <row r="122" spans="1:12" x14ac:dyDescent="0.25">
      <c r="A122" s="164" t="s">
        <v>106</v>
      </c>
      <c r="B122" s="165" t="s">
        <v>106</v>
      </c>
      <c r="C122" s="166">
        <v>1941</v>
      </c>
      <c r="D122" s="166">
        <v>9642</v>
      </c>
      <c r="E122" s="166">
        <v>11778</v>
      </c>
      <c r="F122" s="166">
        <v>8620</v>
      </c>
      <c r="G122" s="166">
        <v>11993</v>
      </c>
      <c r="H122" s="166">
        <v>14272</v>
      </c>
      <c r="I122" s="167">
        <f>IFERROR(H122/G122-1,"-")</f>
        <v>0.19002751605102985</v>
      </c>
      <c r="J122" s="166">
        <f t="shared" si="40"/>
        <v>2279</v>
      </c>
      <c r="K122" s="167">
        <f>H122/H$8</f>
        <v>4.3747792992505988E-3</v>
      </c>
      <c r="L122" s="81"/>
    </row>
    <row r="123" spans="1:12" x14ac:dyDescent="0.25">
      <c r="A123" s="164" t="s">
        <v>103</v>
      </c>
      <c r="B123" s="165" t="s">
        <v>103</v>
      </c>
      <c r="C123" s="166">
        <v>7712</v>
      </c>
      <c r="D123" s="166">
        <v>12416</v>
      </c>
      <c r="E123" s="166">
        <v>9178</v>
      </c>
      <c r="F123" s="166">
        <v>13548</v>
      </c>
      <c r="G123" s="166">
        <v>9705</v>
      </c>
      <c r="H123" s="166">
        <v>13064</v>
      </c>
      <c r="I123" s="167">
        <f>IFERROR(H123/G123-1,"-")</f>
        <v>0.34611025244719218</v>
      </c>
      <c r="J123" s="166">
        <f t="shared" si="40"/>
        <v>3359</v>
      </c>
      <c r="K123" s="167">
        <f>H123/H$8</f>
        <v>4.0044924863655981E-3</v>
      </c>
      <c r="L123" s="81"/>
    </row>
    <row r="124" spans="1:12" x14ac:dyDescent="0.25">
      <c r="A124" s="164"/>
      <c r="B124" s="161" t="s">
        <v>110</v>
      </c>
      <c r="C124" s="162">
        <v>5572</v>
      </c>
      <c r="D124" s="162">
        <v>14093</v>
      </c>
      <c r="E124" s="162">
        <v>20739</v>
      </c>
      <c r="F124" s="162">
        <v>21205</v>
      </c>
      <c r="G124" s="162">
        <v>20897</v>
      </c>
      <c r="H124" s="162">
        <v>21870</v>
      </c>
      <c r="I124" s="163">
        <f>IFERROR(H124/G124-1,"-")</f>
        <v>4.656170742211807E-2</v>
      </c>
      <c r="J124" s="162">
        <f t="shared" si="40"/>
        <v>973</v>
      </c>
      <c r="K124" s="163">
        <f>H124/H$8</f>
        <v>6.7037852630752936E-3</v>
      </c>
      <c r="L124" s="81"/>
    </row>
    <row r="125" spans="1:12" s="58" customFormat="1" x14ac:dyDescent="0.25">
      <c r="A125" s="164"/>
      <c r="B125" s="165" t="s">
        <v>113</v>
      </c>
      <c r="C125" s="166">
        <v>231</v>
      </c>
      <c r="D125" s="166">
        <v>874</v>
      </c>
      <c r="E125" s="166">
        <v>2814</v>
      </c>
      <c r="F125" s="166">
        <v>4366</v>
      </c>
      <c r="G125" s="166">
        <v>2083</v>
      </c>
      <c r="H125" s="166">
        <v>2058</v>
      </c>
      <c r="I125" s="167">
        <f t="shared" ref="I125:I132" si="41">IFERROR(H125/G125-1,"-")</f>
        <v>-1.2001920307249114E-2</v>
      </c>
      <c r="J125" s="166">
        <f t="shared" si="40"/>
        <v>-25</v>
      </c>
      <c r="K125" s="167">
        <f t="shared" ref="K125:K132" si="42">H125/H$8</f>
        <v>6.3083630870639938E-4</v>
      </c>
      <c r="L125" s="168"/>
    </row>
    <row r="126" spans="1:12" s="58" customFormat="1" x14ac:dyDescent="0.25">
      <c r="A126" s="164"/>
      <c r="B126" s="165" t="s">
        <v>116</v>
      </c>
      <c r="C126" s="166">
        <v>423</v>
      </c>
      <c r="D126" s="166">
        <v>1631</v>
      </c>
      <c r="E126" s="166">
        <v>1858</v>
      </c>
      <c r="F126" s="166">
        <v>2985</v>
      </c>
      <c r="G126" s="166">
        <v>2860</v>
      </c>
      <c r="H126" s="166">
        <v>1868</v>
      </c>
      <c r="I126" s="167">
        <f t="shared" si="41"/>
        <v>-0.34685314685314683</v>
      </c>
      <c r="J126" s="166">
        <f t="shared" si="40"/>
        <v>-992</v>
      </c>
      <c r="K126" s="167">
        <f t="shared" si="42"/>
        <v>5.7259583316985132E-4</v>
      </c>
      <c r="L126" s="168"/>
    </row>
    <row r="127" spans="1:12" x14ac:dyDescent="0.25">
      <c r="A127" s="164"/>
      <c r="B127" s="165" t="s">
        <v>119</v>
      </c>
      <c r="C127" s="166">
        <v>432</v>
      </c>
      <c r="D127" s="166">
        <v>2603</v>
      </c>
      <c r="E127" s="166">
        <v>2883</v>
      </c>
      <c r="F127" s="166">
        <v>3093</v>
      </c>
      <c r="G127" s="166">
        <v>3962</v>
      </c>
      <c r="H127" s="166">
        <v>4537</v>
      </c>
      <c r="I127" s="167">
        <f t="shared" si="41"/>
        <v>0.14512872286723866</v>
      </c>
      <c r="J127" s="166">
        <f t="shared" si="40"/>
        <v>575</v>
      </c>
      <c r="K127" s="167">
        <f t="shared" si="42"/>
        <v>1.3907212500490445E-3</v>
      </c>
      <c r="L127" s="81"/>
    </row>
    <row r="128" spans="1:12" x14ac:dyDescent="0.25">
      <c r="A128" s="164"/>
      <c r="B128" s="165" t="s">
        <v>126</v>
      </c>
      <c r="C128" s="166">
        <v>77</v>
      </c>
      <c r="D128" s="166">
        <v>407</v>
      </c>
      <c r="E128" s="166">
        <v>636</v>
      </c>
      <c r="F128" s="166">
        <v>720</v>
      </c>
      <c r="G128" s="166">
        <v>977</v>
      </c>
      <c r="H128" s="166">
        <v>935</v>
      </c>
      <c r="I128" s="167">
        <f t="shared" si="41"/>
        <v>-4.2988741044012291E-2</v>
      </c>
      <c r="J128" s="166">
        <f t="shared" si="40"/>
        <v>-42</v>
      </c>
      <c r="K128" s="167">
        <f t="shared" si="42"/>
        <v>2.8660444540353907E-4</v>
      </c>
      <c r="L128" s="81"/>
    </row>
    <row r="129" spans="1:12" x14ac:dyDescent="0.25">
      <c r="A129" s="164"/>
      <c r="B129" s="165" t="s">
        <v>122</v>
      </c>
      <c r="C129" s="166">
        <v>126</v>
      </c>
      <c r="D129" s="166">
        <v>289</v>
      </c>
      <c r="E129" s="166">
        <v>450</v>
      </c>
      <c r="F129" s="166">
        <v>416</v>
      </c>
      <c r="G129" s="166">
        <v>463</v>
      </c>
      <c r="H129" s="166">
        <v>603</v>
      </c>
      <c r="I129" s="167">
        <f t="shared" si="41"/>
        <v>0.30237580993520519</v>
      </c>
      <c r="J129" s="166">
        <f t="shared" si="40"/>
        <v>140</v>
      </c>
      <c r="K129" s="167">
        <f t="shared" si="42"/>
        <v>1.8483687762388669E-4</v>
      </c>
      <c r="L129" s="81"/>
    </row>
    <row r="130" spans="1:12" x14ac:dyDescent="0.25">
      <c r="A130" s="164"/>
      <c r="B130" s="165" t="s">
        <v>131</v>
      </c>
      <c r="C130" s="166">
        <v>11</v>
      </c>
      <c r="D130" s="166">
        <v>72</v>
      </c>
      <c r="E130" s="166">
        <v>75</v>
      </c>
      <c r="F130" s="166">
        <v>234</v>
      </c>
      <c r="G130" s="166">
        <v>102</v>
      </c>
      <c r="H130" s="166">
        <v>101</v>
      </c>
      <c r="I130" s="167">
        <f t="shared" si="41"/>
        <v>-9.8039215686274161E-3</v>
      </c>
      <c r="J130" s="166">
        <f t="shared" si="40"/>
        <v>-1</v>
      </c>
      <c r="K130" s="167">
        <f t="shared" si="42"/>
        <v>3.0959410679954487E-5</v>
      </c>
      <c r="L130" s="81"/>
    </row>
    <row r="131" spans="1:12" x14ac:dyDescent="0.25">
      <c r="A131" s="164" t="s">
        <v>147</v>
      </c>
      <c r="B131" s="165" t="s">
        <v>134</v>
      </c>
      <c r="C131" s="166">
        <v>24</v>
      </c>
      <c r="D131" s="166">
        <v>62</v>
      </c>
      <c r="E131" s="166">
        <v>25</v>
      </c>
      <c r="F131" s="166">
        <v>102</v>
      </c>
      <c r="G131" s="166">
        <v>168</v>
      </c>
      <c r="H131" s="166">
        <v>34</v>
      </c>
      <c r="I131" s="167">
        <f t="shared" si="41"/>
        <v>-0.79761904761904767</v>
      </c>
      <c r="J131" s="166">
        <f t="shared" si="40"/>
        <v>-134</v>
      </c>
      <c r="K131" s="167">
        <f t="shared" si="42"/>
        <v>1.0421979832855966E-5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4248</v>
      </c>
      <c r="D132" s="171">
        <f t="shared" ref="D132:H132" si="44">D124-SUM(D125:D131)</f>
        <v>8155</v>
      </c>
      <c r="E132" s="171">
        <f t="shared" si="44"/>
        <v>11998</v>
      </c>
      <c r="F132" s="171">
        <f t="shared" si="44"/>
        <v>9289</v>
      </c>
      <c r="G132" s="171">
        <f t="shared" si="44"/>
        <v>10282</v>
      </c>
      <c r="H132" s="171">
        <f t="shared" si="44"/>
        <v>11734</v>
      </c>
      <c r="I132" s="172">
        <f t="shared" si="41"/>
        <v>0.14121766193347596</v>
      </c>
      <c r="J132" s="171">
        <f>H132-G132</f>
        <v>1452</v>
      </c>
      <c r="K132" s="172">
        <f t="shared" si="42"/>
        <v>3.5968091576097619E-3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60513</v>
      </c>
      <c r="D134" s="178">
        <v>94829</v>
      </c>
      <c r="E134" s="178">
        <v>178525</v>
      </c>
      <c r="F134" s="178">
        <v>181874</v>
      </c>
      <c r="G134" s="178">
        <v>179514</v>
      </c>
      <c r="H134" s="178">
        <v>189132</v>
      </c>
      <c r="I134" s="179">
        <f>IFERROR(H134/G134-1,"-")</f>
        <v>5.3577993916908984E-2</v>
      </c>
      <c r="J134" s="178">
        <f>H134-G134</f>
        <v>9618</v>
      </c>
      <c r="K134" s="179">
        <f>H134/H$8</f>
        <v>5.7974408521991601E-2</v>
      </c>
      <c r="L134" s="81"/>
    </row>
    <row r="135" spans="1:12" x14ac:dyDescent="0.25">
      <c r="A135" s="164" t="s">
        <v>99</v>
      </c>
      <c r="B135" s="161" t="s">
        <v>100</v>
      </c>
      <c r="C135" s="162">
        <v>24732</v>
      </c>
      <c r="D135" s="162">
        <v>32710</v>
      </c>
      <c r="E135" s="162">
        <v>22263</v>
      </c>
      <c r="F135" s="162">
        <v>17040</v>
      </c>
      <c r="G135" s="162">
        <v>17997</v>
      </c>
      <c r="H135" s="162">
        <v>22722</v>
      </c>
      <c r="I135" s="163">
        <f>IFERROR(H135/G135-1,"-")</f>
        <v>0.26254375729288215</v>
      </c>
      <c r="J135" s="162">
        <f t="shared" ref="J135:J145" si="45">H135-G135</f>
        <v>4725</v>
      </c>
      <c r="K135" s="163">
        <f>H135/H$8</f>
        <v>6.9649478165339195E-3</v>
      </c>
      <c r="L135" s="81"/>
    </row>
    <row r="136" spans="1:12" x14ac:dyDescent="0.25">
      <c r="A136" s="164" t="s">
        <v>106</v>
      </c>
      <c r="B136" s="165" t="s">
        <v>106</v>
      </c>
      <c r="C136" s="166">
        <v>16678</v>
      </c>
      <c r="D136" s="166">
        <v>18094</v>
      </c>
      <c r="E136" s="166">
        <v>13552</v>
      </c>
      <c r="F136" s="166">
        <v>8431</v>
      </c>
      <c r="G136" s="166">
        <v>7937</v>
      </c>
      <c r="H136" s="166">
        <v>10889</v>
      </c>
      <c r="I136" s="167">
        <f>IFERROR(H136/G136-1,"-")</f>
        <v>0.37192894040569491</v>
      </c>
      <c r="J136" s="166">
        <f t="shared" si="45"/>
        <v>2952</v>
      </c>
      <c r="K136" s="167">
        <f>H136/H$8</f>
        <v>3.3377923058814296E-3</v>
      </c>
      <c r="L136" s="81"/>
    </row>
    <row r="137" spans="1:12" x14ac:dyDescent="0.25">
      <c r="A137" s="164" t="s">
        <v>103</v>
      </c>
      <c r="B137" s="165" t="s">
        <v>103</v>
      </c>
      <c r="C137" s="166">
        <v>8054</v>
      </c>
      <c r="D137" s="166">
        <v>14616</v>
      </c>
      <c r="E137" s="166">
        <v>8711</v>
      </c>
      <c r="F137" s="166">
        <v>8609</v>
      </c>
      <c r="G137" s="166">
        <v>10060</v>
      </c>
      <c r="H137" s="166">
        <v>11833</v>
      </c>
      <c r="I137" s="167">
        <f>IFERROR(H137/G137-1,"-")</f>
        <v>0.17624254473161027</v>
      </c>
      <c r="J137" s="166">
        <f t="shared" si="45"/>
        <v>1773</v>
      </c>
      <c r="K137" s="167">
        <f>H137/H$8</f>
        <v>3.6271555106524894E-3</v>
      </c>
      <c r="L137" s="81"/>
    </row>
    <row r="138" spans="1:12" x14ac:dyDescent="0.25">
      <c r="A138" s="164"/>
      <c r="B138" s="161" t="s">
        <v>110</v>
      </c>
      <c r="C138" s="162">
        <v>35781</v>
      </c>
      <c r="D138" s="162">
        <v>62119</v>
      </c>
      <c r="E138" s="162">
        <v>156262</v>
      </c>
      <c r="F138" s="162">
        <v>164834</v>
      </c>
      <c r="G138" s="162">
        <v>161517</v>
      </c>
      <c r="H138" s="162">
        <v>166410</v>
      </c>
      <c r="I138" s="163">
        <f>IFERROR(H138/G138-1,"-")</f>
        <v>3.0294024777577588E-2</v>
      </c>
      <c r="J138" s="162">
        <f t="shared" si="45"/>
        <v>4893</v>
      </c>
      <c r="K138" s="163">
        <f>H138/H$8</f>
        <v>5.1009460705457685E-2</v>
      </c>
      <c r="L138" s="81"/>
    </row>
    <row r="139" spans="1:12" s="58" customFormat="1" x14ac:dyDescent="0.25">
      <c r="A139" s="164"/>
      <c r="B139" s="165" t="s">
        <v>113</v>
      </c>
      <c r="C139" s="166">
        <v>2044</v>
      </c>
      <c r="D139" s="166">
        <v>14623</v>
      </c>
      <c r="E139" s="166">
        <v>78894</v>
      </c>
      <c r="F139" s="166">
        <v>76684</v>
      </c>
      <c r="G139" s="166">
        <v>82370</v>
      </c>
      <c r="H139" s="166">
        <v>87951</v>
      </c>
      <c r="I139" s="167">
        <f t="shared" ref="I139:I146" si="46">IFERROR(H139/G139-1,"-")</f>
        <v>6.7755250698069647E-2</v>
      </c>
      <c r="J139" s="166">
        <f t="shared" si="45"/>
        <v>5581</v>
      </c>
      <c r="K139" s="167">
        <f t="shared" ref="K139:K146" si="47">H139/H$8</f>
        <v>2.695951612586809E-2</v>
      </c>
      <c r="L139" s="168"/>
    </row>
    <row r="140" spans="1:12" s="58" customFormat="1" x14ac:dyDescent="0.25">
      <c r="A140" s="164"/>
      <c r="B140" s="165" t="s">
        <v>116</v>
      </c>
      <c r="C140" s="166">
        <v>6670</v>
      </c>
      <c r="D140" s="166">
        <v>5971</v>
      </c>
      <c r="E140" s="166">
        <v>9424</v>
      </c>
      <c r="F140" s="166">
        <v>15009</v>
      </c>
      <c r="G140" s="166">
        <v>11599</v>
      </c>
      <c r="H140" s="166">
        <v>14741</v>
      </c>
      <c r="I140" s="167">
        <f t="shared" si="46"/>
        <v>0.27088542115699621</v>
      </c>
      <c r="J140" s="166">
        <f t="shared" si="45"/>
        <v>3142</v>
      </c>
      <c r="K140" s="167">
        <f t="shared" si="47"/>
        <v>4.5185413151802882E-3</v>
      </c>
      <c r="L140" s="168"/>
    </row>
    <row r="141" spans="1:12" x14ac:dyDescent="0.25">
      <c r="A141" s="164"/>
      <c r="B141" s="165" t="s">
        <v>119</v>
      </c>
      <c r="C141" s="166">
        <v>6745</v>
      </c>
      <c r="D141" s="166">
        <v>12347</v>
      </c>
      <c r="E141" s="166">
        <v>18095</v>
      </c>
      <c r="F141" s="166">
        <v>16431</v>
      </c>
      <c r="G141" s="166">
        <v>16901</v>
      </c>
      <c r="H141" s="166">
        <v>16604</v>
      </c>
      <c r="I141" s="167">
        <f t="shared" si="46"/>
        <v>-1.7572924679013058E-2</v>
      </c>
      <c r="J141" s="166">
        <f t="shared" si="45"/>
        <v>-297</v>
      </c>
      <c r="K141" s="167">
        <f t="shared" si="47"/>
        <v>5.089604504257072E-3</v>
      </c>
      <c r="L141" s="81"/>
    </row>
    <row r="142" spans="1:12" x14ac:dyDescent="0.25">
      <c r="A142" s="164"/>
      <c r="B142" s="165" t="s">
        <v>126</v>
      </c>
      <c r="C142" s="166">
        <v>1357</v>
      </c>
      <c r="D142" s="166">
        <v>1257</v>
      </c>
      <c r="E142" s="166">
        <v>7259</v>
      </c>
      <c r="F142" s="166">
        <v>11019</v>
      </c>
      <c r="G142" s="166">
        <v>4873</v>
      </c>
      <c r="H142" s="166">
        <v>5372</v>
      </c>
      <c r="I142" s="167">
        <f t="shared" si="46"/>
        <v>0.10240098501949513</v>
      </c>
      <c r="J142" s="166">
        <f t="shared" si="45"/>
        <v>499</v>
      </c>
      <c r="K142" s="167">
        <f t="shared" si="47"/>
        <v>1.6466728135912426E-3</v>
      </c>
      <c r="L142" s="81"/>
    </row>
    <row r="143" spans="1:12" x14ac:dyDescent="0.25">
      <c r="A143" s="164"/>
      <c r="B143" s="165" t="s">
        <v>122</v>
      </c>
      <c r="C143" s="166">
        <v>2699</v>
      </c>
      <c r="D143" s="166">
        <v>2890</v>
      </c>
      <c r="E143" s="166">
        <v>2347</v>
      </c>
      <c r="F143" s="166">
        <v>3754</v>
      </c>
      <c r="G143" s="166">
        <v>3150</v>
      </c>
      <c r="H143" s="166">
        <v>2359</v>
      </c>
      <c r="I143" s="167">
        <f t="shared" si="46"/>
        <v>-0.25111111111111106</v>
      </c>
      <c r="J143" s="166">
        <f t="shared" si="45"/>
        <v>-791</v>
      </c>
      <c r="K143" s="167">
        <f t="shared" si="47"/>
        <v>7.2310148310903593E-4</v>
      </c>
      <c r="L143" s="81"/>
    </row>
    <row r="144" spans="1:12" x14ac:dyDescent="0.25">
      <c r="A144" s="164"/>
      <c r="B144" s="165" t="s">
        <v>131</v>
      </c>
      <c r="C144" s="166">
        <v>9</v>
      </c>
      <c r="D144" s="166">
        <v>10</v>
      </c>
      <c r="E144" s="166">
        <v>164</v>
      </c>
      <c r="F144" s="166">
        <v>110</v>
      </c>
      <c r="G144" s="166">
        <v>161</v>
      </c>
      <c r="H144" s="166">
        <v>114</v>
      </c>
      <c r="I144" s="167">
        <f t="shared" si="46"/>
        <v>-0.29192546583850931</v>
      </c>
      <c r="J144" s="166">
        <f t="shared" si="45"/>
        <v>-47</v>
      </c>
      <c r="K144" s="167">
        <f t="shared" si="47"/>
        <v>3.4944285321928826E-5</v>
      </c>
      <c r="L144" s="81"/>
    </row>
    <row r="145" spans="1:12" x14ac:dyDescent="0.25">
      <c r="A145" s="164" t="s">
        <v>147</v>
      </c>
      <c r="B145" s="165" t="s">
        <v>134</v>
      </c>
      <c r="C145" s="166">
        <v>17</v>
      </c>
      <c r="D145" s="166">
        <v>0</v>
      </c>
      <c r="E145" s="166">
        <v>101</v>
      </c>
      <c r="F145" s="166">
        <v>188</v>
      </c>
      <c r="G145" s="166">
        <v>3</v>
      </c>
      <c r="H145" s="166">
        <v>76</v>
      </c>
      <c r="I145" s="167">
        <f t="shared" si="46"/>
        <v>24.333333333333332</v>
      </c>
      <c r="J145" s="166">
        <f t="shared" si="45"/>
        <v>73</v>
      </c>
      <c r="K145" s="167">
        <f t="shared" si="47"/>
        <v>2.3296190214619218E-5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16240</v>
      </c>
      <c r="D146" s="171">
        <f t="shared" ref="D146:H146" si="49">D138-SUM(D139:D145)</f>
        <v>25021</v>
      </c>
      <c r="E146" s="171">
        <f t="shared" si="49"/>
        <v>39978</v>
      </c>
      <c r="F146" s="171">
        <f t="shared" si="49"/>
        <v>41639</v>
      </c>
      <c r="G146" s="171">
        <f t="shared" si="49"/>
        <v>42460</v>
      </c>
      <c r="H146" s="171">
        <f t="shared" si="49"/>
        <v>39193</v>
      </c>
      <c r="I146" s="172">
        <f t="shared" si="46"/>
        <v>-7.6943005181347113E-2</v>
      </c>
      <c r="J146" s="171">
        <f>H146-G146</f>
        <v>-3267</v>
      </c>
      <c r="K146" s="172">
        <f t="shared" si="47"/>
        <v>1.2013783987915408E-2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17677</v>
      </c>
      <c r="D148" s="178">
        <v>36774</v>
      </c>
      <c r="E148" s="178">
        <v>59525</v>
      </c>
      <c r="F148" s="178">
        <v>62407</v>
      </c>
      <c r="G148" s="178">
        <v>54211</v>
      </c>
      <c r="H148" s="178">
        <v>69712</v>
      </c>
      <c r="I148" s="179">
        <f>IFERROR(H148/G148-1,"-")</f>
        <v>0.28593827820921947</v>
      </c>
      <c r="J148" s="178">
        <f>H148-G148</f>
        <v>15501</v>
      </c>
      <c r="K148" s="179">
        <f>H148/H$8</f>
        <v>2.1368737003178092E-2</v>
      </c>
      <c r="L148" s="81"/>
    </row>
    <row r="149" spans="1:12" x14ac:dyDescent="0.25">
      <c r="A149" s="164" t="s">
        <v>99</v>
      </c>
      <c r="B149" s="161" t="s">
        <v>100</v>
      </c>
      <c r="C149" s="162">
        <v>8808</v>
      </c>
      <c r="D149" s="162">
        <v>16426</v>
      </c>
      <c r="E149" s="162">
        <v>26363</v>
      </c>
      <c r="F149" s="162">
        <v>30340</v>
      </c>
      <c r="G149" s="162">
        <v>16695</v>
      </c>
      <c r="H149" s="162">
        <v>25262</v>
      </c>
      <c r="I149" s="163">
        <f>IFERROR(H149/G149-1,"-")</f>
        <v>0.51314764899670551</v>
      </c>
      <c r="J149" s="162">
        <f t="shared" ref="J149:J159" si="50">H149-G149</f>
        <v>8567</v>
      </c>
      <c r="K149" s="163">
        <f>H149/H$8</f>
        <v>7.7435310158119825E-3</v>
      </c>
      <c r="L149" s="81"/>
    </row>
    <row r="150" spans="1:12" x14ac:dyDescent="0.25">
      <c r="A150" s="164" t="s">
        <v>106</v>
      </c>
      <c r="B150" s="165" t="s">
        <v>106</v>
      </c>
      <c r="C150" s="166">
        <v>3935</v>
      </c>
      <c r="D150" s="166">
        <v>7866</v>
      </c>
      <c r="E150" s="166">
        <v>17928</v>
      </c>
      <c r="F150" s="166">
        <v>23566</v>
      </c>
      <c r="G150" s="166">
        <v>7318</v>
      </c>
      <c r="H150" s="166">
        <v>11376</v>
      </c>
      <c r="I150" s="167">
        <f>IFERROR(H150/G150-1,"-")</f>
        <v>0.55452309374145936</v>
      </c>
      <c r="J150" s="166">
        <f t="shared" si="50"/>
        <v>4058</v>
      </c>
      <c r="K150" s="167">
        <f>H150/H$8</f>
        <v>3.4870718405461609E-3</v>
      </c>
      <c r="L150" s="81"/>
    </row>
    <row r="151" spans="1:12" x14ac:dyDescent="0.25">
      <c r="A151" s="164" t="s">
        <v>103</v>
      </c>
      <c r="B151" s="165" t="s">
        <v>103</v>
      </c>
      <c r="C151" s="166">
        <v>4873</v>
      </c>
      <c r="D151" s="166">
        <v>8560</v>
      </c>
      <c r="E151" s="166">
        <v>8435</v>
      </c>
      <c r="F151" s="166">
        <v>6774</v>
      </c>
      <c r="G151" s="166">
        <v>9377</v>
      </c>
      <c r="H151" s="166">
        <v>13886</v>
      </c>
      <c r="I151" s="167">
        <f>IFERROR(H151/G151-1,"-")</f>
        <v>0.48085741708435537</v>
      </c>
      <c r="J151" s="166">
        <f t="shared" si="50"/>
        <v>4509</v>
      </c>
      <c r="K151" s="167">
        <f>H151/H$8</f>
        <v>4.2564591752658216E-3</v>
      </c>
      <c r="L151" s="81"/>
    </row>
    <row r="152" spans="1:12" x14ac:dyDescent="0.25">
      <c r="A152" s="164"/>
      <c r="B152" s="161" t="s">
        <v>110</v>
      </c>
      <c r="C152" s="162">
        <v>8869</v>
      </c>
      <c r="D152" s="162">
        <v>20348</v>
      </c>
      <c r="E152" s="162">
        <v>33162</v>
      </c>
      <c r="F152" s="162">
        <v>32067</v>
      </c>
      <c r="G152" s="162">
        <v>37516</v>
      </c>
      <c r="H152" s="162">
        <v>44450</v>
      </c>
      <c r="I152" s="163">
        <f>IFERROR(H152/G152-1,"-")</f>
        <v>0.18482780680243094</v>
      </c>
      <c r="J152" s="162">
        <f t="shared" si="50"/>
        <v>6934</v>
      </c>
      <c r="K152" s="163">
        <f>H152/H$8</f>
        <v>1.3625205987366109E-2</v>
      </c>
      <c r="L152" s="81"/>
    </row>
    <row r="153" spans="1:12" s="58" customFormat="1" x14ac:dyDescent="0.25">
      <c r="A153" s="164"/>
      <c r="B153" s="165" t="s">
        <v>113</v>
      </c>
      <c r="C153" s="166">
        <v>188</v>
      </c>
      <c r="D153" s="166">
        <v>2061</v>
      </c>
      <c r="E153" s="166">
        <v>12466</v>
      </c>
      <c r="F153" s="166">
        <v>11482</v>
      </c>
      <c r="G153" s="166">
        <v>10741</v>
      </c>
      <c r="H153" s="166">
        <v>7767</v>
      </c>
      <c r="I153" s="167">
        <f t="shared" ref="I153:I160" si="51">IFERROR(H153/G153-1,"-")</f>
        <v>-0.27688297179033605</v>
      </c>
      <c r="J153" s="166">
        <f t="shared" si="50"/>
        <v>-2974</v>
      </c>
      <c r="K153" s="167">
        <f t="shared" ref="K153:K160" si="52">H153/H$8</f>
        <v>2.3808093341703613E-3</v>
      </c>
      <c r="L153" s="168"/>
    </row>
    <row r="154" spans="1:12" s="58" customFormat="1" x14ac:dyDescent="0.25">
      <c r="A154" s="164"/>
      <c r="B154" s="165" t="s">
        <v>116</v>
      </c>
      <c r="C154" s="166">
        <v>1109</v>
      </c>
      <c r="D154" s="166">
        <v>3808</v>
      </c>
      <c r="E154" s="166">
        <v>5049</v>
      </c>
      <c r="F154" s="166">
        <v>4932</v>
      </c>
      <c r="G154" s="166">
        <v>4849</v>
      </c>
      <c r="H154" s="166">
        <v>4443</v>
      </c>
      <c r="I154" s="167">
        <f t="shared" si="51"/>
        <v>-8.3728603835842463E-2</v>
      </c>
      <c r="J154" s="166">
        <f t="shared" si="50"/>
        <v>-406</v>
      </c>
      <c r="K154" s="167">
        <f t="shared" si="52"/>
        <v>1.3619075410993839E-3</v>
      </c>
      <c r="L154" s="168"/>
    </row>
    <row r="155" spans="1:12" x14ac:dyDescent="0.25">
      <c r="A155" s="164"/>
      <c r="B155" s="165" t="s">
        <v>119</v>
      </c>
      <c r="C155" s="166">
        <v>1024</v>
      </c>
      <c r="D155" s="166">
        <v>4003</v>
      </c>
      <c r="E155" s="166">
        <v>5666</v>
      </c>
      <c r="F155" s="166">
        <v>7006</v>
      </c>
      <c r="G155" s="166">
        <v>7941</v>
      </c>
      <c r="H155" s="166">
        <v>20356</v>
      </c>
      <c r="I155" s="167">
        <f t="shared" si="51"/>
        <v>1.5634051127062083</v>
      </c>
      <c r="J155" s="166">
        <f t="shared" si="50"/>
        <v>12415</v>
      </c>
      <c r="K155" s="167">
        <f t="shared" si="52"/>
        <v>6.2397006316945898E-3</v>
      </c>
      <c r="L155" s="81"/>
    </row>
    <row r="156" spans="1:12" x14ac:dyDescent="0.25">
      <c r="A156" s="164"/>
      <c r="B156" s="165" t="s">
        <v>126</v>
      </c>
      <c r="C156" s="166">
        <v>141</v>
      </c>
      <c r="D156" s="166">
        <v>589</v>
      </c>
      <c r="E156" s="166">
        <v>834</v>
      </c>
      <c r="F156" s="166">
        <v>1130</v>
      </c>
      <c r="G156" s="166">
        <v>1221</v>
      </c>
      <c r="H156" s="166">
        <v>852</v>
      </c>
      <c r="I156" s="167">
        <f t="shared" si="51"/>
        <v>-0.30221130221130221</v>
      </c>
      <c r="J156" s="166">
        <f t="shared" si="50"/>
        <v>-369</v>
      </c>
      <c r="K156" s="167">
        <f t="shared" si="52"/>
        <v>2.6116255345862599E-4</v>
      </c>
      <c r="L156" s="81"/>
    </row>
    <row r="157" spans="1:12" x14ac:dyDescent="0.25">
      <c r="A157" s="164"/>
      <c r="B157" s="165" t="s">
        <v>122</v>
      </c>
      <c r="C157" s="166">
        <v>1396</v>
      </c>
      <c r="D157" s="166">
        <v>3333</v>
      </c>
      <c r="E157" s="166">
        <v>4419</v>
      </c>
      <c r="F157" s="166">
        <v>1350</v>
      </c>
      <c r="G157" s="166">
        <v>4795</v>
      </c>
      <c r="H157" s="166">
        <v>2830</v>
      </c>
      <c r="I157" s="167">
        <f t="shared" si="51"/>
        <v>-0.40980187695516168</v>
      </c>
      <c r="J157" s="166">
        <f t="shared" si="50"/>
        <v>-1965</v>
      </c>
      <c r="K157" s="167">
        <f t="shared" si="52"/>
        <v>8.6747655667595246E-4</v>
      </c>
      <c r="L157" s="81"/>
    </row>
    <row r="158" spans="1:12" x14ac:dyDescent="0.25">
      <c r="A158" s="164"/>
      <c r="B158" s="165" t="s">
        <v>131</v>
      </c>
      <c r="C158" s="166">
        <v>5</v>
      </c>
      <c r="D158" s="166">
        <v>48</v>
      </c>
      <c r="E158" s="166">
        <v>93</v>
      </c>
      <c r="F158" s="166">
        <v>42</v>
      </c>
      <c r="G158" s="166">
        <v>44</v>
      </c>
      <c r="H158" s="166">
        <v>29</v>
      </c>
      <c r="I158" s="167">
        <f t="shared" si="51"/>
        <v>-0.34090909090909094</v>
      </c>
      <c r="J158" s="166">
        <f t="shared" si="50"/>
        <v>-15</v>
      </c>
      <c r="K158" s="167">
        <f t="shared" si="52"/>
        <v>8.889335739788912E-6</v>
      </c>
      <c r="L158" s="81"/>
    </row>
    <row r="159" spans="1:12" x14ac:dyDescent="0.25">
      <c r="A159" s="164" t="s">
        <v>147</v>
      </c>
      <c r="B159" s="165" t="s">
        <v>134</v>
      </c>
      <c r="C159" s="166">
        <v>0</v>
      </c>
      <c r="D159" s="166">
        <v>3</v>
      </c>
      <c r="E159" s="166">
        <v>32</v>
      </c>
      <c r="F159" s="166">
        <v>19</v>
      </c>
      <c r="G159" s="166">
        <v>64</v>
      </c>
      <c r="H159" s="166">
        <v>20</v>
      </c>
      <c r="I159" s="167">
        <f t="shared" si="51"/>
        <v>-0.6875</v>
      </c>
      <c r="J159" s="166">
        <f t="shared" si="50"/>
        <v>-44</v>
      </c>
      <c r="K159" s="167">
        <f t="shared" si="52"/>
        <v>6.1305763722682152E-6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5006</v>
      </c>
      <c r="D160" s="171">
        <f t="shared" ref="D160:H160" si="54">D152-SUM(D153:D159)</f>
        <v>6503</v>
      </c>
      <c r="E160" s="171">
        <f t="shared" si="54"/>
        <v>4603</v>
      </c>
      <c r="F160" s="171">
        <f t="shared" si="54"/>
        <v>6106</v>
      </c>
      <c r="G160" s="171">
        <f t="shared" si="54"/>
        <v>7861</v>
      </c>
      <c r="H160" s="171">
        <f t="shared" si="54"/>
        <v>8153</v>
      </c>
      <c r="I160" s="172">
        <f t="shared" si="51"/>
        <v>3.7145401348428919E-2</v>
      </c>
      <c r="J160" s="171">
        <f>H160-G160</f>
        <v>292</v>
      </c>
      <c r="K160" s="172">
        <f t="shared" si="52"/>
        <v>2.4991294581551381E-3</v>
      </c>
      <c r="L160" s="81"/>
    </row>
    <row r="161" spans="1:14" ht="6" customHeight="1" x14ac:dyDescent="0.25">
      <c r="A161" s="164"/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1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64CE-6D50-44E9-BC58-5B6B8F449F74}">
  <sheetPr>
    <tabColor rgb="FFF29140"/>
    <pageSetUpPr fitToPage="1"/>
  </sheetPr>
  <dimension ref="A1:N162"/>
  <sheetViews>
    <sheetView showGridLines="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</row>
    <row r="4" spans="1:12" ht="6" customHeight="1" x14ac:dyDescent="0.25"/>
    <row r="5" spans="1:12" ht="15.75" x14ac:dyDescent="0.25">
      <c r="B5" s="147"/>
      <c r="C5" s="313" t="s">
        <v>46</v>
      </c>
      <c r="D5" s="314"/>
      <c r="E5" s="314"/>
      <c r="F5" s="314"/>
      <c r="G5" s="314"/>
      <c r="H5" s="314"/>
      <c r="I5" s="314"/>
      <c r="J5" s="314"/>
      <c r="K5" s="314"/>
    </row>
    <row r="6" spans="1:12" s="148" customFormat="1" ht="72" customHeight="1" x14ac:dyDescent="0.25">
      <c r="B6" s="149"/>
      <c r="C6" s="174" t="s">
        <v>269</v>
      </c>
      <c r="D6" s="174" t="s">
        <v>270</v>
      </c>
      <c r="E6" s="174" t="s">
        <v>271</v>
      </c>
      <c r="F6" s="174" t="s">
        <v>272</v>
      </c>
      <c r="G6" s="174" t="s">
        <v>273</v>
      </c>
      <c r="H6" s="174" t="s">
        <v>274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8440959</v>
      </c>
      <c r="D8" s="178">
        <v>5391902</v>
      </c>
      <c r="E8" s="178">
        <v>20444877</v>
      </c>
      <c r="F8" s="178">
        <v>22753674</v>
      </c>
      <c r="G8" s="178">
        <v>24162826</v>
      </c>
      <c r="H8" s="178">
        <v>23419512</v>
      </c>
      <c r="I8" s="179">
        <f>IFERROR(H8/G8-1,"-")</f>
        <v>-3.0762709626762974E-2</v>
      </c>
      <c r="J8" s="178">
        <f>H8-G8</f>
        <v>-743314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1119688</v>
      </c>
      <c r="D9" s="162">
        <v>1753541</v>
      </c>
      <c r="E9" s="162">
        <v>2856601</v>
      </c>
      <c r="F9" s="162">
        <v>3012057</v>
      </c>
      <c r="G9" s="162">
        <v>2965041</v>
      </c>
      <c r="H9" s="162">
        <v>2919074</v>
      </c>
      <c r="I9" s="163">
        <f>IFERROR(H9/G9-1,"-")</f>
        <v>-1.5502989671980938E-2</v>
      </c>
      <c r="J9" s="162">
        <f t="shared" ref="J9:J19" si="0">H9-G9</f>
        <v>-45967</v>
      </c>
      <c r="K9" s="163">
        <f>H9/H$8</f>
        <v>0.12464281920135654</v>
      </c>
      <c r="L9" s="81"/>
    </row>
    <row r="10" spans="1:12" x14ac:dyDescent="0.25">
      <c r="A10" s="164" t="s">
        <v>106</v>
      </c>
      <c r="B10" s="165" t="s">
        <v>106</v>
      </c>
      <c r="C10" s="166">
        <v>343519</v>
      </c>
      <c r="D10" s="166">
        <v>745727</v>
      </c>
      <c r="E10" s="166">
        <v>855690</v>
      </c>
      <c r="F10" s="166">
        <v>923942</v>
      </c>
      <c r="G10" s="166">
        <v>950451</v>
      </c>
      <c r="H10" s="166">
        <v>833483</v>
      </c>
      <c r="I10" s="167">
        <f>IFERROR(H10/G10-1,"-")</f>
        <v>-0.12306578666338397</v>
      </c>
      <c r="J10" s="166">
        <f t="shared" si="0"/>
        <v>-116968</v>
      </c>
      <c r="K10" s="167">
        <f>H10/H$8</f>
        <v>3.5589255659981299E-2</v>
      </c>
      <c r="L10" s="81"/>
    </row>
    <row r="11" spans="1:12" x14ac:dyDescent="0.25">
      <c r="A11" s="164" t="s">
        <v>103</v>
      </c>
      <c r="B11" s="165" t="s">
        <v>103</v>
      </c>
      <c r="C11" s="166">
        <v>776169</v>
      </c>
      <c r="D11" s="166">
        <v>1007814</v>
      </c>
      <c r="E11" s="166">
        <v>2000911</v>
      </c>
      <c r="F11" s="166">
        <v>2088115</v>
      </c>
      <c r="G11" s="166">
        <v>2014590</v>
      </c>
      <c r="H11" s="166">
        <v>2085591</v>
      </c>
      <c r="I11" s="167">
        <f>IFERROR(H11/G11-1,"-")</f>
        <v>3.5243399401367004E-2</v>
      </c>
      <c r="J11" s="166">
        <f t="shared" si="0"/>
        <v>71001</v>
      </c>
      <c r="K11" s="167">
        <f>H11/H$8</f>
        <v>8.9053563541375239E-2</v>
      </c>
      <c r="L11" s="81"/>
    </row>
    <row r="12" spans="1:12" x14ac:dyDescent="0.25">
      <c r="A12" s="1"/>
      <c r="B12" s="161" t="s">
        <v>110</v>
      </c>
      <c r="C12" s="162">
        <v>7321271</v>
      </c>
      <c r="D12" s="162">
        <v>3638361</v>
      </c>
      <c r="E12" s="162">
        <v>17588276</v>
      </c>
      <c r="F12" s="162">
        <v>19741617</v>
      </c>
      <c r="G12" s="162">
        <v>21197785</v>
      </c>
      <c r="H12" s="162">
        <v>20500438</v>
      </c>
      <c r="I12" s="163">
        <f>IFERROR(H12/G12-1,"-")</f>
        <v>-3.2897163547983888E-2</v>
      </c>
      <c r="J12" s="162">
        <f t="shared" si="0"/>
        <v>-697347</v>
      </c>
      <c r="K12" s="163">
        <f>H12/H$8</f>
        <v>0.87535718079864344</v>
      </c>
      <c r="L12" s="81"/>
    </row>
    <row r="13" spans="1:12" s="58" customFormat="1" x14ac:dyDescent="0.25">
      <c r="A13" s="164"/>
      <c r="B13" s="165" t="s">
        <v>113</v>
      </c>
      <c r="C13" s="166">
        <v>2845158</v>
      </c>
      <c r="D13" s="166">
        <v>598816</v>
      </c>
      <c r="E13" s="166">
        <v>8226768</v>
      </c>
      <c r="F13" s="166">
        <v>9062635</v>
      </c>
      <c r="G13" s="166">
        <v>9845418</v>
      </c>
      <c r="H13" s="166">
        <v>9555498</v>
      </c>
      <c r="I13" s="167">
        <f t="shared" ref="I13:I20" si="1">IFERROR(H13/G13-1,"-")</f>
        <v>-2.944720071814122E-2</v>
      </c>
      <c r="J13" s="166">
        <f t="shared" si="0"/>
        <v>-289920</v>
      </c>
      <c r="K13" s="167">
        <f t="shared" ref="K13:K20" si="2">H13/H$8</f>
        <v>0.40801439415133844</v>
      </c>
      <c r="L13" s="168"/>
    </row>
    <row r="14" spans="1:12" s="58" customFormat="1" x14ac:dyDescent="0.25">
      <c r="A14" s="164"/>
      <c r="B14" s="165" t="s">
        <v>116</v>
      </c>
      <c r="C14" s="166">
        <v>1129027</v>
      </c>
      <c r="D14" s="166">
        <v>596710</v>
      </c>
      <c r="E14" s="166">
        <v>1973645</v>
      </c>
      <c r="F14" s="166">
        <v>2266680</v>
      </c>
      <c r="G14" s="166">
        <v>2396723</v>
      </c>
      <c r="H14" s="166">
        <v>2271649</v>
      </c>
      <c r="I14" s="167">
        <f t="shared" si="1"/>
        <v>-5.2185421510954733E-2</v>
      </c>
      <c r="J14" s="166">
        <f t="shared" si="0"/>
        <v>-125074</v>
      </c>
      <c r="K14" s="167">
        <f t="shared" si="2"/>
        <v>9.6998135571740349E-2</v>
      </c>
      <c r="L14" s="168"/>
    </row>
    <row r="15" spans="1:12" x14ac:dyDescent="0.25">
      <c r="A15" s="164"/>
      <c r="B15" s="165" t="s">
        <v>119</v>
      </c>
      <c r="C15" s="166">
        <v>307957</v>
      </c>
      <c r="D15" s="166">
        <v>449689</v>
      </c>
      <c r="E15" s="166">
        <v>846254</v>
      </c>
      <c r="F15" s="166">
        <v>1020771</v>
      </c>
      <c r="G15" s="166">
        <v>1105365</v>
      </c>
      <c r="H15" s="166">
        <v>1070899</v>
      </c>
      <c r="I15" s="167">
        <f t="shared" si="1"/>
        <v>-3.1180650735277537E-2</v>
      </c>
      <c r="J15" s="166">
        <f t="shared" si="0"/>
        <v>-34466</v>
      </c>
      <c r="K15" s="167">
        <f t="shared" si="2"/>
        <v>4.572678542575951E-2</v>
      </c>
      <c r="L15" s="81"/>
    </row>
    <row r="16" spans="1:12" x14ac:dyDescent="0.25">
      <c r="A16" s="164"/>
      <c r="B16" s="165" t="s">
        <v>126</v>
      </c>
      <c r="C16" s="166">
        <v>277681</v>
      </c>
      <c r="D16" s="166">
        <v>226625</v>
      </c>
      <c r="E16" s="166">
        <v>894323</v>
      </c>
      <c r="F16" s="166">
        <v>876898</v>
      </c>
      <c r="G16" s="166">
        <v>915633</v>
      </c>
      <c r="H16" s="166">
        <v>860430</v>
      </c>
      <c r="I16" s="167">
        <f t="shared" si="1"/>
        <v>-6.0289439109337484E-2</v>
      </c>
      <c r="J16" s="166">
        <f t="shared" si="0"/>
        <v>-55203</v>
      </c>
      <c r="K16" s="167">
        <f t="shared" si="2"/>
        <v>3.6739877415037515E-2</v>
      </c>
      <c r="L16" s="81"/>
    </row>
    <row r="17" spans="1:12" x14ac:dyDescent="0.25">
      <c r="A17" s="164"/>
      <c r="B17" s="165" t="s">
        <v>122</v>
      </c>
      <c r="C17" s="166">
        <v>319391</v>
      </c>
      <c r="D17" s="166">
        <v>267107</v>
      </c>
      <c r="E17" s="166">
        <v>739943</v>
      </c>
      <c r="F17" s="166">
        <v>760328</v>
      </c>
      <c r="G17" s="166">
        <v>791373</v>
      </c>
      <c r="H17" s="166">
        <v>711584</v>
      </c>
      <c r="I17" s="167">
        <f t="shared" si="1"/>
        <v>-0.10082350547718966</v>
      </c>
      <c r="J17" s="166">
        <f t="shared" si="0"/>
        <v>-79789</v>
      </c>
      <c r="K17" s="167">
        <f t="shared" si="2"/>
        <v>3.0384236870520616E-2</v>
      </c>
      <c r="L17" s="81"/>
    </row>
    <row r="18" spans="1:12" x14ac:dyDescent="0.25">
      <c r="A18" s="164"/>
      <c r="B18" s="165" t="s">
        <v>131</v>
      </c>
      <c r="C18" s="166">
        <v>239774</v>
      </c>
      <c r="D18" s="166">
        <v>20849</v>
      </c>
      <c r="E18" s="166">
        <v>293569</v>
      </c>
      <c r="F18" s="166">
        <v>355039</v>
      </c>
      <c r="G18" s="166">
        <v>337692</v>
      </c>
      <c r="H18" s="166">
        <v>328285</v>
      </c>
      <c r="I18" s="167">
        <f t="shared" si="1"/>
        <v>-2.7856745199767885E-2</v>
      </c>
      <c r="J18" s="166">
        <f t="shared" si="0"/>
        <v>-9407</v>
      </c>
      <c r="K18" s="167">
        <f t="shared" si="2"/>
        <v>1.4017584994939263E-2</v>
      </c>
      <c r="L18" s="81"/>
    </row>
    <row r="19" spans="1:12" x14ac:dyDescent="0.25">
      <c r="A19" s="164" t="s">
        <v>147</v>
      </c>
      <c r="B19" s="165" t="s">
        <v>134</v>
      </c>
      <c r="C19" s="166">
        <v>338799</v>
      </c>
      <c r="D19" s="166">
        <v>24063</v>
      </c>
      <c r="E19" s="166">
        <v>216658</v>
      </c>
      <c r="F19" s="166">
        <v>317865</v>
      </c>
      <c r="G19" s="166">
        <v>330606</v>
      </c>
      <c r="H19" s="166">
        <v>282383</v>
      </c>
      <c r="I19" s="167">
        <f t="shared" si="1"/>
        <v>-0.14586244653757041</v>
      </c>
      <c r="J19" s="166">
        <f t="shared" si="0"/>
        <v>-48223</v>
      </c>
      <c r="K19" s="167">
        <f t="shared" si="2"/>
        <v>1.2057595393106397E-2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1863484</v>
      </c>
      <c r="D20" s="171">
        <f t="shared" ref="D20:H20" si="4">D12-SUM(D13:D19)</f>
        <v>1454502</v>
      </c>
      <c r="E20" s="171">
        <f t="shared" si="4"/>
        <v>4397116</v>
      </c>
      <c r="F20" s="171">
        <f t="shared" si="4"/>
        <v>5081401</v>
      </c>
      <c r="G20" s="171">
        <f t="shared" si="4"/>
        <v>5474975</v>
      </c>
      <c r="H20" s="171">
        <f t="shared" si="4"/>
        <v>5419710</v>
      </c>
      <c r="I20" s="172">
        <f t="shared" si="1"/>
        <v>-1.0094110018767255E-2</v>
      </c>
      <c r="J20" s="171">
        <f>H20-G20</f>
        <v>-55265</v>
      </c>
      <c r="K20" s="172">
        <f t="shared" si="2"/>
        <v>0.23141857097620139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3051448</v>
      </c>
      <c r="D22" s="178">
        <v>2291426</v>
      </c>
      <c r="E22" s="178">
        <v>8320045</v>
      </c>
      <c r="F22" s="178">
        <v>8974624</v>
      </c>
      <c r="G22" s="178">
        <v>9249706</v>
      </c>
      <c r="H22" s="178">
        <v>8746362</v>
      </c>
      <c r="I22" s="179">
        <f>IFERROR(H22/G22-1,"-")</f>
        <v>-5.4417297155174404E-2</v>
      </c>
      <c r="J22" s="178">
        <f>H22-G22</f>
        <v>-503344</v>
      </c>
      <c r="K22" s="179">
        <f>H22/H$8</f>
        <v>0.37346474170768373</v>
      </c>
      <c r="L22" s="81"/>
    </row>
    <row r="23" spans="1:12" x14ac:dyDescent="0.25">
      <c r="A23" s="164" t="s">
        <v>99</v>
      </c>
      <c r="B23" s="161" t="s">
        <v>100</v>
      </c>
      <c r="C23" s="162">
        <v>211170</v>
      </c>
      <c r="D23" s="162">
        <v>642640</v>
      </c>
      <c r="E23" s="162">
        <v>656725</v>
      </c>
      <c r="F23" s="162">
        <v>575721</v>
      </c>
      <c r="G23" s="162">
        <v>527175</v>
      </c>
      <c r="H23" s="162">
        <v>461805</v>
      </c>
      <c r="I23" s="163">
        <f>IFERROR(H23/G23-1,"-")</f>
        <v>-0.12400056907099155</v>
      </c>
      <c r="J23" s="162">
        <f t="shared" ref="J23:J33" si="5">H23-G23</f>
        <v>-65370</v>
      </c>
      <c r="K23" s="163">
        <f>H23/H$8</f>
        <v>1.9718813953083225E-2</v>
      </c>
      <c r="L23" s="81"/>
    </row>
    <row r="24" spans="1:12" x14ac:dyDescent="0.25">
      <c r="A24" s="164" t="s">
        <v>106</v>
      </c>
      <c r="B24" s="165" t="s">
        <v>106</v>
      </c>
      <c r="C24" s="166">
        <v>91497</v>
      </c>
      <c r="D24" s="166">
        <v>258940</v>
      </c>
      <c r="E24" s="166">
        <v>203244</v>
      </c>
      <c r="F24" s="166">
        <v>187191</v>
      </c>
      <c r="G24" s="166">
        <v>162235</v>
      </c>
      <c r="H24" s="166">
        <v>156949</v>
      </c>
      <c r="I24" s="167">
        <f>IFERROR(H24/G24-1,"-")</f>
        <v>-3.258236508768142E-2</v>
      </c>
      <c r="J24" s="166">
        <f t="shared" si="5"/>
        <v>-5286</v>
      </c>
      <c r="K24" s="167">
        <f>H24/H$8</f>
        <v>6.701634090411448E-3</v>
      </c>
      <c r="L24" s="81"/>
    </row>
    <row r="25" spans="1:12" x14ac:dyDescent="0.25">
      <c r="A25" s="164" t="s">
        <v>103</v>
      </c>
      <c r="B25" s="165" t="s">
        <v>103</v>
      </c>
      <c r="C25" s="166">
        <v>119673</v>
      </c>
      <c r="D25" s="166">
        <v>383700</v>
      </c>
      <c r="E25" s="166">
        <v>453481</v>
      </c>
      <c r="F25" s="166">
        <v>388530</v>
      </c>
      <c r="G25" s="166">
        <v>364940</v>
      </c>
      <c r="H25" s="166">
        <v>304856</v>
      </c>
      <c r="I25" s="167">
        <f>IFERROR(H25/G25-1,"-")</f>
        <v>-0.16464076286512852</v>
      </c>
      <c r="J25" s="166">
        <f t="shared" si="5"/>
        <v>-60084</v>
      </c>
      <c r="K25" s="167">
        <f>H25/H$8</f>
        <v>1.3017179862671776E-2</v>
      </c>
      <c r="L25" s="81"/>
    </row>
    <row r="26" spans="1:12" x14ac:dyDescent="0.25">
      <c r="A26" s="164"/>
      <c r="B26" s="161" t="s">
        <v>110</v>
      </c>
      <c r="C26" s="162">
        <v>2840278</v>
      </c>
      <c r="D26" s="162">
        <v>1648786</v>
      </c>
      <c r="E26" s="162">
        <v>7663320</v>
      </c>
      <c r="F26" s="162">
        <v>8398903</v>
      </c>
      <c r="G26" s="162">
        <v>8722531</v>
      </c>
      <c r="H26" s="162">
        <v>8284557</v>
      </c>
      <c r="I26" s="163">
        <f>IFERROR(H26/G26-1,"-")</f>
        <v>-5.0211802056077559E-2</v>
      </c>
      <c r="J26" s="162">
        <f t="shared" si="5"/>
        <v>-437974</v>
      </c>
      <c r="K26" s="163">
        <f>H26/H$8</f>
        <v>0.35374592775460051</v>
      </c>
      <c r="L26" s="81"/>
    </row>
    <row r="27" spans="1:12" s="58" customFormat="1" x14ac:dyDescent="0.25">
      <c r="A27" s="164"/>
      <c r="B27" s="165" t="s">
        <v>113</v>
      </c>
      <c r="C27" s="166">
        <v>1212190</v>
      </c>
      <c r="D27" s="166">
        <v>293790</v>
      </c>
      <c r="E27" s="166">
        <v>3811221</v>
      </c>
      <c r="F27" s="166">
        <v>4234329</v>
      </c>
      <c r="G27" s="166">
        <v>4463058</v>
      </c>
      <c r="H27" s="166">
        <v>4268899</v>
      </c>
      <c r="I27" s="167">
        <f t="shared" ref="I27:I34" si="6">IFERROR(H27/G27-1,"-")</f>
        <v>-4.3503579832482542E-2</v>
      </c>
      <c r="J27" s="166">
        <f t="shared" si="5"/>
        <v>-194159</v>
      </c>
      <c r="K27" s="167">
        <f t="shared" ref="K27:K34" si="7">H27/H$8</f>
        <v>0.18227958806315009</v>
      </c>
      <c r="L27" s="168"/>
    </row>
    <row r="28" spans="1:12" s="58" customFormat="1" x14ac:dyDescent="0.25">
      <c r="A28" s="164"/>
      <c r="B28" s="165" t="s">
        <v>116</v>
      </c>
      <c r="C28" s="166">
        <v>405155</v>
      </c>
      <c r="D28" s="166">
        <v>297247</v>
      </c>
      <c r="E28" s="166">
        <v>906436</v>
      </c>
      <c r="F28" s="166">
        <v>964985</v>
      </c>
      <c r="G28" s="166">
        <v>947608</v>
      </c>
      <c r="H28" s="166">
        <v>871054</v>
      </c>
      <c r="I28" s="167">
        <f t="shared" si="6"/>
        <v>-8.0786569974082068E-2</v>
      </c>
      <c r="J28" s="166">
        <f t="shared" si="5"/>
        <v>-76554</v>
      </c>
      <c r="K28" s="167">
        <f t="shared" si="7"/>
        <v>3.7193516244061788E-2</v>
      </c>
      <c r="L28" s="168"/>
    </row>
    <row r="29" spans="1:12" x14ac:dyDescent="0.25">
      <c r="A29" s="164"/>
      <c r="B29" s="165" t="s">
        <v>119</v>
      </c>
      <c r="C29" s="166">
        <v>129251</v>
      </c>
      <c r="D29" s="166">
        <v>186883</v>
      </c>
      <c r="E29" s="166">
        <v>319559</v>
      </c>
      <c r="F29" s="166">
        <v>360275</v>
      </c>
      <c r="G29" s="166">
        <v>341122</v>
      </c>
      <c r="H29" s="166">
        <v>276214</v>
      </c>
      <c r="I29" s="167">
        <f t="shared" si="6"/>
        <v>-0.19027796506821604</v>
      </c>
      <c r="J29" s="166">
        <f t="shared" si="5"/>
        <v>-64908</v>
      </c>
      <c r="K29" s="167">
        <f t="shared" si="7"/>
        <v>1.1794182560251469E-2</v>
      </c>
      <c r="L29" s="81"/>
    </row>
    <row r="30" spans="1:12" x14ac:dyDescent="0.25">
      <c r="A30" s="164"/>
      <c r="B30" s="165" t="s">
        <v>126</v>
      </c>
      <c r="C30" s="166">
        <v>120389</v>
      </c>
      <c r="D30" s="166">
        <v>109306</v>
      </c>
      <c r="E30" s="166">
        <v>417744</v>
      </c>
      <c r="F30" s="166">
        <v>376918</v>
      </c>
      <c r="G30" s="166">
        <v>377376</v>
      </c>
      <c r="H30" s="166">
        <v>365897</v>
      </c>
      <c r="I30" s="167">
        <f t="shared" si="6"/>
        <v>-3.0417938607648631E-2</v>
      </c>
      <c r="J30" s="166">
        <f t="shared" si="5"/>
        <v>-11479</v>
      </c>
      <c r="K30" s="167">
        <f t="shared" si="7"/>
        <v>1.5623596255976641E-2</v>
      </c>
      <c r="L30" s="81"/>
    </row>
    <row r="31" spans="1:12" x14ac:dyDescent="0.25">
      <c r="A31" s="164"/>
      <c r="B31" s="165" t="s">
        <v>122</v>
      </c>
      <c r="C31" s="166">
        <v>159519</v>
      </c>
      <c r="D31" s="166">
        <v>153758</v>
      </c>
      <c r="E31" s="166">
        <v>428214</v>
      </c>
      <c r="F31" s="166">
        <v>400517</v>
      </c>
      <c r="G31" s="166">
        <v>413533</v>
      </c>
      <c r="H31" s="166">
        <v>379313</v>
      </c>
      <c r="I31" s="167">
        <f t="shared" si="6"/>
        <v>-8.2750348823431241E-2</v>
      </c>
      <c r="J31" s="166">
        <f t="shared" si="5"/>
        <v>-34220</v>
      </c>
      <c r="K31" s="167">
        <f t="shared" si="7"/>
        <v>1.6196451915821305E-2</v>
      </c>
      <c r="L31" s="81"/>
    </row>
    <row r="32" spans="1:12" x14ac:dyDescent="0.25">
      <c r="A32" s="164"/>
      <c r="B32" s="165" t="s">
        <v>131</v>
      </c>
      <c r="C32" s="166">
        <v>94458</v>
      </c>
      <c r="D32" s="166">
        <v>3603</v>
      </c>
      <c r="E32" s="166">
        <v>111088</v>
      </c>
      <c r="F32" s="166">
        <v>124442</v>
      </c>
      <c r="G32" s="166">
        <v>121368</v>
      </c>
      <c r="H32" s="166">
        <v>111309</v>
      </c>
      <c r="I32" s="167">
        <f t="shared" si="6"/>
        <v>-8.2880166106387154E-2</v>
      </c>
      <c r="J32" s="166">
        <f t="shared" si="5"/>
        <v>-10059</v>
      </c>
      <c r="K32" s="167">
        <f t="shared" si="7"/>
        <v>4.752831741327488E-3</v>
      </c>
      <c r="L32" s="81"/>
    </row>
    <row r="33" spans="1:12" x14ac:dyDescent="0.25">
      <c r="A33" s="164" t="s">
        <v>147</v>
      </c>
      <c r="B33" s="165" t="s">
        <v>134</v>
      </c>
      <c r="C33" s="166">
        <v>103029</v>
      </c>
      <c r="D33" s="166">
        <v>3691</v>
      </c>
      <c r="E33" s="166">
        <v>66812</v>
      </c>
      <c r="F33" s="166">
        <v>107784</v>
      </c>
      <c r="G33" s="166">
        <v>101656</v>
      </c>
      <c r="H33" s="166">
        <v>87090</v>
      </c>
      <c r="I33" s="167">
        <f t="shared" si="6"/>
        <v>-0.1432871645549697</v>
      </c>
      <c r="J33" s="166">
        <f t="shared" si="5"/>
        <v>-14566</v>
      </c>
      <c r="K33" s="167">
        <f t="shared" si="7"/>
        <v>3.7186940530613958E-3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616287</v>
      </c>
      <c r="D34" s="171">
        <f t="shared" ref="D34:H34" si="9">D26-SUM(D27:D33)</f>
        <v>600508</v>
      </c>
      <c r="E34" s="171">
        <f t="shared" si="9"/>
        <v>1602246</v>
      </c>
      <c r="F34" s="171">
        <f t="shared" si="9"/>
        <v>1829653</v>
      </c>
      <c r="G34" s="171">
        <f t="shared" si="9"/>
        <v>1956810</v>
      </c>
      <c r="H34" s="171">
        <f t="shared" si="9"/>
        <v>1924781</v>
      </c>
      <c r="I34" s="172">
        <f t="shared" si="6"/>
        <v>-1.6367966230753095E-2</v>
      </c>
      <c r="J34" s="171">
        <f>H34-G34</f>
        <v>-32029</v>
      </c>
      <c r="K34" s="172">
        <f t="shared" si="7"/>
        <v>8.2187066920950361E-2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2299038</v>
      </c>
      <c r="D36" s="178">
        <v>1076408</v>
      </c>
      <c r="E36" s="178">
        <v>5738436</v>
      </c>
      <c r="F36" s="178">
        <v>6396470</v>
      </c>
      <c r="G36" s="178">
        <v>6684568</v>
      </c>
      <c r="H36" s="178">
        <v>6661737</v>
      </c>
      <c r="I36" s="179">
        <f>IFERROR(H36/G36-1,"-")</f>
        <v>-3.4154787564432132E-3</v>
      </c>
      <c r="J36" s="178">
        <f>H36-G36</f>
        <v>-22831</v>
      </c>
      <c r="K36" s="179">
        <f>H36/H$8</f>
        <v>0.28445242582339036</v>
      </c>
      <c r="L36" s="81"/>
    </row>
    <row r="37" spans="1:12" x14ac:dyDescent="0.25">
      <c r="A37" s="164" t="s">
        <v>99</v>
      </c>
      <c r="B37" s="161" t="s">
        <v>100</v>
      </c>
      <c r="C37" s="162">
        <v>143836</v>
      </c>
      <c r="D37" s="162">
        <v>211407</v>
      </c>
      <c r="E37" s="162">
        <v>361902</v>
      </c>
      <c r="F37" s="162">
        <v>395784</v>
      </c>
      <c r="G37" s="162">
        <v>387779</v>
      </c>
      <c r="H37" s="162">
        <v>390628</v>
      </c>
      <c r="I37" s="163">
        <f>IFERROR(H37/G37-1,"-")</f>
        <v>7.3469682473781273E-3</v>
      </c>
      <c r="J37" s="162">
        <f t="shared" ref="J37:J47" si="10">H37-G37</f>
        <v>2849</v>
      </c>
      <c r="K37" s="163">
        <f>H37/H$8</f>
        <v>1.6679596056484867E-2</v>
      </c>
      <c r="L37" s="81"/>
    </row>
    <row r="38" spans="1:12" x14ac:dyDescent="0.25">
      <c r="A38" s="164" t="s">
        <v>106</v>
      </c>
      <c r="B38" s="165" t="s">
        <v>106</v>
      </c>
      <c r="C38" s="166">
        <v>53363</v>
      </c>
      <c r="D38" s="166">
        <v>95895</v>
      </c>
      <c r="E38" s="166">
        <v>121205</v>
      </c>
      <c r="F38" s="166">
        <v>140584</v>
      </c>
      <c r="G38" s="166">
        <v>176080</v>
      </c>
      <c r="H38" s="166">
        <v>150542</v>
      </c>
      <c r="I38" s="167">
        <f>IFERROR(H38/G38-1,"-")</f>
        <v>-0.14503634711494773</v>
      </c>
      <c r="J38" s="166">
        <f t="shared" si="10"/>
        <v>-25538</v>
      </c>
      <c r="K38" s="167">
        <f>H38/H$8</f>
        <v>6.4280587913189647E-3</v>
      </c>
      <c r="L38" s="81"/>
    </row>
    <row r="39" spans="1:12" x14ac:dyDescent="0.25">
      <c r="A39" s="164" t="s">
        <v>103</v>
      </c>
      <c r="B39" s="165" t="s">
        <v>103</v>
      </c>
      <c r="C39" s="166">
        <v>90473</v>
      </c>
      <c r="D39" s="166">
        <v>115512</v>
      </c>
      <c r="E39" s="166">
        <v>240697</v>
      </c>
      <c r="F39" s="166">
        <v>255200</v>
      </c>
      <c r="G39" s="166">
        <v>211699</v>
      </c>
      <c r="H39" s="166">
        <v>240086</v>
      </c>
      <c r="I39" s="167">
        <f>IFERROR(H39/G39-1,"-")</f>
        <v>0.13409132778142552</v>
      </c>
      <c r="J39" s="166">
        <f t="shared" si="10"/>
        <v>28387</v>
      </c>
      <c r="K39" s="167">
        <f>H39/H$8</f>
        <v>1.0251537265165901E-2</v>
      </c>
      <c r="L39" s="81"/>
    </row>
    <row r="40" spans="1:12" x14ac:dyDescent="0.25">
      <c r="A40" s="164"/>
      <c r="B40" s="161" t="s">
        <v>110</v>
      </c>
      <c r="C40" s="162">
        <v>2155202</v>
      </c>
      <c r="D40" s="162">
        <v>865001</v>
      </c>
      <c r="E40" s="162">
        <v>5376534</v>
      </c>
      <c r="F40" s="162">
        <v>6000686</v>
      </c>
      <c r="G40" s="162">
        <v>6296789</v>
      </c>
      <c r="H40" s="162">
        <v>6271109</v>
      </c>
      <c r="I40" s="163">
        <f>IFERROR(H40/G40-1,"-")</f>
        <v>-4.0782690987422043E-3</v>
      </c>
      <c r="J40" s="162">
        <f t="shared" si="10"/>
        <v>-25680</v>
      </c>
      <c r="K40" s="163">
        <f>H40/H$8</f>
        <v>0.26777282976690547</v>
      </c>
      <c r="L40" s="81"/>
    </row>
    <row r="41" spans="1:12" s="58" customFormat="1" x14ac:dyDescent="0.25">
      <c r="A41" s="164"/>
      <c r="B41" s="165" t="s">
        <v>113</v>
      </c>
      <c r="C41" s="166">
        <v>942319</v>
      </c>
      <c r="D41" s="166">
        <v>167164</v>
      </c>
      <c r="E41" s="166">
        <v>2744556</v>
      </c>
      <c r="F41" s="166">
        <v>3039995</v>
      </c>
      <c r="G41" s="166">
        <v>3263290</v>
      </c>
      <c r="H41" s="166">
        <v>3249644</v>
      </c>
      <c r="I41" s="167">
        <f t="shared" ref="I41:I48" si="11">IFERROR(H41/G41-1,"-")</f>
        <v>-4.1816694195122572E-3</v>
      </c>
      <c r="J41" s="166">
        <f t="shared" si="10"/>
        <v>-13646</v>
      </c>
      <c r="K41" s="167">
        <f t="shared" ref="K41:K48" si="12">H41/H$8</f>
        <v>0.13875797241206392</v>
      </c>
      <c r="L41" s="168"/>
    </row>
    <row r="42" spans="1:12" s="58" customFormat="1" x14ac:dyDescent="0.25">
      <c r="A42" s="164"/>
      <c r="B42" s="165" t="s">
        <v>116</v>
      </c>
      <c r="C42" s="166">
        <v>115304</v>
      </c>
      <c r="D42" s="166">
        <v>53414</v>
      </c>
      <c r="E42" s="166">
        <v>194866</v>
      </c>
      <c r="F42" s="166">
        <v>226552</v>
      </c>
      <c r="G42" s="166">
        <v>222015</v>
      </c>
      <c r="H42" s="166">
        <v>229695</v>
      </c>
      <c r="I42" s="167">
        <f t="shared" si="11"/>
        <v>3.4592257279913552E-2</v>
      </c>
      <c r="J42" s="166">
        <f t="shared" si="10"/>
        <v>7680</v>
      </c>
      <c r="K42" s="167">
        <f t="shared" si="12"/>
        <v>9.8078474051893141E-3</v>
      </c>
      <c r="L42" s="168"/>
    </row>
    <row r="43" spans="1:12" x14ac:dyDescent="0.25">
      <c r="A43" s="164"/>
      <c r="B43" s="165" t="s">
        <v>119</v>
      </c>
      <c r="C43" s="166">
        <v>51200</v>
      </c>
      <c r="D43" s="166">
        <v>72809</v>
      </c>
      <c r="E43" s="166">
        <v>129327</v>
      </c>
      <c r="F43" s="166">
        <v>164627</v>
      </c>
      <c r="G43" s="166">
        <v>167650</v>
      </c>
      <c r="H43" s="166">
        <v>170241</v>
      </c>
      <c r="I43" s="167">
        <f t="shared" si="11"/>
        <v>1.5454816582165298E-2</v>
      </c>
      <c r="J43" s="166">
        <f t="shared" si="10"/>
        <v>2591</v>
      </c>
      <c r="K43" s="167">
        <f t="shared" si="12"/>
        <v>7.269195019947469E-3</v>
      </c>
      <c r="L43" s="81"/>
    </row>
    <row r="44" spans="1:12" x14ac:dyDescent="0.25">
      <c r="A44" s="164"/>
      <c r="B44" s="165" t="s">
        <v>126</v>
      </c>
      <c r="C44" s="166">
        <v>102146</v>
      </c>
      <c r="D44" s="166">
        <v>78893</v>
      </c>
      <c r="E44" s="166">
        <v>325913</v>
      </c>
      <c r="F44" s="166">
        <v>332845</v>
      </c>
      <c r="G44" s="166">
        <v>330625</v>
      </c>
      <c r="H44" s="166">
        <v>306333</v>
      </c>
      <c r="I44" s="167">
        <f t="shared" si="11"/>
        <v>-7.3472967863894123E-2</v>
      </c>
      <c r="J44" s="166">
        <f t="shared" si="10"/>
        <v>-24292</v>
      </c>
      <c r="K44" s="167">
        <f t="shared" si="12"/>
        <v>1.3080246932557774E-2</v>
      </c>
      <c r="L44" s="81"/>
    </row>
    <row r="45" spans="1:12" x14ac:dyDescent="0.25">
      <c r="A45" s="164"/>
      <c r="B45" s="165" t="s">
        <v>122</v>
      </c>
      <c r="C45" s="166">
        <v>92072</v>
      </c>
      <c r="D45" s="166">
        <v>53507</v>
      </c>
      <c r="E45" s="166">
        <v>196352</v>
      </c>
      <c r="F45" s="166">
        <v>236105</v>
      </c>
      <c r="G45" s="166">
        <v>242327</v>
      </c>
      <c r="H45" s="166">
        <v>212804</v>
      </c>
      <c r="I45" s="167">
        <f t="shared" si="11"/>
        <v>-0.12183124455797334</v>
      </c>
      <c r="J45" s="166">
        <f t="shared" si="10"/>
        <v>-29523</v>
      </c>
      <c r="K45" s="167">
        <f t="shared" si="12"/>
        <v>9.0866111983887617E-3</v>
      </c>
      <c r="L45" s="81"/>
    </row>
    <row r="46" spans="1:12" x14ac:dyDescent="0.25">
      <c r="A46" s="164"/>
      <c r="B46" s="165" t="s">
        <v>131</v>
      </c>
      <c r="C46" s="166">
        <v>85840</v>
      </c>
      <c r="D46" s="166">
        <v>12966</v>
      </c>
      <c r="E46" s="166">
        <v>117803</v>
      </c>
      <c r="F46" s="166">
        <v>126088</v>
      </c>
      <c r="G46" s="166">
        <v>121379</v>
      </c>
      <c r="H46" s="166">
        <v>127954</v>
      </c>
      <c r="I46" s="167">
        <f t="shared" si="11"/>
        <v>5.4169172591634451E-2</v>
      </c>
      <c r="J46" s="166">
        <f t="shared" si="10"/>
        <v>6575</v>
      </c>
      <c r="K46" s="167">
        <f t="shared" si="12"/>
        <v>5.4635638863867022E-3</v>
      </c>
      <c r="L46" s="81"/>
    </row>
    <row r="47" spans="1:12" x14ac:dyDescent="0.25">
      <c r="A47" s="164" t="s">
        <v>147</v>
      </c>
      <c r="B47" s="165" t="s">
        <v>134</v>
      </c>
      <c r="C47" s="166">
        <v>138918</v>
      </c>
      <c r="D47" s="166">
        <v>15247</v>
      </c>
      <c r="E47" s="166">
        <v>100764</v>
      </c>
      <c r="F47" s="166">
        <v>128912</v>
      </c>
      <c r="G47" s="166">
        <v>137593</v>
      </c>
      <c r="H47" s="166">
        <v>118574</v>
      </c>
      <c r="I47" s="167">
        <f t="shared" si="11"/>
        <v>-0.13822650861599062</v>
      </c>
      <c r="J47" s="166">
        <f t="shared" si="10"/>
        <v>-19019</v>
      </c>
      <c r="K47" s="167">
        <f t="shared" si="12"/>
        <v>5.0630431582007343E-3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627403</v>
      </c>
      <c r="D48" s="171">
        <f t="shared" ref="D48:H48" si="14">D40-SUM(D41:D47)</f>
        <v>411001</v>
      </c>
      <c r="E48" s="171">
        <f t="shared" si="14"/>
        <v>1566953</v>
      </c>
      <c r="F48" s="171">
        <f t="shared" si="14"/>
        <v>1745562</v>
      </c>
      <c r="G48" s="171">
        <f t="shared" si="14"/>
        <v>1811910</v>
      </c>
      <c r="H48" s="171">
        <f t="shared" si="14"/>
        <v>1855864</v>
      </c>
      <c r="I48" s="172">
        <f t="shared" si="11"/>
        <v>2.425837927932406E-2</v>
      </c>
      <c r="J48" s="171">
        <f>H48-G48</f>
        <v>43954</v>
      </c>
      <c r="K48" s="172">
        <f t="shared" si="12"/>
        <v>7.9244349754170801E-2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57370</v>
      </c>
      <c r="D50" s="178">
        <v>40837</v>
      </c>
      <c r="E50" s="178">
        <v>105500</v>
      </c>
      <c r="F50" s="178">
        <v>110466</v>
      </c>
      <c r="G50" s="178">
        <v>124605</v>
      </c>
      <c r="H50" s="178">
        <v>127839</v>
      </c>
      <c r="I50" s="179">
        <f>IFERROR(H50/G50-1,"-")</f>
        <v>2.595401468640901E-2</v>
      </c>
      <c r="J50" s="178">
        <f>H50-G50</f>
        <v>3234</v>
      </c>
      <c r="K50" s="179">
        <f>H50/H$8</f>
        <v>5.4586534510198161E-3</v>
      </c>
      <c r="L50" s="81"/>
    </row>
    <row r="51" spans="1:12" x14ac:dyDescent="0.25">
      <c r="A51" s="164" t="s">
        <v>99</v>
      </c>
      <c r="B51" s="161" t="s">
        <v>100</v>
      </c>
      <c r="C51" s="162">
        <v>5397</v>
      </c>
      <c r="D51" s="162">
        <v>11260</v>
      </c>
      <c r="E51" s="162">
        <v>11402</v>
      </c>
      <c r="F51" s="162">
        <v>28280</v>
      </c>
      <c r="G51" s="162">
        <v>18117</v>
      </c>
      <c r="H51" s="162">
        <v>17992</v>
      </c>
      <c r="I51" s="163">
        <f>IFERROR(H51/G51-1,"-")</f>
        <v>-6.8995970635314929E-3</v>
      </c>
      <c r="J51" s="162">
        <f t="shared" ref="J51:J61" si="15">H51-G51</f>
        <v>-125</v>
      </c>
      <c r="K51" s="163">
        <f>H51/H$8</f>
        <v>7.6824828800873396E-4</v>
      </c>
      <c r="L51" s="81"/>
    </row>
    <row r="52" spans="1:12" x14ac:dyDescent="0.25">
      <c r="A52" s="164" t="s">
        <v>106</v>
      </c>
      <c r="B52" s="165" t="s">
        <v>106</v>
      </c>
      <c r="C52" s="166">
        <v>3808</v>
      </c>
      <c r="D52" s="166">
        <v>5066</v>
      </c>
      <c r="E52" s="166">
        <v>3614</v>
      </c>
      <c r="F52" s="166">
        <v>18763</v>
      </c>
      <c r="G52" s="166">
        <v>9815</v>
      </c>
      <c r="H52" s="166">
        <v>9600</v>
      </c>
      <c r="I52" s="167">
        <f>IFERROR(H52/G52-1,"-")</f>
        <v>-2.1905247070809986E-2</v>
      </c>
      <c r="J52" s="166">
        <f t="shared" si="15"/>
        <v>-215</v>
      </c>
      <c r="K52" s="167">
        <f>H52/H$8</f>
        <v>4.0991460454000919E-4</v>
      </c>
      <c r="L52" s="81"/>
    </row>
    <row r="53" spans="1:12" x14ac:dyDescent="0.25">
      <c r="A53" s="164" t="s">
        <v>103</v>
      </c>
      <c r="B53" s="165" t="s">
        <v>103</v>
      </c>
      <c r="C53" s="166">
        <v>1589</v>
      </c>
      <c r="D53" s="166">
        <v>6194</v>
      </c>
      <c r="E53" s="166">
        <v>7788</v>
      </c>
      <c r="F53" s="166">
        <v>9517</v>
      </c>
      <c r="G53" s="166">
        <v>8302</v>
      </c>
      <c r="H53" s="166">
        <v>8392</v>
      </c>
      <c r="I53" s="167">
        <f>IFERROR(H53/G53-1,"-")</f>
        <v>1.0840761262346454E-2</v>
      </c>
      <c r="J53" s="166">
        <f t="shared" si="15"/>
        <v>90</v>
      </c>
      <c r="K53" s="167">
        <f>H53/H$8</f>
        <v>3.5833368346872472E-4</v>
      </c>
      <c r="L53" s="81"/>
    </row>
    <row r="54" spans="1:12" x14ac:dyDescent="0.25">
      <c r="A54" s="164"/>
      <c r="B54" s="161" t="s">
        <v>110</v>
      </c>
      <c r="C54" s="162">
        <v>51973</v>
      </c>
      <c r="D54" s="162">
        <v>29577</v>
      </c>
      <c r="E54" s="162">
        <v>94098</v>
      </c>
      <c r="F54" s="162">
        <v>82186</v>
      </c>
      <c r="G54" s="162">
        <v>106488</v>
      </c>
      <c r="H54" s="162">
        <v>109847</v>
      </c>
      <c r="I54" s="163">
        <f>IFERROR(H54/G54-1,"-")</f>
        <v>3.1543460295995862E-2</v>
      </c>
      <c r="J54" s="162">
        <f t="shared" si="15"/>
        <v>3359</v>
      </c>
      <c r="K54" s="163">
        <f>H54/H$8</f>
        <v>4.690405163011082E-3</v>
      </c>
      <c r="L54" s="81"/>
    </row>
    <row r="55" spans="1:12" s="58" customFormat="1" x14ac:dyDescent="0.25">
      <c r="A55" s="164"/>
      <c r="B55" s="165" t="s">
        <v>113</v>
      </c>
      <c r="C55" s="166">
        <v>18989</v>
      </c>
      <c r="D55" s="166">
        <v>2438</v>
      </c>
      <c r="E55" s="166">
        <v>43618</v>
      </c>
      <c r="F55" s="166">
        <v>34222</v>
      </c>
      <c r="G55" s="166">
        <v>44959</v>
      </c>
      <c r="H55" s="166">
        <v>45564</v>
      </c>
      <c r="I55" s="167">
        <f t="shared" ref="I55:I62" si="16">IFERROR(H55/G55-1,"-")</f>
        <v>1.345670499788687E-2</v>
      </c>
      <c r="J55" s="166">
        <f t="shared" si="15"/>
        <v>605</v>
      </c>
      <c r="K55" s="167">
        <f t="shared" ref="K55:K62" si="17">H55/H$8</f>
        <v>1.9455571917980188E-3</v>
      </c>
      <c r="L55" s="168"/>
    </row>
    <row r="56" spans="1:12" s="58" customFormat="1" x14ac:dyDescent="0.25">
      <c r="A56" s="164"/>
      <c r="B56" s="165" t="s">
        <v>116</v>
      </c>
      <c r="C56" s="166">
        <v>14888</v>
      </c>
      <c r="D56" s="166">
        <v>11607</v>
      </c>
      <c r="E56" s="166">
        <v>21857</v>
      </c>
      <c r="F56" s="166">
        <v>17102</v>
      </c>
      <c r="G56" s="166">
        <v>24713</v>
      </c>
      <c r="H56" s="166">
        <v>24406</v>
      </c>
      <c r="I56" s="167">
        <f t="shared" si="16"/>
        <v>-1.2422611580949261E-2</v>
      </c>
      <c r="J56" s="166">
        <f t="shared" si="15"/>
        <v>-307</v>
      </c>
      <c r="K56" s="167">
        <f t="shared" si="17"/>
        <v>1.0421224831670276E-3</v>
      </c>
      <c r="L56" s="168"/>
    </row>
    <row r="57" spans="1:12" x14ac:dyDescent="0.25">
      <c r="A57" s="164"/>
      <c r="B57" s="165" t="s">
        <v>119</v>
      </c>
      <c r="C57" s="166">
        <v>1347</v>
      </c>
      <c r="D57" s="166">
        <v>2373</v>
      </c>
      <c r="E57" s="166">
        <v>3848</v>
      </c>
      <c r="F57" s="166">
        <v>4458</v>
      </c>
      <c r="G57" s="166">
        <v>3942</v>
      </c>
      <c r="H57" s="166">
        <v>4353</v>
      </c>
      <c r="I57" s="167">
        <f t="shared" si="16"/>
        <v>0.10426179604261798</v>
      </c>
      <c r="J57" s="166">
        <f t="shared" si="15"/>
        <v>411</v>
      </c>
      <c r="K57" s="167">
        <f t="shared" si="17"/>
        <v>1.8587065349611042E-4</v>
      </c>
      <c r="L57" s="81"/>
    </row>
    <row r="58" spans="1:12" x14ac:dyDescent="0.25">
      <c r="A58" s="164"/>
      <c r="B58" s="165" t="s">
        <v>126</v>
      </c>
      <c r="C58" s="166">
        <v>911</v>
      </c>
      <c r="D58" s="166">
        <v>1074</v>
      </c>
      <c r="E58" s="166">
        <v>2081</v>
      </c>
      <c r="F58" s="166">
        <v>1273</v>
      </c>
      <c r="G58" s="166">
        <v>3049</v>
      </c>
      <c r="H58" s="166">
        <v>3179</v>
      </c>
      <c r="I58" s="167">
        <f t="shared" si="16"/>
        <v>4.2636930141029872E-2</v>
      </c>
      <c r="J58" s="166">
        <f t="shared" si="15"/>
        <v>130</v>
      </c>
      <c r="K58" s="167">
        <f t="shared" si="17"/>
        <v>1.3574151331590512E-4</v>
      </c>
      <c r="L58" s="81"/>
    </row>
    <row r="59" spans="1:12" x14ac:dyDescent="0.25">
      <c r="A59" s="164"/>
      <c r="B59" s="165" t="s">
        <v>122</v>
      </c>
      <c r="C59" s="166">
        <v>793</v>
      </c>
      <c r="D59" s="166">
        <v>634</v>
      </c>
      <c r="E59" s="166">
        <v>1710</v>
      </c>
      <c r="F59" s="166">
        <v>1837</v>
      </c>
      <c r="G59" s="166">
        <v>1761</v>
      </c>
      <c r="H59" s="166">
        <v>1952</v>
      </c>
      <c r="I59" s="167">
        <f t="shared" si="16"/>
        <v>0.10846110164679157</v>
      </c>
      <c r="J59" s="166">
        <f t="shared" si="15"/>
        <v>191</v>
      </c>
      <c r="K59" s="167">
        <f t="shared" si="17"/>
        <v>8.3349302923135202E-5</v>
      </c>
      <c r="L59" s="81"/>
    </row>
    <row r="60" spans="1:12" x14ac:dyDescent="0.25">
      <c r="A60" s="164"/>
      <c r="B60" s="165" t="s">
        <v>131</v>
      </c>
      <c r="C60" s="166">
        <v>713</v>
      </c>
      <c r="D60" s="166">
        <v>224</v>
      </c>
      <c r="E60" s="166">
        <v>285</v>
      </c>
      <c r="F60" s="166">
        <v>555</v>
      </c>
      <c r="G60" s="166">
        <v>440</v>
      </c>
      <c r="H60" s="166">
        <v>648</v>
      </c>
      <c r="I60" s="167">
        <f t="shared" si="16"/>
        <v>0.47272727272727266</v>
      </c>
      <c r="J60" s="166">
        <f t="shared" si="15"/>
        <v>208</v>
      </c>
      <c r="K60" s="167">
        <f t="shared" si="17"/>
        <v>2.7669235806450621E-5</v>
      </c>
      <c r="L60" s="81"/>
    </row>
    <row r="61" spans="1:12" x14ac:dyDescent="0.25">
      <c r="A61" s="164" t="s">
        <v>147</v>
      </c>
      <c r="B61" s="165" t="s">
        <v>134</v>
      </c>
      <c r="C61" s="166">
        <v>1488</v>
      </c>
      <c r="D61" s="166">
        <v>110</v>
      </c>
      <c r="E61" s="166">
        <v>258</v>
      </c>
      <c r="F61" s="166">
        <v>458</v>
      </c>
      <c r="G61" s="166">
        <v>378</v>
      </c>
      <c r="H61" s="166">
        <v>1021</v>
      </c>
      <c r="I61" s="167">
        <f t="shared" si="16"/>
        <v>1.7010582010582009</v>
      </c>
      <c r="J61" s="166">
        <f t="shared" si="15"/>
        <v>643</v>
      </c>
      <c r="K61" s="167">
        <f t="shared" si="17"/>
        <v>4.3596126170348895E-5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12844</v>
      </c>
      <c r="D62" s="171">
        <f t="shared" ref="D62:H62" si="19">D54-SUM(D55:D61)</f>
        <v>11117</v>
      </c>
      <c r="E62" s="171">
        <f t="shared" si="19"/>
        <v>20441</v>
      </c>
      <c r="F62" s="171">
        <f t="shared" si="19"/>
        <v>22281</v>
      </c>
      <c r="G62" s="171">
        <f t="shared" si="19"/>
        <v>27246</v>
      </c>
      <c r="H62" s="171">
        <f t="shared" si="19"/>
        <v>28724</v>
      </c>
      <c r="I62" s="172">
        <f t="shared" si="16"/>
        <v>5.4246494898333664E-2</v>
      </c>
      <c r="J62" s="171">
        <f>H62-G62</f>
        <v>1478</v>
      </c>
      <c r="K62" s="172">
        <f t="shared" si="17"/>
        <v>1.2264986563340859E-3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173998</v>
      </c>
      <c r="D64" s="178">
        <v>159370</v>
      </c>
      <c r="E64" s="178">
        <v>654193</v>
      </c>
      <c r="F64" s="178">
        <v>722818</v>
      </c>
      <c r="G64" s="178">
        <v>957820</v>
      </c>
      <c r="H64" s="178">
        <v>753556</v>
      </c>
      <c r="I64" s="179">
        <f>IFERROR(H64/G64-1,"-")</f>
        <v>-0.21325927627320374</v>
      </c>
      <c r="J64" s="178">
        <f>H64-G64</f>
        <v>-204264</v>
      </c>
      <c r="K64" s="179">
        <f>H64/H$8</f>
        <v>3.2176417681119916E-2</v>
      </c>
      <c r="L64" s="81"/>
    </row>
    <row r="65" spans="1:12" x14ac:dyDescent="0.25">
      <c r="A65" s="164" t="s">
        <v>99</v>
      </c>
      <c r="B65" s="161" t="s">
        <v>100</v>
      </c>
      <c r="C65" s="162">
        <v>40911</v>
      </c>
      <c r="D65" s="162">
        <v>43697</v>
      </c>
      <c r="E65" s="162">
        <v>99132</v>
      </c>
      <c r="F65" s="162">
        <v>112156</v>
      </c>
      <c r="G65" s="162">
        <v>180804</v>
      </c>
      <c r="H65" s="162">
        <v>131433</v>
      </c>
      <c r="I65" s="163">
        <f>IFERROR(H65/G65-1,"-")</f>
        <v>-0.27306364903431335</v>
      </c>
      <c r="J65" s="162">
        <f t="shared" ref="J65:J75" si="20">H65-G65</f>
        <v>-49371</v>
      </c>
      <c r="K65" s="163">
        <f>H65/H$8</f>
        <v>5.6121152310944821E-3</v>
      </c>
      <c r="L65" s="81"/>
    </row>
    <row r="66" spans="1:12" x14ac:dyDescent="0.25">
      <c r="A66" s="164" t="s">
        <v>106</v>
      </c>
      <c r="B66" s="165" t="s">
        <v>106</v>
      </c>
      <c r="C66" s="166">
        <v>13912</v>
      </c>
      <c r="D66" s="166">
        <v>36490</v>
      </c>
      <c r="E66" s="166">
        <v>69515</v>
      </c>
      <c r="F66" s="166">
        <v>60538</v>
      </c>
      <c r="G66" s="166">
        <v>88273</v>
      </c>
      <c r="H66" s="166">
        <v>29821</v>
      </c>
      <c r="I66" s="167">
        <f>IFERROR(H66/G66-1,"-")</f>
        <v>-0.66217303139125216</v>
      </c>
      <c r="J66" s="166">
        <f t="shared" si="20"/>
        <v>-58452</v>
      </c>
      <c r="K66" s="167">
        <f>H66/H$8</f>
        <v>1.2733399397903764E-3</v>
      </c>
      <c r="L66" s="81"/>
    </row>
    <row r="67" spans="1:12" x14ac:dyDescent="0.25">
      <c r="A67" s="164" t="s">
        <v>103</v>
      </c>
      <c r="B67" s="165" t="s">
        <v>103</v>
      </c>
      <c r="C67" s="166">
        <v>26999</v>
      </c>
      <c r="D67" s="166">
        <v>7207</v>
      </c>
      <c r="E67" s="166">
        <v>29617</v>
      </c>
      <c r="F67" s="166">
        <v>51618</v>
      </c>
      <c r="G67" s="166">
        <v>92531</v>
      </c>
      <c r="H67" s="166">
        <v>101612</v>
      </c>
      <c r="I67" s="167">
        <f>IFERROR(H67/G67-1,"-")</f>
        <v>9.8140082783067406E-2</v>
      </c>
      <c r="J67" s="166">
        <f t="shared" si="20"/>
        <v>9081</v>
      </c>
      <c r="K67" s="167">
        <f>H67/H$8</f>
        <v>4.3387752913041054E-3</v>
      </c>
      <c r="L67" s="81"/>
    </row>
    <row r="68" spans="1:12" x14ac:dyDescent="0.25">
      <c r="A68" s="164"/>
      <c r="B68" s="161" t="s">
        <v>110</v>
      </c>
      <c r="C68" s="162">
        <v>133087</v>
      </c>
      <c r="D68" s="162">
        <v>115673</v>
      </c>
      <c r="E68" s="162">
        <v>555061</v>
      </c>
      <c r="F68" s="162">
        <v>610662</v>
      </c>
      <c r="G68" s="162">
        <v>777016</v>
      </c>
      <c r="H68" s="162">
        <v>622123</v>
      </c>
      <c r="I68" s="163">
        <f>IFERROR(H68/G68-1,"-")</f>
        <v>-0.19934338546439201</v>
      </c>
      <c r="J68" s="162">
        <f t="shared" si="20"/>
        <v>-154893</v>
      </c>
      <c r="K68" s="163">
        <f>H68/H$8</f>
        <v>2.6564302450025432E-2</v>
      </c>
      <c r="L68" s="81"/>
    </row>
    <row r="69" spans="1:12" s="58" customFormat="1" x14ac:dyDescent="0.25">
      <c r="A69" s="164"/>
      <c r="B69" s="165" t="s">
        <v>113</v>
      </c>
      <c r="C69" s="166">
        <v>48617</v>
      </c>
      <c r="D69" s="166">
        <v>12245</v>
      </c>
      <c r="E69" s="166">
        <v>268413</v>
      </c>
      <c r="F69" s="166">
        <v>228304</v>
      </c>
      <c r="G69" s="166">
        <v>327415</v>
      </c>
      <c r="H69" s="166">
        <v>308419</v>
      </c>
      <c r="I69" s="167">
        <f t="shared" ref="I69:I76" si="21">IFERROR(H69/G69-1,"-")</f>
        <v>-5.8018111570942055E-2</v>
      </c>
      <c r="J69" s="166">
        <f t="shared" si="20"/>
        <v>-18996</v>
      </c>
      <c r="K69" s="167">
        <f t="shared" ref="K69:K76" si="22">H69/H$8</f>
        <v>1.3169317960169281E-2</v>
      </c>
      <c r="L69" s="168"/>
    </row>
    <row r="70" spans="1:12" s="58" customFormat="1" x14ac:dyDescent="0.25">
      <c r="A70" s="164"/>
      <c r="B70" s="165" t="s">
        <v>116</v>
      </c>
      <c r="C70" s="166">
        <v>19857</v>
      </c>
      <c r="D70" s="166">
        <v>19807</v>
      </c>
      <c r="E70" s="166">
        <v>40858</v>
      </c>
      <c r="F70" s="166">
        <v>51860</v>
      </c>
      <c r="G70" s="166">
        <v>48453</v>
      </c>
      <c r="H70" s="166">
        <v>48531</v>
      </c>
      <c r="I70" s="167">
        <f t="shared" si="21"/>
        <v>1.6098074422636888E-3</v>
      </c>
      <c r="J70" s="166">
        <f t="shared" si="20"/>
        <v>78</v>
      </c>
      <c r="K70" s="167">
        <f t="shared" si="22"/>
        <v>2.0722464242636652E-3</v>
      </c>
      <c r="L70" s="168"/>
    </row>
    <row r="71" spans="1:12" x14ac:dyDescent="0.25">
      <c r="A71" s="164"/>
      <c r="B71" s="165" t="s">
        <v>119</v>
      </c>
      <c r="C71" s="166">
        <v>15907</v>
      </c>
      <c r="D71" s="166">
        <v>15712</v>
      </c>
      <c r="E71" s="166">
        <v>69832</v>
      </c>
      <c r="F71" s="166">
        <v>75186</v>
      </c>
      <c r="G71" s="166">
        <v>93752</v>
      </c>
      <c r="H71" s="166">
        <v>48167</v>
      </c>
      <c r="I71" s="167">
        <f t="shared" si="21"/>
        <v>-0.48622962710128848</v>
      </c>
      <c r="J71" s="166">
        <f t="shared" si="20"/>
        <v>-45585</v>
      </c>
      <c r="K71" s="167">
        <f t="shared" si="22"/>
        <v>2.0567038288415232E-3</v>
      </c>
      <c r="L71" s="81"/>
    </row>
    <row r="72" spans="1:12" x14ac:dyDescent="0.25">
      <c r="A72" s="164"/>
      <c r="B72" s="165" t="s">
        <v>126</v>
      </c>
      <c r="C72" s="166">
        <v>1538</v>
      </c>
      <c r="D72" s="166">
        <v>4660</v>
      </c>
      <c r="E72" s="166">
        <v>16387</v>
      </c>
      <c r="F72" s="166">
        <v>17963</v>
      </c>
      <c r="G72" s="166">
        <v>31265</v>
      </c>
      <c r="H72" s="166">
        <v>24597</v>
      </c>
      <c r="I72" s="167">
        <f t="shared" si="21"/>
        <v>-0.21327362865824406</v>
      </c>
      <c r="J72" s="166">
        <f t="shared" si="20"/>
        <v>-6668</v>
      </c>
      <c r="K72" s="167">
        <f t="shared" si="22"/>
        <v>1.0502780758198549E-3</v>
      </c>
      <c r="L72" s="81"/>
    </row>
    <row r="73" spans="1:12" x14ac:dyDescent="0.25">
      <c r="A73" s="164"/>
      <c r="B73" s="165" t="s">
        <v>122</v>
      </c>
      <c r="C73" s="166">
        <v>4050</v>
      </c>
      <c r="D73" s="166">
        <v>10979</v>
      </c>
      <c r="E73" s="166">
        <v>15541</v>
      </c>
      <c r="F73" s="166">
        <v>13850</v>
      </c>
      <c r="G73" s="166">
        <v>19418</v>
      </c>
      <c r="H73" s="166">
        <v>12748</v>
      </c>
      <c r="I73" s="167">
        <f t="shared" si="21"/>
        <v>-0.34349572561540842</v>
      </c>
      <c r="J73" s="166">
        <f t="shared" si="20"/>
        <v>-6670</v>
      </c>
      <c r="K73" s="167">
        <f t="shared" si="22"/>
        <v>5.4433243527875392E-4</v>
      </c>
      <c r="L73" s="81"/>
    </row>
    <row r="74" spans="1:12" x14ac:dyDescent="0.25">
      <c r="A74" s="164"/>
      <c r="B74" s="165" t="s">
        <v>131</v>
      </c>
      <c r="C74" s="166">
        <v>5452</v>
      </c>
      <c r="D74" s="166">
        <v>2</v>
      </c>
      <c r="E74" s="166">
        <v>7782</v>
      </c>
      <c r="F74" s="166">
        <v>23149</v>
      </c>
      <c r="G74" s="166">
        <v>17330</v>
      </c>
      <c r="H74" s="166">
        <v>11595</v>
      </c>
      <c r="I74" s="167">
        <f t="shared" si="21"/>
        <v>-0.33092902481246389</v>
      </c>
      <c r="J74" s="166">
        <f t="shared" si="20"/>
        <v>-5735</v>
      </c>
      <c r="K74" s="167">
        <f t="shared" si="22"/>
        <v>4.9509998329597983E-4</v>
      </c>
      <c r="L74" s="81"/>
    </row>
    <row r="75" spans="1:12" x14ac:dyDescent="0.25">
      <c r="A75" s="164" t="s">
        <v>147</v>
      </c>
      <c r="B75" s="165" t="s">
        <v>134</v>
      </c>
      <c r="C75" s="166">
        <v>4537</v>
      </c>
      <c r="D75" s="166">
        <v>0</v>
      </c>
      <c r="E75" s="166">
        <v>2773</v>
      </c>
      <c r="F75" s="166">
        <v>6950</v>
      </c>
      <c r="G75" s="166">
        <v>11802</v>
      </c>
      <c r="H75" s="166">
        <v>15209</v>
      </c>
      <c r="I75" s="167">
        <f t="shared" si="21"/>
        <v>0.28867988476529405</v>
      </c>
      <c r="J75" s="166">
        <f t="shared" si="20"/>
        <v>3407</v>
      </c>
      <c r="K75" s="167">
        <f t="shared" si="22"/>
        <v>6.4941575213010416E-4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33129</v>
      </c>
      <c r="D76" s="171">
        <f t="shared" ref="D76:H76" si="24">D68-SUM(D69:D75)</f>
        <v>52268</v>
      </c>
      <c r="E76" s="171">
        <f t="shared" si="24"/>
        <v>133475</v>
      </c>
      <c r="F76" s="171">
        <f t="shared" si="24"/>
        <v>193400</v>
      </c>
      <c r="G76" s="171">
        <f t="shared" si="24"/>
        <v>227581</v>
      </c>
      <c r="H76" s="171">
        <f t="shared" si="24"/>
        <v>152857</v>
      </c>
      <c r="I76" s="172">
        <f t="shared" si="21"/>
        <v>-0.32834023929941425</v>
      </c>
      <c r="J76" s="171">
        <f>H76-G76</f>
        <v>-74724</v>
      </c>
      <c r="K76" s="172">
        <f t="shared" si="22"/>
        <v>6.5269079902262692E-3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1257955</v>
      </c>
      <c r="D78" s="178">
        <v>810988</v>
      </c>
      <c r="E78" s="178">
        <v>2786196</v>
      </c>
      <c r="F78" s="178">
        <v>3356298</v>
      </c>
      <c r="G78" s="178">
        <v>3819820</v>
      </c>
      <c r="H78" s="178">
        <v>3813638</v>
      </c>
      <c r="I78" s="179">
        <f>IFERROR(H78/G78-1,"-")</f>
        <v>-1.6184008670565575E-3</v>
      </c>
      <c r="J78" s="178">
        <f>H78-G78</f>
        <v>-6182</v>
      </c>
      <c r="K78" s="179">
        <f>H78/H$8</f>
        <v>0.16284019923216161</v>
      </c>
      <c r="L78" s="81"/>
    </row>
    <row r="79" spans="1:12" x14ac:dyDescent="0.25">
      <c r="A79" s="164" t="s">
        <v>99</v>
      </c>
      <c r="B79" s="161" t="s">
        <v>100</v>
      </c>
      <c r="C79" s="162">
        <v>318750</v>
      </c>
      <c r="D79" s="162">
        <v>415843</v>
      </c>
      <c r="E79" s="162">
        <v>1140059</v>
      </c>
      <c r="F79" s="162">
        <v>1199991</v>
      </c>
      <c r="G79" s="162">
        <v>1192192</v>
      </c>
      <c r="H79" s="162">
        <v>1227502</v>
      </c>
      <c r="I79" s="163">
        <f>IFERROR(H79/G79-1,"-")</f>
        <v>2.9617712583208E-2</v>
      </c>
      <c r="J79" s="162">
        <f t="shared" ref="J79:J89" si="25">H79-G79</f>
        <v>35310</v>
      </c>
      <c r="K79" s="163">
        <f>H79/H$8</f>
        <v>5.241364551063233E-2</v>
      </c>
      <c r="L79" s="81"/>
    </row>
    <row r="80" spans="1:12" x14ac:dyDescent="0.25">
      <c r="A80" s="164" t="s">
        <v>106</v>
      </c>
      <c r="B80" s="165" t="s">
        <v>106</v>
      </c>
      <c r="C80" s="166">
        <v>34032</v>
      </c>
      <c r="D80" s="166">
        <v>106083</v>
      </c>
      <c r="E80" s="166">
        <v>173457</v>
      </c>
      <c r="F80" s="166">
        <v>186447</v>
      </c>
      <c r="G80" s="166">
        <v>210234</v>
      </c>
      <c r="H80" s="166">
        <v>168344</v>
      </c>
      <c r="I80" s="167">
        <f>IFERROR(H80/G80-1,"-")</f>
        <v>-0.1992541644072795</v>
      </c>
      <c r="J80" s="166">
        <f t="shared" si="25"/>
        <v>-41890</v>
      </c>
      <c r="K80" s="167">
        <f>H80/H$8</f>
        <v>7.1881941861128449E-3</v>
      </c>
      <c r="L80" s="81"/>
    </row>
    <row r="81" spans="1:12" x14ac:dyDescent="0.25">
      <c r="A81" s="164" t="s">
        <v>103</v>
      </c>
      <c r="B81" s="165" t="s">
        <v>103</v>
      </c>
      <c r="C81" s="166">
        <v>284718</v>
      </c>
      <c r="D81" s="166">
        <v>309760</v>
      </c>
      <c r="E81" s="166">
        <v>966602</v>
      </c>
      <c r="F81" s="166">
        <v>1013544</v>
      </c>
      <c r="G81" s="166">
        <v>981958</v>
      </c>
      <c r="H81" s="166">
        <v>1059158</v>
      </c>
      <c r="I81" s="167">
        <f>IFERROR(H81/G81-1,"-")</f>
        <v>7.8618433782300157E-2</v>
      </c>
      <c r="J81" s="166">
        <f t="shared" si="25"/>
        <v>77200</v>
      </c>
      <c r="K81" s="167">
        <f>H81/H$8</f>
        <v>4.5225451324519488E-2</v>
      </c>
      <c r="L81" s="81"/>
    </row>
    <row r="82" spans="1:12" x14ac:dyDescent="0.25">
      <c r="A82" s="164"/>
      <c r="B82" s="161" t="s">
        <v>110</v>
      </c>
      <c r="C82" s="162">
        <v>939205</v>
      </c>
      <c r="D82" s="162">
        <v>395145</v>
      </c>
      <c r="E82" s="162">
        <v>1646137</v>
      </c>
      <c r="F82" s="162">
        <v>2156307</v>
      </c>
      <c r="G82" s="162">
        <v>2627628</v>
      </c>
      <c r="H82" s="162">
        <v>2586136</v>
      </c>
      <c r="I82" s="163">
        <f>IFERROR(H82/G82-1,"-")</f>
        <v>-1.579066747652258E-2</v>
      </c>
      <c r="J82" s="162">
        <f t="shared" si="25"/>
        <v>-41492</v>
      </c>
      <c r="K82" s="163">
        <f>H82/H$8</f>
        <v>0.11042655372152929</v>
      </c>
      <c r="L82" s="81"/>
    </row>
    <row r="83" spans="1:12" s="58" customFormat="1" x14ac:dyDescent="0.25">
      <c r="A83" s="164"/>
      <c r="B83" s="165" t="s">
        <v>113</v>
      </c>
      <c r="C83" s="166">
        <v>136256</v>
      </c>
      <c r="D83" s="166">
        <v>26825</v>
      </c>
      <c r="E83" s="166">
        <v>315869</v>
      </c>
      <c r="F83" s="166">
        <v>406507</v>
      </c>
      <c r="G83" s="166">
        <v>507124</v>
      </c>
      <c r="H83" s="166">
        <v>499766</v>
      </c>
      <c r="I83" s="167">
        <f t="shared" ref="I83:I90" si="26">IFERROR(H83/G83-1,"-")</f>
        <v>-1.4509271894053488E-2</v>
      </c>
      <c r="J83" s="166">
        <f t="shared" si="25"/>
        <v>-7358</v>
      </c>
      <c r="K83" s="167">
        <f t="shared" ref="K83:K90" si="27">H83/H$8</f>
        <v>2.1339727317973151E-2</v>
      </c>
      <c r="L83" s="168"/>
    </row>
    <row r="84" spans="1:12" s="58" customFormat="1" x14ac:dyDescent="0.25">
      <c r="A84" s="164"/>
      <c r="B84" s="165" t="s">
        <v>116</v>
      </c>
      <c r="C84" s="166">
        <v>402338</v>
      </c>
      <c r="D84" s="166">
        <v>124662</v>
      </c>
      <c r="E84" s="166">
        <v>607388</v>
      </c>
      <c r="F84" s="166">
        <v>745567</v>
      </c>
      <c r="G84" s="166">
        <v>879608</v>
      </c>
      <c r="H84" s="166">
        <v>831851</v>
      </c>
      <c r="I84" s="167">
        <f t="shared" si="26"/>
        <v>-5.4293503469727389E-2</v>
      </c>
      <c r="J84" s="166">
        <f t="shared" si="25"/>
        <v>-47757</v>
      </c>
      <c r="K84" s="167">
        <f t="shared" si="27"/>
        <v>3.5519570177209497E-2</v>
      </c>
      <c r="L84" s="168"/>
    </row>
    <row r="85" spans="1:12" x14ac:dyDescent="0.25">
      <c r="A85" s="164"/>
      <c r="B85" s="165" t="s">
        <v>119</v>
      </c>
      <c r="C85" s="166">
        <v>39889</v>
      </c>
      <c r="D85" s="166">
        <v>52236</v>
      </c>
      <c r="E85" s="166">
        <v>117554</v>
      </c>
      <c r="F85" s="166">
        <v>174065</v>
      </c>
      <c r="G85" s="166">
        <v>264968</v>
      </c>
      <c r="H85" s="166">
        <v>266341</v>
      </c>
      <c r="I85" s="167">
        <f t="shared" si="26"/>
        <v>5.1817577971680073E-3</v>
      </c>
      <c r="J85" s="166">
        <f t="shared" si="25"/>
        <v>1373</v>
      </c>
      <c r="K85" s="167">
        <f t="shared" si="27"/>
        <v>1.1372611009144853E-2</v>
      </c>
      <c r="L85" s="81"/>
    </row>
    <row r="86" spans="1:12" x14ac:dyDescent="0.25">
      <c r="A86" s="164"/>
      <c r="B86" s="165" t="s">
        <v>126</v>
      </c>
      <c r="C86" s="166">
        <v>12366</v>
      </c>
      <c r="D86" s="166">
        <v>11871</v>
      </c>
      <c r="E86" s="166">
        <v>48078</v>
      </c>
      <c r="F86" s="166">
        <v>55473</v>
      </c>
      <c r="G86" s="166">
        <v>85234</v>
      </c>
      <c r="H86" s="166">
        <v>79982</v>
      </c>
      <c r="I86" s="167">
        <f t="shared" si="26"/>
        <v>-6.1618602904944031E-2</v>
      </c>
      <c r="J86" s="166">
        <f t="shared" si="25"/>
        <v>-5252</v>
      </c>
      <c r="K86" s="167">
        <f t="shared" si="27"/>
        <v>3.4151864479498974E-3</v>
      </c>
      <c r="L86" s="81"/>
    </row>
    <row r="87" spans="1:12" x14ac:dyDescent="0.25">
      <c r="A87" s="164"/>
      <c r="B87" s="165" t="s">
        <v>122</v>
      </c>
      <c r="C87" s="166">
        <v>8893</v>
      </c>
      <c r="D87" s="166">
        <v>12493</v>
      </c>
      <c r="E87" s="166">
        <v>21476</v>
      </c>
      <c r="F87" s="166">
        <v>29279</v>
      </c>
      <c r="G87" s="166">
        <v>38413</v>
      </c>
      <c r="H87" s="166">
        <v>38574</v>
      </c>
      <c r="I87" s="167">
        <f t="shared" si="26"/>
        <v>4.1912894072320128E-3</v>
      </c>
      <c r="J87" s="166">
        <f t="shared" si="25"/>
        <v>161</v>
      </c>
      <c r="K87" s="167">
        <f t="shared" si="27"/>
        <v>1.6470881203673245E-3</v>
      </c>
      <c r="L87" s="81"/>
    </row>
    <row r="88" spans="1:12" x14ac:dyDescent="0.25">
      <c r="A88" s="164"/>
      <c r="B88" s="165" t="s">
        <v>131</v>
      </c>
      <c r="C88" s="166">
        <v>30196</v>
      </c>
      <c r="D88" s="166">
        <v>2702</v>
      </c>
      <c r="E88" s="166">
        <v>33899</v>
      </c>
      <c r="F88" s="166">
        <v>49629</v>
      </c>
      <c r="G88" s="166">
        <v>45008</v>
      </c>
      <c r="H88" s="166">
        <v>48217</v>
      </c>
      <c r="I88" s="167">
        <f t="shared" si="26"/>
        <v>7.1298435833629492E-2</v>
      </c>
      <c r="J88" s="166">
        <f t="shared" si="25"/>
        <v>3209</v>
      </c>
      <c r="K88" s="167">
        <f t="shared" si="27"/>
        <v>2.058838800740169E-3</v>
      </c>
      <c r="L88" s="81"/>
    </row>
    <row r="89" spans="1:12" x14ac:dyDescent="0.25">
      <c r="A89" s="164" t="s">
        <v>147</v>
      </c>
      <c r="B89" s="165" t="s">
        <v>134</v>
      </c>
      <c r="C89" s="166">
        <v>48705</v>
      </c>
      <c r="D89" s="166">
        <v>3908</v>
      </c>
      <c r="E89" s="166">
        <v>28844</v>
      </c>
      <c r="F89" s="166">
        <v>48881</v>
      </c>
      <c r="G89" s="166">
        <v>51662</v>
      </c>
      <c r="H89" s="166">
        <v>40371</v>
      </c>
      <c r="I89" s="167">
        <f t="shared" si="26"/>
        <v>-0.21855522434284391</v>
      </c>
      <c r="J89" s="166">
        <f t="shared" si="25"/>
        <v>-11291</v>
      </c>
      <c r="K89" s="167">
        <f t="shared" si="27"/>
        <v>1.7238190104046575E-3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260562</v>
      </c>
      <c r="D90" s="171">
        <f t="shared" ref="D90:H90" si="29">D82-SUM(D83:D89)</f>
        <v>160448</v>
      </c>
      <c r="E90" s="171">
        <f t="shared" si="29"/>
        <v>473029</v>
      </c>
      <c r="F90" s="171">
        <f t="shared" si="29"/>
        <v>646906</v>
      </c>
      <c r="G90" s="171">
        <f t="shared" si="29"/>
        <v>755611</v>
      </c>
      <c r="H90" s="171">
        <f t="shared" si="29"/>
        <v>781034</v>
      </c>
      <c r="I90" s="172">
        <f t="shared" si="26"/>
        <v>3.3645619240588065E-2</v>
      </c>
      <c r="J90" s="171">
        <f>H90-G90</f>
        <v>25423</v>
      </c>
      <c r="K90" s="172">
        <f t="shared" si="27"/>
        <v>3.3349712837739742E-2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40600</v>
      </c>
      <c r="D92" s="178">
        <v>40297</v>
      </c>
      <c r="E92" s="178">
        <v>90028</v>
      </c>
      <c r="F92" s="178">
        <v>101541</v>
      </c>
      <c r="G92" s="178">
        <v>100477</v>
      </c>
      <c r="H92" s="178">
        <v>100264</v>
      </c>
      <c r="I92" s="179">
        <f>IFERROR(H92/G92-1,"-")</f>
        <v>-2.1198881336027542E-3</v>
      </c>
      <c r="J92" s="178">
        <f>H92-G92</f>
        <v>-213</v>
      </c>
      <c r="K92" s="179">
        <f>H92/H$8</f>
        <v>4.2812164489166131E-3</v>
      </c>
      <c r="L92" s="81"/>
    </row>
    <row r="93" spans="1:12" x14ac:dyDescent="0.25">
      <c r="A93" s="164" t="s">
        <v>99</v>
      </c>
      <c r="B93" s="161" t="s">
        <v>100</v>
      </c>
      <c r="C93" s="162">
        <v>18397</v>
      </c>
      <c r="D93" s="162">
        <v>20855</v>
      </c>
      <c r="E93" s="162">
        <v>46710</v>
      </c>
      <c r="F93" s="162">
        <v>51247</v>
      </c>
      <c r="G93" s="162">
        <v>44299</v>
      </c>
      <c r="H93" s="162">
        <v>48221</v>
      </c>
      <c r="I93" s="163">
        <f>IFERROR(H93/G93-1,"-")</f>
        <v>8.8534729903609666E-2</v>
      </c>
      <c r="J93" s="162">
        <f t="shared" ref="J93:J103" si="30">H93-G93</f>
        <v>3922</v>
      </c>
      <c r="K93" s="163">
        <f>H93/H$8</f>
        <v>2.0590095984920607E-3</v>
      </c>
      <c r="L93" s="81"/>
    </row>
    <row r="94" spans="1:12" x14ac:dyDescent="0.25">
      <c r="A94" s="164" t="s">
        <v>106</v>
      </c>
      <c r="B94" s="165" t="s">
        <v>106</v>
      </c>
      <c r="C94" s="166">
        <v>8728</v>
      </c>
      <c r="D94" s="166">
        <v>9958</v>
      </c>
      <c r="E94" s="166">
        <v>19971</v>
      </c>
      <c r="F94" s="166">
        <v>14042</v>
      </c>
      <c r="G94" s="166">
        <v>11977</v>
      </c>
      <c r="H94" s="166">
        <v>17270</v>
      </c>
      <c r="I94" s="167">
        <f>IFERROR(H94/G94-1,"-")</f>
        <v>0.44193036653586049</v>
      </c>
      <c r="J94" s="166">
        <f t="shared" si="30"/>
        <v>5293</v>
      </c>
      <c r="K94" s="167">
        <f>H94/H$8</f>
        <v>7.3741929379228738E-4</v>
      </c>
      <c r="L94" s="81"/>
    </row>
    <row r="95" spans="1:12" x14ac:dyDescent="0.25">
      <c r="A95" s="164" t="s">
        <v>103</v>
      </c>
      <c r="B95" s="165" t="s">
        <v>103</v>
      </c>
      <c r="C95" s="166">
        <v>9669</v>
      </c>
      <c r="D95" s="166">
        <v>10897</v>
      </c>
      <c r="E95" s="166">
        <v>26739</v>
      </c>
      <c r="F95" s="166">
        <v>37205</v>
      </c>
      <c r="G95" s="166">
        <v>32322</v>
      </c>
      <c r="H95" s="166">
        <v>30951</v>
      </c>
      <c r="I95" s="167">
        <f>IFERROR(H95/G95-1,"-")</f>
        <v>-4.2416929645442747E-2</v>
      </c>
      <c r="J95" s="166">
        <f t="shared" si="30"/>
        <v>-1371</v>
      </c>
      <c r="K95" s="167">
        <f>H95/H$8</f>
        <v>1.3215903046997733E-3</v>
      </c>
      <c r="L95" s="81"/>
    </row>
    <row r="96" spans="1:12" x14ac:dyDescent="0.25">
      <c r="A96" s="164"/>
      <c r="B96" s="161" t="s">
        <v>110</v>
      </c>
      <c r="C96" s="162">
        <v>22203</v>
      </c>
      <c r="D96" s="162">
        <v>19442</v>
      </c>
      <c r="E96" s="162">
        <v>43318</v>
      </c>
      <c r="F96" s="162">
        <v>50294</v>
      </c>
      <c r="G96" s="162">
        <v>56178</v>
      </c>
      <c r="H96" s="162">
        <v>52043</v>
      </c>
      <c r="I96" s="163">
        <f>IFERROR(H96/G96-1,"-")</f>
        <v>-7.3605325928299381E-2</v>
      </c>
      <c r="J96" s="162">
        <f t="shared" si="30"/>
        <v>-4135</v>
      </c>
      <c r="K96" s="163">
        <f>H96/H$8</f>
        <v>2.222206850424552E-3</v>
      </c>
      <c r="L96" s="81"/>
    </row>
    <row r="97" spans="1:12" s="58" customFormat="1" x14ac:dyDescent="0.25">
      <c r="A97" s="164"/>
      <c r="B97" s="165" t="s">
        <v>113</v>
      </c>
      <c r="C97" s="166">
        <v>4507</v>
      </c>
      <c r="D97" s="166">
        <v>948</v>
      </c>
      <c r="E97" s="166">
        <v>5956</v>
      </c>
      <c r="F97" s="166">
        <v>7773</v>
      </c>
      <c r="G97" s="166">
        <v>8993</v>
      </c>
      <c r="H97" s="166">
        <v>6674</v>
      </c>
      <c r="I97" s="167">
        <f t="shared" ref="I97:I104" si="31">IFERROR(H97/G97-1,"-")</f>
        <v>-0.25786723006783052</v>
      </c>
      <c r="J97" s="166">
        <f t="shared" si="30"/>
        <v>-2319</v>
      </c>
      <c r="K97" s="167">
        <f t="shared" ref="K97:K104" si="32">H97/H$8</f>
        <v>2.8497604903125225E-4</v>
      </c>
      <c r="L97" s="168"/>
    </row>
    <row r="98" spans="1:12" s="58" customFormat="1" x14ac:dyDescent="0.25">
      <c r="A98" s="164"/>
      <c r="B98" s="165" t="s">
        <v>116</v>
      </c>
      <c r="C98" s="166">
        <v>6774</v>
      </c>
      <c r="D98" s="166">
        <v>6073</v>
      </c>
      <c r="E98" s="166">
        <v>13294</v>
      </c>
      <c r="F98" s="166">
        <v>14649</v>
      </c>
      <c r="G98" s="166">
        <v>16532</v>
      </c>
      <c r="H98" s="166">
        <v>14792</v>
      </c>
      <c r="I98" s="167">
        <f t="shared" si="31"/>
        <v>-0.10525042342124369</v>
      </c>
      <c r="J98" s="166">
        <f t="shared" si="30"/>
        <v>-1740</v>
      </c>
      <c r="K98" s="167">
        <f t="shared" si="32"/>
        <v>6.3161008649539755E-4</v>
      </c>
      <c r="L98" s="168"/>
    </row>
    <row r="99" spans="1:12" x14ac:dyDescent="0.25">
      <c r="A99" s="164"/>
      <c r="B99" s="165" t="s">
        <v>119</v>
      </c>
      <c r="C99" s="166">
        <v>3568</v>
      </c>
      <c r="D99" s="166">
        <v>4889</v>
      </c>
      <c r="E99" s="166">
        <v>5614</v>
      </c>
      <c r="F99" s="166">
        <v>6032</v>
      </c>
      <c r="G99" s="166">
        <v>7221</v>
      </c>
      <c r="H99" s="166">
        <v>6628</v>
      </c>
      <c r="I99" s="167">
        <f t="shared" si="31"/>
        <v>-8.2121589807505835E-2</v>
      </c>
      <c r="J99" s="166">
        <f t="shared" si="30"/>
        <v>-593</v>
      </c>
      <c r="K99" s="167">
        <f t="shared" si="32"/>
        <v>2.8301187488449802E-4</v>
      </c>
      <c r="L99" s="81"/>
    </row>
    <row r="100" spans="1:12" x14ac:dyDescent="0.25">
      <c r="A100" s="164"/>
      <c r="B100" s="165" t="s">
        <v>126</v>
      </c>
      <c r="C100" s="166">
        <v>858</v>
      </c>
      <c r="D100" s="166">
        <v>341</v>
      </c>
      <c r="E100" s="166">
        <v>3103</v>
      </c>
      <c r="F100" s="166">
        <v>2476</v>
      </c>
      <c r="G100" s="166">
        <v>3041</v>
      </c>
      <c r="H100" s="166">
        <v>2015</v>
      </c>
      <c r="I100" s="167">
        <f t="shared" si="31"/>
        <v>-0.33738901677079913</v>
      </c>
      <c r="J100" s="166">
        <f t="shared" si="30"/>
        <v>-1026</v>
      </c>
      <c r="K100" s="167">
        <f t="shared" si="32"/>
        <v>8.6039367515429013E-5</v>
      </c>
      <c r="L100" s="81"/>
    </row>
    <row r="101" spans="1:12" x14ac:dyDescent="0.25">
      <c r="A101" s="164"/>
      <c r="B101" s="165" t="s">
        <v>122</v>
      </c>
      <c r="C101" s="166">
        <v>414</v>
      </c>
      <c r="D101" s="166">
        <v>586</v>
      </c>
      <c r="E101" s="166">
        <v>1423</v>
      </c>
      <c r="F101" s="166">
        <v>1103</v>
      </c>
      <c r="G101" s="166">
        <v>1535</v>
      </c>
      <c r="H101" s="166">
        <v>1944</v>
      </c>
      <c r="I101" s="167">
        <f t="shared" si="31"/>
        <v>0.26644951140065154</v>
      </c>
      <c r="J101" s="166">
        <f t="shared" si="30"/>
        <v>409</v>
      </c>
      <c r="K101" s="167">
        <f t="shared" si="32"/>
        <v>8.3007707419351857E-5</v>
      </c>
      <c r="L101" s="81"/>
    </row>
    <row r="102" spans="1:12" x14ac:dyDescent="0.25">
      <c r="A102" s="164"/>
      <c r="B102" s="165" t="s">
        <v>131</v>
      </c>
      <c r="C102" s="166">
        <v>566</v>
      </c>
      <c r="D102" s="166">
        <v>40</v>
      </c>
      <c r="E102" s="166">
        <v>603</v>
      </c>
      <c r="F102" s="166">
        <v>284</v>
      </c>
      <c r="G102" s="166">
        <v>596</v>
      </c>
      <c r="H102" s="166">
        <v>357</v>
      </c>
      <c r="I102" s="167">
        <f t="shared" si="31"/>
        <v>-0.40100671140939592</v>
      </c>
      <c r="J102" s="166">
        <f t="shared" si="30"/>
        <v>-239</v>
      </c>
      <c r="K102" s="167">
        <f t="shared" si="32"/>
        <v>1.5243699356331592E-5</v>
      </c>
      <c r="L102" s="81"/>
    </row>
    <row r="103" spans="1:12" x14ac:dyDescent="0.25">
      <c r="A103" s="164" t="s">
        <v>147</v>
      </c>
      <c r="B103" s="165" t="s">
        <v>134</v>
      </c>
      <c r="C103" s="166">
        <v>213</v>
      </c>
      <c r="D103" s="166">
        <v>148</v>
      </c>
      <c r="E103" s="166">
        <v>239</v>
      </c>
      <c r="F103" s="166">
        <v>640</v>
      </c>
      <c r="G103" s="166">
        <v>847</v>
      </c>
      <c r="H103" s="166">
        <v>459</v>
      </c>
      <c r="I103" s="167">
        <f t="shared" si="31"/>
        <v>-0.45808736717827625</v>
      </c>
      <c r="J103" s="166">
        <f t="shared" si="30"/>
        <v>-388</v>
      </c>
      <c r="K103" s="167">
        <f t="shared" si="32"/>
        <v>1.959904202956919E-5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5303</v>
      </c>
      <c r="D104" s="171">
        <f t="shared" ref="D104:H104" si="34">D96-SUM(D97:D103)</f>
        <v>6417</v>
      </c>
      <c r="E104" s="171">
        <f t="shared" si="34"/>
        <v>13086</v>
      </c>
      <c r="F104" s="171">
        <f t="shared" si="34"/>
        <v>17337</v>
      </c>
      <c r="G104" s="171">
        <f t="shared" si="34"/>
        <v>17413</v>
      </c>
      <c r="H104" s="171">
        <f t="shared" si="34"/>
        <v>19174</v>
      </c>
      <c r="I104" s="172">
        <f t="shared" si="31"/>
        <v>0.10113133865502788</v>
      </c>
      <c r="J104" s="171">
        <f>H104-G104</f>
        <v>1761</v>
      </c>
      <c r="K104" s="172">
        <f t="shared" si="32"/>
        <v>8.1871902369272257E-4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299768</v>
      </c>
      <c r="D106" s="178">
        <v>366139</v>
      </c>
      <c r="E106" s="178">
        <v>853267</v>
      </c>
      <c r="F106" s="178">
        <v>938988</v>
      </c>
      <c r="G106" s="178">
        <v>995472</v>
      </c>
      <c r="H106" s="178">
        <v>982337</v>
      </c>
      <c r="I106" s="179">
        <f>IFERROR(H106/G106-1,"-")</f>
        <v>-1.3194745809023245E-2</v>
      </c>
      <c r="J106" s="178">
        <f>H106-G106</f>
        <v>-13135</v>
      </c>
      <c r="K106" s="179">
        <f>H106/H$8</f>
        <v>4.1945237800001985E-2</v>
      </c>
      <c r="L106" s="81"/>
    </row>
    <row r="107" spans="1:12" x14ac:dyDescent="0.25">
      <c r="A107" s="164" t="s">
        <v>99</v>
      </c>
      <c r="B107" s="161" t="s">
        <v>100</v>
      </c>
      <c r="C107" s="162">
        <v>73323</v>
      </c>
      <c r="D107" s="162">
        <v>126703</v>
      </c>
      <c r="E107" s="162">
        <v>123300</v>
      </c>
      <c r="F107" s="162">
        <v>147044</v>
      </c>
      <c r="G107" s="162">
        <v>148373</v>
      </c>
      <c r="H107" s="162">
        <v>154585</v>
      </c>
      <c r="I107" s="163">
        <f>IFERROR(H107/G107-1,"-")</f>
        <v>4.186745566915806E-2</v>
      </c>
      <c r="J107" s="162">
        <f t="shared" ref="J107:J117" si="35">H107-G107</f>
        <v>6212</v>
      </c>
      <c r="K107" s="163">
        <f>H107/H$8</f>
        <v>6.600692619043471E-3</v>
      </c>
      <c r="L107" s="81"/>
    </row>
    <row r="108" spans="1:12" x14ac:dyDescent="0.25">
      <c r="A108" s="164" t="s">
        <v>106</v>
      </c>
      <c r="B108" s="165" t="s">
        <v>106</v>
      </c>
      <c r="C108" s="166">
        <v>4584</v>
      </c>
      <c r="D108" s="166">
        <v>71039</v>
      </c>
      <c r="E108" s="166">
        <v>43118</v>
      </c>
      <c r="F108" s="166">
        <v>42455</v>
      </c>
      <c r="G108" s="166">
        <v>41139</v>
      </c>
      <c r="H108" s="166">
        <v>54256</v>
      </c>
      <c r="I108" s="167">
        <f>IFERROR(H108/G108-1,"-")</f>
        <v>0.31884586402197423</v>
      </c>
      <c r="J108" s="166">
        <f t="shared" si="35"/>
        <v>13117</v>
      </c>
      <c r="K108" s="167">
        <f>H108/H$8</f>
        <v>2.3167007066586189E-3</v>
      </c>
      <c r="L108" s="81"/>
    </row>
    <row r="109" spans="1:12" x14ac:dyDescent="0.25">
      <c r="A109" s="164" t="s">
        <v>103</v>
      </c>
      <c r="B109" s="165" t="s">
        <v>103</v>
      </c>
      <c r="C109" s="166">
        <v>68739</v>
      </c>
      <c r="D109" s="166">
        <v>55664</v>
      </c>
      <c r="E109" s="166">
        <v>80182</v>
      </c>
      <c r="F109" s="166">
        <v>104589</v>
      </c>
      <c r="G109" s="166">
        <v>107234</v>
      </c>
      <c r="H109" s="166">
        <v>100329</v>
      </c>
      <c r="I109" s="167">
        <f>IFERROR(H109/G109-1,"-")</f>
        <v>-6.4391890631702586E-2</v>
      </c>
      <c r="J109" s="166">
        <f t="shared" si="35"/>
        <v>-6905</v>
      </c>
      <c r="K109" s="167">
        <f>H109/H$8</f>
        <v>4.2839919123848526E-3</v>
      </c>
      <c r="L109" s="81"/>
    </row>
    <row r="110" spans="1:12" x14ac:dyDescent="0.25">
      <c r="A110" s="164"/>
      <c r="B110" s="161" t="s">
        <v>110</v>
      </c>
      <c r="C110" s="162">
        <v>226445</v>
      </c>
      <c r="D110" s="162">
        <v>239436</v>
      </c>
      <c r="E110" s="162">
        <v>729967</v>
      </c>
      <c r="F110" s="162">
        <v>791944</v>
      </c>
      <c r="G110" s="162">
        <v>847099</v>
      </c>
      <c r="H110" s="162">
        <v>827752</v>
      </c>
      <c r="I110" s="163">
        <f>IFERROR(H110/G110-1,"-")</f>
        <v>-2.2839125060943322E-2</v>
      </c>
      <c r="J110" s="162">
        <f t="shared" si="35"/>
        <v>-19347</v>
      </c>
      <c r="K110" s="163">
        <f>H110/H$8</f>
        <v>3.534454518095851E-2</v>
      </c>
      <c r="L110" s="81"/>
    </row>
    <row r="111" spans="1:12" s="58" customFormat="1" x14ac:dyDescent="0.25">
      <c r="A111" s="164"/>
      <c r="B111" s="165" t="s">
        <v>113</v>
      </c>
      <c r="C111" s="166">
        <v>123253</v>
      </c>
      <c r="D111" s="166">
        <v>67578</v>
      </c>
      <c r="E111" s="166">
        <v>442180</v>
      </c>
      <c r="F111" s="166">
        <v>487297</v>
      </c>
      <c r="G111" s="166">
        <v>520074</v>
      </c>
      <c r="H111" s="166">
        <v>484977</v>
      </c>
      <c r="I111" s="167">
        <f t="shared" ref="I111:I118" si="36">IFERROR(H111/G111-1,"-")</f>
        <v>-6.7484627187669455E-2</v>
      </c>
      <c r="J111" s="166">
        <f t="shared" si="35"/>
        <v>-35097</v>
      </c>
      <c r="K111" s="167">
        <f t="shared" ref="K111:K118" si="37">H111/H$8</f>
        <v>2.070824532979167E-2</v>
      </c>
      <c r="L111" s="168"/>
    </row>
    <row r="112" spans="1:12" s="58" customFormat="1" x14ac:dyDescent="0.25">
      <c r="A112" s="164"/>
      <c r="B112" s="165" t="s">
        <v>116</v>
      </c>
      <c r="C112" s="166">
        <v>17432</v>
      </c>
      <c r="D112" s="166">
        <v>36735</v>
      </c>
      <c r="E112" s="166">
        <v>30912</v>
      </c>
      <c r="F112" s="166">
        <v>39760</v>
      </c>
      <c r="G112" s="166">
        <v>37467</v>
      </c>
      <c r="H112" s="166">
        <v>43004</v>
      </c>
      <c r="I112" s="167">
        <f t="shared" si="36"/>
        <v>0.14778338271011826</v>
      </c>
      <c r="J112" s="166">
        <f t="shared" si="35"/>
        <v>5537</v>
      </c>
      <c r="K112" s="167">
        <f t="shared" si="37"/>
        <v>1.8362466305873496E-3</v>
      </c>
      <c r="L112" s="168"/>
    </row>
    <row r="113" spans="1:12" x14ac:dyDescent="0.25">
      <c r="A113" s="164"/>
      <c r="B113" s="165" t="s">
        <v>119</v>
      </c>
      <c r="C113" s="166">
        <v>9074</v>
      </c>
      <c r="D113" s="166">
        <v>45706</v>
      </c>
      <c r="E113" s="166">
        <v>42990</v>
      </c>
      <c r="F113" s="166">
        <v>58589</v>
      </c>
      <c r="G113" s="166">
        <v>52258</v>
      </c>
      <c r="H113" s="166">
        <v>72421</v>
      </c>
      <c r="I113" s="167">
        <f t="shared" si="36"/>
        <v>0.38583566152550808</v>
      </c>
      <c r="J113" s="166">
        <f t="shared" si="35"/>
        <v>20163</v>
      </c>
      <c r="K113" s="167">
        <f t="shared" si="37"/>
        <v>3.0923359974366674E-3</v>
      </c>
      <c r="L113" s="81"/>
    </row>
    <row r="114" spans="1:12" x14ac:dyDescent="0.25">
      <c r="A114" s="164"/>
      <c r="B114" s="165" t="s">
        <v>126</v>
      </c>
      <c r="C114" s="166">
        <v>7237</v>
      </c>
      <c r="D114" s="166">
        <v>13826</v>
      </c>
      <c r="E114" s="166">
        <v>28567</v>
      </c>
      <c r="F114" s="166">
        <v>25623</v>
      </c>
      <c r="G114" s="166">
        <v>27149</v>
      </c>
      <c r="H114" s="166">
        <v>29338</v>
      </c>
      <c r="I114" s="167">
        <f t="shared" si="36"/>
        <v>8.0629120777929275E-2</v>
      </c>
      <c r="J114" s="166">
        <f t="shared" si="35"/>
        <v>2189</v>
      </c>
      <c r="K114" s="167">
        <f t="shared" si="37"/>
        <v>1.2527161112494572E-3</v>
      </c>
      <c r="L114" s="81"/>
    </row>
    <row r="115" spans="1:12" x14ac:dyDescent="0.25">
      <c r="A115" s="164"/>
      <c r="B115" s="165" t="s">
        <v>122</v>
      </c>
      <c r="C115" s="166">
        <v>9104</v>
      </c>
      <c r="D115" s="166">
        <v>20486</v>
      </c>
      <c r="E115" s="166">
        <v>31284</v>
      </c>
      <c r="F115" s="166">
        <v>30265</v>
      </c>
      <c r="G115" s="166">
        <v>20918</v>
      </c>
      <c r="H115" s="166">
        <v>24476</v>
      </c>
      <c r="I115" s="167">
        <f t="shared" si="36"/>
        <v>0.17009274309207378</v>
      </c>
      <c r="J115" s="166">
        <f t="shared" si="35"/>
        <v>3558</v>
      </c>
      <c r="K115" s="167">
        <f t="shared" si="37"/>
        <v>1.0451114438251319E-3</v>
      </c>
      <c r="L115" s="81"/>
    </row>
    <row r="116" spans="1:12" x14ac:dyDescent="0.25">
      <c r="A116" s="164"/>
      <c r="B116" s="165" t="s">
        <v>131</v>
      </c>
      <c r="C116" s="166">
        <v>2280</v>
      </c>
      <c r="D116" s="166">
        <v>346</v>
      </c>
      <c r="E116" s="166">
        <v>4298</v>
      </c>
      <c r="F116" s="166">
        <v>6898</v>
      </c>
      <c r="G116" s="166">
        <v>9968</v>
      </c>
      <c r="H116" s="166">
        <v>6231</v>
      </c>
      <c r="I116" s="167">
        <f t="shared" si="36"/>
        <v>-0.3748996789727127</v>
      </c>
      <c r="J116" s="166">
        <f t="shared" si="35"/>
        <v>-3737</v>
      </c>
      <c r="K116" s="167">
        <f t="shared" si="37"/>
        <v>2.6606019800924971E-4</v>
      </c>
      <c r="L116" s="81"/>
    </row>
    <row r="117" spans="1:12" x14ac:dyDescent="0.25">
      <c r="A117" s="164" t="s">
        <v>147</v>
      </c>
      <c r="B117" s="165" t="s">
        <v>134</v>
      </c>
      <c r="C117" s="166">
        <v>7210</v>
      </c>
      <c r="D117" s="166">
        <v>103</v>
      </c>
      <c r="E117" s="166">
        <v>5280</v>
      </c>
      <c r="F117" s="166">
        <v>4360</v>
      </c>
      <c r="G117" s="166">
        <v>8892</v>
      </c>
      <c r="H117" s="166">
        <v>5022</v>
      </c>
      <c r="I117" s="167">
        <f t="shared" si="36"/>
        <v>-0.43522267206477738</v>
      </c>
      <c r="J117" s="166">
        <f t="shared" si="35"/>
        <v>-3870</v>
      </c>
      <c r="K117" s="167">
        <f t="shared" si="37"/>
        <v>2.144365774999923E-4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50855</v>
      </c>
      <c r="D118" s="171">
        <f t="shared" ref="D118:H118" si="39">D110-SUM(D111:D117)</f>
        <v>54656</v>
      </c>
      <c r="E118" s="171">
        <f t="shared" si="39"/>
        <v>144456</v>
      </c>
      <c r="F118" s="171">
        <f t="shared" si="39"/>
        <v>139152</v>
      </c>
      <c r="G118" s="171">
        <f t="shared" si="39"/>
        <v>170373</v>
      </c>
      <c r="H118" s="171">
        <f t="shared" si="39"/>
        <v>162283</v>
      </c>
      <c r="I118" s="172">
        <f t="shared" si="36"/>
        <v>-4.748404970271114E-2</v>
      </c>
      <c r="J118" s="171">
        <f>H118-G118</f>
        <v>-8090</v>
      </c>
      <c r="K118" s="172">
        <f t="shared" si="37"/>
        <v>6.9293928925589906E-3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133486</v>
      </c>
      <c r="D120" s="178">
        <v>184291</v>
      </c>
      <c r="E120" s="178">
        <v>342925</v>
      </c>
      <c r="F120" s="178">
        <v>377873</v>
      </c>
      <c r="G120" s="178">
        <v>389611</v>
      </c>
      <c r="H120" s="178">
        <v>400712</v>
      </c>
      <c r="I120" s="179">
        <f>IFERROR(H120/G120-1,"-")</f>
        <v>2.8492522028382261E-2</v>
      </c>
      <c r="J120" s="178">
        <f>H120-G120</f>
        <v>11101</v>
      </c>
      <c r="K120" s="179">
        <f>H120/H$8</f>
        <v>1.7110177189003768E-2</v>
      </c>
      <c r="L120" s="81"/>
    </row>
    <row r="121" spans="1:12" x14ac:dyDescent="0.25">
      <c r="A121" s="164" t="s">
        <v>99</v>
      </c>
      <c r="B121" s="161" t="s">
        <v>100</v>
      </c>
      <c r="C121" s="162">
        <v>60618</v>
      </c>
      <c r="D121" s="162">
        <v>114244</v>
      </c>
      <c r="E121" s="162">
        <v>174454</v>
      </c>
      <c r="F121" s="162">
        <v>201874</v>
      </c>
      <c r="G121" s="162">
        <v>202800</v>
      </c>
      <c r="H121" s="162">
        <v>226535</v>
      </c>
      <c r="I121" s="163">
        <f>IFERROR(H121/G121-1,"-")</f>
        <v>0.11703648915187381</v>
      </c>
      <c r="J121" s="162">
        <f t="shared" ref="J121:J131" si="40">H121-G121</f>
        <v>23735</v>
      </c>
      <c r="K121" s="163">
        <f>H121/H$8</f>
        <v>9.6729171811948938E-3</v>
      </c>
      <c r="L121" s="81"/>
    </row>
    <row r="122" spans="1:12" x14ac:dyDescent="0.25">
      <c r="A122" s="164" t="s">
        <v>106</v>
      </c>
      <c r="B122" s="165" t="s">
        <v>106</v>
      </c>
      <c r="C122" s="166">
        <v>25414</v>
      </c>
      <c r="D122" s="166">
        <v>53180</v>
      </c>
      <c r="E122" s="166">
        <v>83307</v>
      </c>
      <c r="F122" s="166">
        <v>82386</v>
      </c>
      <c r="G122" s="166">
        <v>90315</v>
      </c>
      <c r="H122" s="166">
        <v>106747</v>
      </c>
      <c r="I122" s="167">
        <f>IFERROR(H122/G122-1,"-")</f>
        <v>0.18194098433261363</v>
      </c>
      <c r="J122" s="166">
        <f t="shared" si="40"/>
        <v>16432</v>
      </c>
      <c r="K122" s="167">
        <f>H122/H$8</f>
        <v>4.5580369052950374E-3</v>
      </c>
      <c r="L122" s="81"/>
    </row>
    <row r="123" spans="1:12" x14ac:dyDescent="0.25">
      <c r="A123" s="164" t="s">
        <v>103</v>
      </c>
      <c r="B123" s="165" t="s">
        <v>103</v>
      </c>
      <c r="C123" s="166">
        <v>35204</v>
      </c>
      <c r="D123" s="166">
        <v>61064</v>
      </c>
      <c r="E123" s="166">
        <v>91147</v>
      </c>
      <c r="F123" s="166">
        <v>119488</v>
      </c>
      <c r="G123" s="166">
        <v>112485</v>
      </c>
      <c r="H123" s="166">
        <v>119788</v>
      </c>
      <c r="I123" s="167">
        <f>IFERROR(H123/G123-1,"-")</f>
        <v>6.4924212117171143E-2</v>
      </c>
      <c r="J123" s="166">
        <f t="shared" si="40"/>
        <v>7303</v>
      </c>
      <c r="K123" s="167">
        <f>H123/H$8</f>
        <v>5.1148802758998564E-3</v>
      </c>
      <c r="L123" s="81"/>
    </row>
    <row r="124" spans="1:12" x14ac:dyDescent="0.25">
      <c r="A124" s="164"/>
      <c r="B124" s="161" t="s">
        <v>110</v>
      </c>
      <c r="C124" s="162">
        <v>72868</v>
      </c>
      <c r="D124" s="162">
        <v>70047</v>
      </c>
      <c r="E124" s="162">
        <v>168471</v>
      </c>
      <c r="F124" s="162">
        <v>175999</v>
      </c>
      <c r="G124" s="162">
        <v>186811</v>
      </c>
      <c r="H124" s="162">
        <v>174177</v>
      </c>
      <c r="I124" s="163">
        <f>IFERROR(H124/G124-1,"-")</f>
        <v>-6.7629850490602772E-2</v>
      </c>
      <c r="J124" s="162">
        <f t="shared" si="40"/>
        <v>-12634</v>
      </c>
      <c r="K124" s="163">
        <f>H124/H$8</f>
        <v>7.4372600078088736E-3</v>
      </c>
      <c r="L124" s="81"/>
    </row>
    <row r="125" spans="1:12" s="58" customFormat="1" x14ac:dyDescent="0.25">
      <c r="A125" s="164"/>
      <c r="B125" s="165" t="s">
        <v>113</v>
      </c>
      <c r="C125" s="166">
        <v>9147</v>
      </c>
      <c r="D125" s="166">
        <v>3164</v>
      </c>
      <c r="E125" s="166">
        <v>22618</v>
      </c>
      <c r="F125" s="166">
        <v>23452</v>
      </c>
      <c r="G125" s="166">
        <v>25649</v>
      </c>
      <c r="H125" s="166">
        <v>20265</v>
      </c>
      <c r="I125" s="167">
        <f t="shared" ref="I125:I132" si="41">IFERROR(H125/G125-1,"-")</f>
        <v>-0.2099107177667745</v>
      </c>
      <c r="J125" s="166">
        <f t="shared" si="40"/>
        <v>-5384</v>
      </c>
      <c r="K125" s="167">
        <f t="shared" ref="K125:K132" si="42">H125/H$8</f>
        <v>8.6530411052117566E-4</v>
      </c>
      <c r="L125" s="168"/>
    </row>
    <row r="126" spans="1:12" s="58" customFormat="1" x14ac:dyDescent="0.25">
      <c r="A126" s="164"/>
      <c r="B126" s="165" t="s">
        <v>116</v>
      </c>
      <c r="C126" s="166">
        <v>9349</v>
      </c>
      <c r="D126" s="166">
        <v>7755</v>
      </c>
      <c r="E126" s="166">
        <v>19966</v>
      </c>
      <c r="F126" s="166">
        <v>27436</v>
      </c>
      <c r="G126" s="166">
        <v>26799</v>
      </c>
      <c r="H126" s="166">
        <v>25281</v>
      </c>
      <c r="I126" s="167">
        <f t="shared" si="41"/>
        <v>-5.6643904623306818E-2</v>
      </c>
      <c r="J126" s="166">
        <f t="shared" si="40"/>
        <v>-1518</v>
      </c>
      <c r="K126" s="167">
        <f t="shared" si="42"/>
        <v>1.0794844913933305E-3</v>
      </c>
      <c r="L126" s="168"/>
    </row>
    <row r="127" spans="1:12" x14ac:dyDescent="0.25">
      <c r="A127" s="164"/>
      <c r="B127" s="165" t="s">
        <v>119</v>
      </c>
      <c r="C127" s="166">
        <v>5350</v>
      </c>
      <c r="D127" s="166">
        <v>10838</v>
      </c>
      <c r="E127" s="166">
        <v>15527</v>
      </c>
      <c r="F127" s="166">
        <v>18572</v>
      </c>
      <c r="G127" s="166">
        <v>18167</v>
      </c>
      <c r="H127" s="166">
        <v>17577</v>
      </c>
      <c r="I127" s="167">
        <f t="shared" si="41"/>
        <v>-3.2476468321682161E-2</v>
      </c>
      <c r="J127" s="166">
        <f t="shared" si="40"/>
        <v>-590</v>
      </c>
      <c r="K127" s="167">
        <f t="shared" si="42"/>
        <v>7.5052802124997312E-4</v>
      </c>
      <c r="L127" s="81"/>
    </row>
    <row r="128" spans="1:12" x14ac:dyDescent="0.25">
      <c r="A128" s="164"/>
      <c r="B128" s="165" t="s">
        <v>126</v>
      </c>
      <c r="C128" s="166">
        <v>1388</v>
      </c>
      <c r="D128" s="166">
        <v>1475</v>
      </c>
      <c r="E128" s="166">
        <v>4119</v>
      </c>
      <c r="F128" s="166">
        <v>4558</v>
      </c>
      <c r="G128" s="166">
        <v>5112</v>
      </c>
      <c r="H128" s="166">
        <v>5591</v>
      </c>
      <c r="I128" s="167">
        <f t="shared" si="41"/>
        <v>9.3701095461658834E-2</v>
      </c>
      <c r="J128" s="166">
        <f t="shared" si="40"/>
        <v>479</v>
      </c>
      <c r="K128" s="167">
        <f t="shared" si="42"/>
        <v>2.3873255770658243E-4</v>
      </c>
      <c r="L128" s="81"/>
    </row>
    <row r="129" spans="1:12" x14ac:dyDescent="0.25">
      <c r="A129" s="164"/>
      <c r="B129" s="165" t="s">
        <v>122</v>
      </c>
      <c r="C129" s="166">
        <v>1246</v>
      </c>
      <c r="D129" s="166">
        <v>1145</v>
      </c>
      <c r="E129" s="166">
        <v>3183</v>
      </c>
      <c r="F129" s="166">
        <v>3649</v>
      </c>
      <c r="G129" s="166">
        <v>3764</v>
      </c>
      <c r="H129" s="166">
        <v>4127</v>
      </c>
      <c r="I129" s="167">
        <f t="shared" si="41"/>
        <v>9.6439957492029826E-2</v>
      </c>
      <c r="J129" s="166">
        <f t="shared" si="40"/>
        <v>363</v>
      </c>
      <c r="K129" s="167">
        <f t="shared" si="42"/>
        <v>1.7622058051423105E-4</v>
      </c>
      <c r="L129" s="81"/>
    </row>
    <row r="130" spans="1:12" x14ac:dyDescent="0.25">
      <c r="A130" s="164"/>
      <c r="B130" s="165" t="s">
        <v>131</v>
      </c>
      <c r="C130" s="166">
        <v>1591</v>
      </c>
      <c r="D130" s="166">
        <v>251</v>
      </c>
      <c r="E130" s="166">
        <v>1653</v>
      </c>
      <c r="F130" s="166">
        <v>2259</v>
      </c>
      <c r="G130" s="166">
        <v>2935</v>
      </c>
      <c r="H130" s="166">
        <v>1872</v>
      </c>
      <c r="I130" s="167">
        <f t="shared" si="41"/>
        <v>-0.36218057921635438</v>
      </c>
      <c r="J130" s="166">
        <f t="shared" si="40"/>
        <v>-1063</v>
      </c>
      <c r="K130" s="167">
        <f t="shared" si="42"/>
        <v>7.9933347885301792E-5</v>
      </c>
      <c r="L130" s="81"/>
    </row>
    <row r="131" spans="1:12" x14ac:dyDescent="0.25">
      <c r="A131" s="164" t="s">
        <v>147</v>
      </c>
      <c r="B131" s="165" t="s">
        <v>134</v>
      </c>
      <c r="C131" s="166">
        <v>1922</v>
      </c>
      <c r="D131" s="166">
        <v>475</v>
      </c>
      <c r="E131" s="166">
        <v>2460</v>
      </c>
      <c r="F131" s="166">
        <v>3064</v>
      </c>
      <c r="G131" s="166">
        <v>3446</v>
      </c>
      <c r="H131" s="166">
        <v>2849</v>
      </c>
      <c r="I131" s="167">
        <f t="shared" si="41"/>
        <v>-0.17324434126523502</v>
      </c>
      <c r="J131" s="166">
        <f t="shared" si="40"/>
        <v>-597</v>
      </c>
      <c r="K131" s="167">
        <f t="shared" si="42"/>
        <v>1.2165069878484232E-4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42875</v>
      </c>
      <c r="D132" s="171">
        <f t="shared" ref="D132:H132" si="44">D124-SUM(D125:D131)</f>
        <v>44944</v>
      </c>
      <c r="E132" s="171">
        <f t="shared" si="44"/>
        <v>98945</v>
      </c>
      <c r="F132" s="171">
        <f t="shared" si="44"/>
        <v>93009</v>
      </c>
      <c r="G132" s="171">
        <f t="shared" si="44"/>
        <v>100939</v>
      </c>
      <c r="H132" s="171">
        <f t="shared" si="44"/>
        <v>96615</v>
      </c>
      <c r="I132" s="172">
        <f t="shared" si="41"/>
        <v>-4.2837753494684883E-2</v>
      </c>
      <c r="J132" s="171">
        <f>H132-G132</f>
        <v>-4324</v>
      </c>
      <c r="K132" s="172">
        <f t="shared" si="42"/>
        <v>4.1254061997534367E-3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473204</v>
      </c>
      <c r="D134" s="178">
        <v>288076</v>
      </c>
      <c r="E134" s="178">
        <v>1153750</v>
      </c>
      <c r="F134" s="178">
        <v>1242308</v>
      </c>
      <c r="G134" s="178">
        <v>1342017</v>
      </c>
      <c r="H134" s="178">
        <v>1340515</v>
      </c>
      <c r="I134" s="179">
        <f>IFERROR(H134/G134-1,"-")</f>
        <v>-1.1192108594749728E-3</v>
      </c>
      <c r="J134" s="178">
        <f>H134-G134</f>
        <v>-1502</v>
      </c>
      <c r="K134" s="179">
        <f>H134/H$8</f>
        <v>5.723923709426567E-2</v>
      </c>
      <c r="L134" s="81"/>
    </row>
    <row r="135" spans="1:12" x14ac:dyDescent="0.25">
      <c r="A135" s="164" t="s">
        <v>99</v>
      </c>
      <c r="B135" s="161" t="s">
        <v>100</v>
      </c>
      <c r="C135" s="162">
        <v>33884</v>
      </c>
      <c r="D135" s="162">
        <v>100072</v>
      </c>
      <c r="E135" s="162">
        <v>75529</v>
      </c>
      <c r="F135" s="162">
        <v>83338</v>
      </c>
      <c r="G135" s="162">
        <v>69683</v>
      </c>
      <c r="H135" s="162">
        <v>78500</v>
      </c>
      <c r="I135" s="163">
        <f>IFERROR(H135/G135-1,"-")</f>
        <v>0.12653014365053172</v>
      </c>
      <c r="J135" s="162">
        <f t="shared" ref="J135:J145" si="45">H135-G135</f>
        <v>8817</v>
      </c>
      <c r="K135" s="163">
        <f>H135/H$8</f>
        <v>3.3519058808740335E-3</v>
      </c>
      <c r="L135" s="81"/>
    </row>
    <row r="136" spans="1:12" x14ac:dyDescent="0.25">
      <c r="A136" s="164" t="s">
        <v>106</v>
      </c>
      <c r="B136" s="165" t="s">
        <v>106</v>
      </c>
      <c r="C136" s="166">
        <v>21710</v>
      </c>
      <c r="D136" s="166">
        <v>61390</v>
      </c>
      <c r="E136" s="166">
        <v>41539</v>
      </c>
      <c r="F136" s="166">
        <v>45150</v>
      </c>
      <c r="G136" s="166">
        <v>34096</v>
      </c>
      <c r="H136" s="166">
        <v>33894</v>
      </c>
      <c r="I136" s="167">
        <f>IFERROR(H136/G136-1,"-")</f>
        <v>-5.9244486156734277E-3</v>
      </c>
      <c r="J136" s="166">
        <f t="shared" si="45"/>
        <v>-202</v>
      </c>
      <c r="K136" s="167">
        <f>H136/H$8</f>
        <v>1.44725475065407E-3</v>
      </c>
      <c r="L136" s="81"/>
    </row>
    <row r="137" spans="1:12" x14ac:dyDescent="0.25">
      <c r="A137" s="164" t="s">
        <v>103</v>
      </c>
      <c r="B137" s="165" t="s">
        <v>103</v>
      </c>
      <c r="C137" s="166">
        <v>12174</v>
      </c>
      <c r="D137" s="166">
        <v>38682</v>
      </c>
      <c r="E137" s="166">
        <v>33990</v>
      </c>
      <c r="F137" s="166">
        <v>38188</v>
      </c>
      <c r="G137" s="166">
        <v>35587</v>
      </c>
      <c r="H137" s="166">
        <v>44606</v>
      </c>
      <c r="I137" s="167">
        <f>IFERROR(H137/G137-1,"-")</f>
        <v>0.25343524320678901</v>
      </c>
      <c r="J137" s="166">
        <f t="shared" si="45"/>
        <v>9019</v>
      </c>
      <c r="K137" s="167">
        <f>H137/H$8</f>
        <v>1.9046511302199635E-3</v>
      </c>
      <c r="L137" s="81"/>
    </row>
    <row r="138" spans="1:12" x14ac:dyDescent="0.25">
      <c r="A138" s="164"/>
      <c r="B138" s="161" t="s">
        <v>110</v>
      </c>
      <c r="C138" s="162">
        <v>439320</v>
      </c>
      <c r="D138" s="162">
        <v>188004</v>
      </c>
      <c r="E138" s="162">
        <v>1078221</v>
      </c>
      <c r="F138" s="162">
        <v>1158970</v>
      </c>
      <c r="G138" s="162">
        <v>1272334</v>
      </c>
      <c r="H138" s="162">
        <v>1262015</v>
      </c>
      <c r="I138" s="163">
        <f>IFERROR(H138/G138-1,"-")</f>
        <v>-8.1102917944502195E-3</v>
      </c>
      <c r="J138" s="162">
        <f t="shared" si="45"/>
        <v>-10319</v>
      </c>
      <c r="K138" s="163">
        <f>H138/H$8</f>
        <v>5.3887331213391634E-2</v>
      </c>
      <c r="L138" s="81"/>
    </row>
    <row r="139" spans="1:12" s="58" customFormat="1" x14ac:dyDescent="0.25">
      <c r="A139" s="164"/>
      <c r="B139" s="165" t="s">
        <v>113</v>
      </c>
      <c r="C139" s="166">
        <v>200238</v>
      </c>
      <c r="D139" s="166">
        <v>20958</v>
      </c>
      <c r="E139" s="166">
        <v>485247</v>
      </c>
      <c r="F139" s="166">
        <v>476282</v>
      </c>
      <c r="G139" s="166">
        <v>573079</v>
      </c>
      <c r="H139" s="166">
        <v>600481</v>
      </c>
      <c r="I139" s="167">
        <f t="shared" ref="I139:I146" si="46">IFERROR(H139/G139-1,"-")</f>
        <v>4.7815397179097552E-2</v>
      </c>
      <c r="J139" s="166">
        <f t="shared" si="45"/>
        <v>27402</v>
      </c>
      <c r="K139" s="167">
        <f t="shared" ref="K139:K146" si="47">H139/H$8</f>
        <v>2.5640201213415547E-2</v>
      </c>
      <c r="L139" s="168"/>
    </row>
    <row r="140" spans="1:12" s="58" customFormat="1" x14ac:dyDescent="0.25">
      <c r="A140" s="164"/>
      <c r="B140" s="165" t="s">
        <v>116</v>
      </c>
      <c r="C140" s="166">
        <v>32199</v>
      </c>
      <c r="D140" s="166">
        <v>21935</v>
      </c>
      <c r="E140" s="166">
        <v>77863</v>
      </c>
      <c r="F140" s="166">
        <v>113870</v>
      </c>
      <c r="G140" s="166">
        <v>127281</v>
      </c>
      <c r="H140" s="166">
        <v>121802</v>
      </c>
      <c r="I140" s="167">
        <f t="shared" si="46"/>
        <v>-4.3046487692585678E-2</v>
      </c>
      <c r="J140" s="166">
        <f t="shared" si="45"/>
        <v>-5479</v>
      </c>
      <c r="K140" s="167">
        <f t="shared" si="47"/>
        <v>5.2008769439773122E-3</v>
      </c>
      <c r="L140" s="168"/>
    </row>
    <row r="141" spans="1:12" x14ac:dyDescent="0.25">
      <c r="A141" s="164"/>
      <c r="B141" s="165" t="s">
        <v>119</v>
      </c>
      <c r="C141" s="166">
        <v>29612</v>
      </c>
      <c r="D141" s="166">
        <v>42817</v>
      </c>
      <c r="E141" s="166">
        <v>117681</v>
      </c>
      <c r="F141" s="166">
        <v>112196</v>
      </c>
      <c r="G141" s="166">
        <v>121065</v>
      </c>
      <c r="H141" s="166">
        <v>109237</v>
      </c>
      <c r="I141" s="167">
        <f t="shared" si="46"/>
        <v>-9.7699582868706947E-2</v>
      </c>
      <c r="J141" s="166">
        <f t="shared" si="45"/>
        <v>-11828</v>
      </c>
      <c r="K141" s="167">
        <f t="shared" si="47"/>
        <v>4.6643585058476029E-3</v>
      </c>
      <c r="L141" s="81"/>
    </row>
    <row r="142" spans="1:12" x14ac:dyDescent="0.25">
      <c r="A142" s="164"/>
      <c r="B142" s="165" t="s">
        <v>126</v>
      </c>
      <c r="C142" s="166">
        <v>6757</v>
      </c>
      <c r="D142" s="166">
        <v>3106</v>
      </c>
      <c r="E142" s="166">
        <v>43011</v>
      </c>
      <c r="F142" s="166">
        <v>52082</v>
      </c>
      <c r="G142" s="166">
        <v>42799</v>
      </c>
      <c r="H142" s="166">
        <v>35361</v>
      </c>
      <c r="I142" s="167">
        <f t="shared" si="46"/>
        <v>-0.17378910722213137</v>
      </c>
      <c r="J142" s="166">
        <f t="shared" si="45"/>
        <v>-7438</v>
      </c>
      <c r="K142" s="167">
        <f t="shared" si="47"/>
        <v>1.5098948261603401E-3</v>
      </c>
      <c r="L142" s="81"/>
    </row>
    <row r="143" spans="1:12" x14ac:dyDescent="0.25">
      <c r="A143" s="164"/>
      <c r="B143" s="165" t="s">
        <v>122</v>
      </c>
      <c r="C143" s="166">
        <v>9265</v>
      </c>
      <c r="D143" s="166">
        <v>7447</v>
      </c>
      <c r="E143" s="166">
        <v>21223</v>
      </c>
      <c r="F143" s="166">
        <v>27309</v>
      </c>
      <c r="G143" s="166">
        <v>31901</v>
      </c>
      <c r="H143" s="166">
        <v>22635</v>
      </c>
      <c r="I143" s="167">
        <f t="shared" si="46"/>
        <v>-0.2904611140716592</v>
      </c>
      <c r="J143" s="166">
        <f t="shared" si="45"/>
        <v>-9266</v>
      </c>
      <c r="K143" s="167">
        <f t="shared" si="47"/>
        <v>9.6650177851699049E-4</v>
      </c>
      <c r="L143" s="81"/>
    </row>
    <row r="144" spans="1:12" x14ac:dyDescent="0.25">
      <c r="A144" s="164"/>
      <c r="B144" s="165" t="s">
        <v>131</v>
      </c>
      <c r="C144" s="166">
        <v>15289</v>
      </c>
      <c r="D144" s="166">
        <v>432</v>
      </c>
      <c r="E144" s="166">
        <v>14684</v>
      </c>
      <c r="F144" s="166">
        <v>18600</v>
      </c>
      <c r="G144" s="166">
        <v>16524</v>
      </c>
      <c r="H144" s="166">
        <v>18431</v>
      </c>
      <c r="I144" s="167">
        <f t="shared" si="46"/>
        <v>0.1154078915516823</v>
      </c>
      <c r="J144" s="166">
        <f t="shared" si="45"/>
        <v>1907</v>
      </c>
      <c r="K144" s="167">
        <f t="shared" si="47"/>
        <v>7.8699334127884475E-4</v>
      </c>
      <c r="L144" s="81"/>
    </row>
    <row r="145" spans="1:12" x14ac:dyDescent="0.25">
      <c r="A145" s="164" t="s">
        <v>147</v>
      </c>
      <c r="B145" s="165" t="s">
        <v>134</v>
      </c>
      <c r="C145" s="166">
        <v>28797</v>
      </c>
      <c r="D145" s="166">
        <v>206</v>
      </c>
      <c r="E145" s="166">
        <v>6599</v>
      </c>
      <c r="F145" s="166">
        <v>12860</v>
      </c>
      <c r="G145" s="166">
        <v>10617</v>
      </c>
      <c r="H145" s="166">
        <v>9008</v>
      </c>
      <c r="I145" s="167">
        <f t="shared" si="46"/>
        <v>-0.15154940190260902</v>
      </c>
      <c r="J145" s="166">
        <f t="shared" si="45"/>
        <v>-1609</v>
      </c>
      <c r="K145" s="167">
        <f t="shared" si="47"/>
        <v>3.8463653726004195E-4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117163</v>
      </c>
      <c r="D146" s="171">
        <f t="shared" ref="D146:H146" si="49">D138-SUM(D139:D145)</f>
        <v>91103</v>
      </c>
      <c r="E146" s="171">
        <f t="shared" si="49"/>
        <v>311913</v>
      </c>
      <c r="F146" s="171">
        <f t="shared" si="49"/>
        <v>345771</v>
      </c>
      <c r="G146" s="171">
        <f t="shared" si="49"/>
        <v>349068</v>
      </c>
      <c r="H146" s="171">
        <f t="shared" si="49"/>
        <v>345060</v>
      </c>
      <c r="I146" s="172">
        <f t="shared" si="46"/>
        <v>-1.1482003506480098E-2</v>
      </c>
      <c r="J146" s="171">
        <f>H146-G146</f>
        <v>-4008</v>
      </c>
      <c r="K146" s="172">
        <f t="shared" si="47"/>
        <v>1.4733868066934957E-2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184985</v>
      </c>
      <c r="D148" s="178">
        <v>134070</v>
      </c>
      <c r="E148" s="178">
        <v>400537</v>
      </c>
      <c r="F148" s="178">
        <v>532288</v>
      </c>
      <c r="G148" s="178">
        <v>498730</v>
      </c>
      <c r="H148" s="178">
        <v>492552</v>
      </c>
      <c r="I148" s="179">
        <f>IFERROR(H148/G148-1,"-")</f>
        <v>-1.2387464158963746E-2</v>
      </c>
      <c r="J148" s="178">
        <f>H148-G148</f>
        <v>-6178</v>
      </c>
      <c r="K148" s="179">
        <f>H148/H$8</f>
        <v>2.1031693572436522E-2</v>
      </c>
      <c r="L148" s="81"/>
    </row>
    <row r="149" spans="1:12" x14ac:dyDescent="0.25">
      <c r="A149" s="164" t="s">
        <v>99</v>
      </c>
      <c r="B149" s="161" t="s">
        <v>100</v>
      </c>
      <c r="C149" s="162">
        <v>63220</v>
      </c>
      <c r="D149" s="162">
        <v>66820</v>
      </c>
      <c r="E149" s="162">
        <v>167388</v>
      </c>
      <c r="F149" s="162">
        <v>216622</v>
      </c>
      <c r="G149" s="162">
        <v>193819</v>
      </c>
      <c r="H149" s="162">
        <v>181873</v>
      </c>
      <c r="I149" s="163">
        <f>IFERROR(H149/G149-1,"-")</f>
        <v>-6.1634824243237296E-2</v>
      </c>
      <c r="J149" s="162">
        <f t="shared" ref="J149:J159" si="50">H149-G149</f>
        <v>-11946</v>
      </c>
      <c r="K149" s="163">
        <f>H149/H$8</f>
        <v>7.7658748824484475E-3</v>
      </c>
      <c r="L149" s="81"/>
    </row>
    <row r="150" spans="1:12" x14ac:dyDescent="0.25">
      <c r="A150" s="164" t="s">
        <v>106</v>
      </c>
      <c r="B150" s="165" t="s">
        <v>106</v>
      </c>
      <c r="C150" s="166">
        <v>25556</v>
      </c>
      <c r="D150" s="166">
        <v>47686</v>
      </c>
      <c r="E150" s="166">
        <v>96720</v>
      </c>
      <c r="F150" s="166">
        <v>146386</v>
      </c>
      <c r="G150" s="166">
        <v>126287</v>
      </c>
      <c r="H150" s="166">
        <v>106060</v>
      </c>
      <c r="I150" s="167">
        <f>IFERROR(H150/G150-1,"-")</f>
        <v>-0.16016692137749733</v>
      </c>
      <c r="J150" s="166">
        <f t="shared" si="50"/>
        <v>-20227</v>
      </c>
      <c r="K150" s="167">
        <f>H150/H$8</f>
        <v>4.5287023914076432E-3</v>
      </c>
      <c r="L150" s="81"/>
    </row>
    <row r="151" spans="1:12" x14ac:dyDescent="0.25">
      <c r="A151" s="164" t="s">
        <v>103</v>
      </c>
      <c r="B151" s="165" t="s">
        <v>103</v>
      </c>
      <c r="C151" s="166">
        <v>37664</v>
      </c>
      <c r="D151" s="166">
        <v>19134</v>
      </c>
      <c r="E151" s="166">
        <v>70668</v>
      </c>
      <c r="F151" s="166">
        <v>70236</v>
      </c>
      <c r="G151" s="166">
        <v>67532</v>
      </c>
      <c r="H151" s="166">
        <v>75813</v>
      </c>
      <c r="I151" s="167">
        <f>IFERROR(H151/G151-1,"-")</f>
        <v>0.12262334893087723</v>
      </c>
      <c r="J151" s="166">
        <f t="shared" si="50"/>
        <v>8281</v>
      </c>
      <c r="K151" s="167">
        <f>H151/H$8</f>
        <v>3.2371724910408039E-3</v>
      </c>
      <c r="L151" s="81"/>
    </row>
    <row r="152" spans="1:12" x14ac:dyDescent="0.25">
      <c r="A152" s="164"/>
      <c r="B152" s="161" t="s">
        <v>110</v>
      </c>
      <c r="C152" s="162">
        <v>121765</v>
      </c>
      <c r="D152" s="162">
        <v>67250</v>
      </c>
      <c r="E152" s="162">
        <v>233149</v>
      </c>
      <c r="F152" s="162">
        <v>315666</v>
      </c>
      <c r="G152" s="162">
        <v>304911</v>
      </c>
      <c r="H152" s="162">
        <v>310679</v>
      </c>
      <c r="I152" s="163">
        <f>IFERROR(H152/G152-1,"-")</f>
        <v>1.891699545113168E-2</v>
      </c>
      <c r="J152" s="162">
        <f t="shared" si="50"/>
        <v>5768</v>
      </c>
      <c r="K152" s="163">
        <f>H152/H$8</f>
        <v>1.3265818689988076E-2</v>
      </c>
      <c r="L152" s="81"/>
    </row>
    <row r="153" spans="1:12" s="58" customFormat="1" x14ac:dyDescent="0.25">
      <c r="A153" s="164"/>
      <c r="B153" s="165" t="s">
        <v>113</v>
      </c>
      <c r="C153" s="166">
        <v>26701</v>
      </c>
      <c r="D153" s="166">
        <v>3706</v>
      </c>
      <c r="E153" s="166">
        <v>87090</v>
      </c>
      <c r="F153" s="166">
        <v>124474</v>
      </c>
      <c r="G153" s="166">
        <v>111777</v>
      </c>
      <c r="H153" s="166">
        <v>70809</v>
      </c>
      <c r="I153" s="167">
        <f t="shared" ref="I153:I160" si="51">IFERROR(H153/G153-1,"-")</f>
        <v>-0.36651547277167928</v>
      </c>
      <c r="J153" s="166">
        <f t="shared" si="50"/>
        <v>-40968</v>
      </c>
      <c r="K153" s="167">
        <f t="shared" ref="K153:K160" si="52">H153/H$8</f>
        <v>3.0235045034243241E-3</v>
      </c>
      <c r="L153" s="168"/>
    </row>
    <row r="154" spans="1:12" s="58" customFormat="1" x14ac:dyDescent="0.25">
      <c r="A154" s="164"/>
      <c r="B154" s="165" t="s">
        <v>116</v>
      </c>
      <c r="C154" s="166">
        <v>45281</v>
      </c>
      <c r="D154" s="166">
        <v>17475</v>
      </c>
      <c r="E154" s="166">
        <v>60205</v>
      </c>
      <c r="F154" s="166">
        <v>64899</v>
      </c>
      <c r="G154" s="166">
        <v>66247</v>
      </c>
      <c r="H154" s="166">
        <v>61233</v>
      </c>
      <c r="I154" s="167">
        <f t="shared" si="51"/>
        <v>-7.5686446178694911E-2</v>
      </c>
      <c r="J154" s="166">
        <f t="shared" si="50"/>
        <v>-5014</v>
      </c>
      <c r="K154" s="167">
        <f t="shared" si="52"/>
        <v>2.6146146853956651E-3</v>
      </c>
      <c r="L154" s="168"/>
    </row>
    <row r="155" spans="1:12" x14ac:dyDescent="0.25">
      <c r="A155" s="164"/>
      <c r="B155" s="165" t="s">
        <v>119</v>
      </c>
      <c r="C155" s="166">
        <v>12717</v>
      </c>
      <c r="D155" s="166">
        <v>15426</v>
      </c>
      <c r="E155" s="166">
        <v>24322</v>
      </c>
      <c r="F155" s="166">
        <v>46771</v>
      </c>
      <c r="G155" s="166">
        <v>35220</v>
      </c>
      <c r="H155" s="166">
        <v>99720</v>
      </c>
      <c r="I155" s="167">
        <f t="shared" si="51"/>
        <v>1.8313458262350939</v>
      </c>
      <c r="J155" s="166">
        <f t="shared" si="50"/>
        <v>64500</v>
      </c>
      <c r="K155" s="167">
        <f t="shared" si="52"/>
        <v>4.2579879546593459E-3</v>
      </c>
      <c r="L155" s="81"/>
    </row>
    <row r="156" spans="1:12" x14ac:dyDescent="0.25">
      <c r="A156" s="164"/>
      <c r="B156" s="165" t="s">
        <v>126</v>
      </c>
      <c r="C156" s="166">
        <v>2455</v>
      </c>
      <c r="D156" s="166">
        <v>2073</v>
      </c>
      <c r="E156" s="166">
        <v>5320</v>
      </c>
      <c r="F156" s="166">
        <v>7687</v>
      </c>
      <c r="G156" s="166">
        <v>9983</v>
      </c>
      <c r="H156" s="166">
        <v>8137</v>
      </c>
      <c r="I156" s="167">
        <f t="shared" si="51"/>
        <v>-0.18491435440248427</v>
      </c>
      <c r="J156" s="166">
        <f t="shared" si="50"/>
        <v>-1846</v>
      </c>
      <c r="K156" s="167">
        <f t="shared" si="52"/>
        <v>3.4744532678563072E-4</v>
      </c>
      <c r="L156" s="81"/>
    </row>
    <row r="157" spans="1:12" x14ac:dyDescent="0.25">
      <c r="A157" s="164"/>
      <c r="B157" s="165" t="s">
        <v>122</v>
      </c>
      <c r="C157" s="166">
        <v>6985</v>
      </c>
      <c r="D157" s="166">
        <v>6072</v>
      </c>
      <c r="E157" s="166">
        <v>19537</v>
      </c>
      <c r="F157" s="166">
        <v>16414</v>
      </c>
      <c r="G157" s="166">
        <v>17803</v>
      </c>
      <c r="H157" s="166">
        <v>13011</v>
      </c>
      <c r="I157" s="167">
        <f t="shared" si="51"/>
        <v>-0.26916811773296634</v>
      </c>
      <c r="J157" s="166">
        <f t="shared" si="50"/>
        <v>-4792</v>
      </c>
      <c r="K157" s="167">
        <f t="shared" si="52"/>
        <v>5.555623874656312E-4</v>
      </c>
      <c r="L157" s="81"/>
    </row>
    <row r="158" spans="1:12" x14ac:dyDescent="0.25">
      <c r="A158" s="164"/>
      <c r="B158" s="165" t="s">
        <v>131</v>
      </c>
      <c r="C158" s="166">
        <v>2774</v>
      </c>
      <c r="D158" s="166">
        <v>283</v>
      </c>
      <c r="E158" s="166">
        <v>1474</v>
      </c>
      <c r="F158" s="166">
        <v>3135</v>
      </c>
      <c r="G158" s="166">
        <v>2144</v>
      </c>
      <c r="H158" s="166">
        <v>1671</v>
      </c>
      <c r="I158" s="167">
        <f t="shared" si="51"/>
        <v>-0.22061567164179108</v>
      </c>
      <c r="J158" s="166">
        <f t="shared" si="50"/>
        <v>-473</v>
      </c>
      <c r="K158" s="167">
        <f t="shared" si="52"/>
        <v>7.135076085274535E-5</v>
      </c>
      <c r="L158" s="81"/>
    </row>
    <row r="159" spans="1:12" x14ac:dyDescent="0.25">
      <c r="A159" s="164" t="s">
        <v>147</v>
      </c>
      <c r="B159" s="165" t="s">
        <v>134</v>
      </c>
      <c r="C159" s="166">
        <v>3726</v>
      </c>
      <c r="D159" s="166">
        <v>175</v>
      </c>
      <c r="E159" s="166">
        <v>2629</v>
      </c>
      <c r="F159" s="166">
        <v>3956</v>
      </c>
      <c r="G159" s="166">
        <v>3713</v>
      </c>
      <c r="H159" s="166">
        <v>2780</v>
      </c>
      <c r="I159" s="167">
        <f t="shared" si="51"/>
        <v>-0.25127928898464857</v>
      </c>
      <c r="J159" s="166">
        <f t="shared" si="50"/>
        <v>-933</v>
      </c>
      <c r="K159" s="167">
        <f t="shared" si="52"/>
        <v>1.1870443756471099E-4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21126</v>
      </c>
      <c r="D160" s="171">
        <f t="shared" ref="D160:H160" si="54">D152-SUM(D153:D159)</f>
        <v>22040</v>
      </c>
      <c r="E160" s="171">
        <f t="shared" si="54"/>
        <v>32572</v>
      </c>
      <c r="F160" s="171">
        <f t="shared" si="54"/>
        <v>48330</v>
      </c>
      <c r="G160" s="171">
        <f t="shared" si="54"/>
        <v>58024</v>
      </c>
      <c r="H160" s="171">
        <f t="shared" si="54"/>
        <v>53318</v>
      </c>
      <c r="I160" s="172">
        <f t="shared" si="51"/>
        <v>-8.1104370605266762E-2</v>
      </c>
      <c r="J160" s="171">
        <f>H160-G160</f>
        <v>-4706</v>
      </c>
      <c r="K160" s="172">
        <f t="shared" si="52"/>
        <v>2.2766486338400217E-3</v>
      </c>
      <c r="L160" s="81"/>
    </row>
    <row r="161" spans="2:14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2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EB148-69DD-4627-AFD8-129090406DE6}">
  <sheetPr>
    <tabColor theme="8" tint="0.59999389629810485"/>
  </sheetPr>
  <dimension ref="B1:P220"/>
  <sheetViews>
    <sheetView showGridLines="0" topLeftCell="A158" zoomScaleNormal="100" workbookViewId="0">
      <selection activeCell="D7" sqref="D7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299" t="s">
        <v>43</v>
      </c>
      <c r="E1" s="299"/>
      <c r="F1" s="299"/>
      <c r="G1" s="299"/>
      <c r="H1" s="299"/>
      <c r="I1" s="299"/>
      <c r="J1" s="299"/>
      <c r="K1" s="299"/>
      <c r="L1" s="299"/>
    </row>
    <row r="2" spans="2:16" x14ac:dyDescent="0.25">
      <c r="D2" s="299"/>
      <c r="E2" s="299"/>
      <c r="F2" s="299"/>
      <c r="G2" s="299"/>
      <c r="H2" s="299"/>
      <c r="I2" s="299"/>
      <c r="J2" s="299"/>
      <c r="K2" s="299"/>
      <c r="L2" s="299"/>
    </row>
    <row r="4" spans="2:16" ht="21.75" customHeight="1" thickBot="1" x14ac:dyDescent="0.3">
      <c r="C4" s="64" t="s">
        <v>44</v>
      </c>
      <c r="D4" s="64"/>
      <c r="E4" s="64"/>
      <c r="F4" s="64"/>
      <c r="G4" s="64"/>
      <c r="H4" s="64"/>
      <c r="I4" s="64"/>
      <c r="J4" s="64"/>
      <c r="K4" s="64"/>
      <c r="L4" s="64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30" x14ac:dyDescent="0.25">
      <c r="B6" s="4"/>
      <c r="C6" s="4"/>
      <c r="D6" s="4"/>
      <c r="E6" s="13" t="s">
        <v>232</v>
      </c>
      <c r="F6" s="13" t="s">
        <v>233</v>
      </c>
      <c r="G6" s="13" t="s">
        <v>234</v>
      </c>
      <c r="H6" s="13" t="s">
        <v>235</v>
      </c>
      <c r="I6" s="13" t="s">
        <v>236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agosto 2025</v>
      </c>
    </row>
    <row r="7" spans="2:16" ht="15" customHeight="1" x14ac:dyDescent="0.25">
      <c r="B7" s="296" t="s">
        <v>45</v>
      </c>
      <c r="C7" s="286" t="s">
        <v>8</v>
      </c>
      <c r="D7" s="65" t="s">
        <v>46</v>
      </c>
      <c r="E7" s="66">
        <v>286184</v>
      </c>
      <c r="F7" s="66">
        <v>442299</v>
      </c>
      <c r="G7" s="66">
        <v>447853</v>
      </c>
      <c r="H7" s="66">
        <v>494247</v>
      </c>
      <c r="I7" s="66">
        <v>484410</v>
      </c>
      <c r="J7" s="67">
        <f>I7/H7-1</f>
        <v>-1.9903003963605226E-2</v>
      </c>
      <c r="K7" s="66">
        <f>I7-H7</f>
        <v>-9837</v>
      </c>
      <c r="L7" s="67">
        <f>I7/$I$7</f>
        <v>1</v>
      </c>
      <c r="P7" s="68"/>
    </row>
    <row r="8" spans="2:16" ht="15" customHeight="1" x14ac:dyDescent="0.25">
      <c r="B8" s="284"/>
      <c r="C8" s="287"/>
      <c r="D8" s="15" t="s">
        <v>47</v>
      </c>
      <c r="E8" s="16">
        <v>118184</v>
      </c>
      <c r="F8" s="16">
        <v>164674</v>
      </c>
      <c r="G8" s="16">
        <v>166974</v>
      </c>
      <c r="H8" s="16">
        <v>175399</v>
      </c>
      <c r="I8" s="16">
        <v>164094</v>
      </c>
      <c r="J8" s="17">
        <f t="shared" ref="J8:J63" si="0">I8/H8-1</f>
        <v>-6.4453047052719814E-2</v>
      </c>
      <c r="K8" s="16">
        <f t="shared" ref="K8:K50" si="1">I8-H8</f>
        <v>-11305</v>
      </c>
      <c r="L8" s="18">
        <f t="shared" ref="L8:L17" si="2">I8/$I$7</f>
        <v>0.3387502322412832</v>
      </c>
      <c r="P8" s="68"/>
    </row>
    <row r="9" spans="2:16" x14ac:dyDescent="0.25">
      <c r="B9" s="284"/>
      <c r="C9" s="287"/>
      <c r="D9" s="19" t="s">
        <v>48</v>
      </c>
      <c r="E9" s="20">
        <v>53067</v>
      </c>
      <c r="F9" s="20">
        <v>117894</v>
      </c>
      <c r="G9" s="20">
        <v>116797</v>
      </c>
      <c r="H9" s="20">
        <v>126181</v>
      </c>
      <c r="I9" s="20">
        <v>123588</v>
      </c>
      <c r="J9" s="69">
        <f t="shared" si="0"/>
        <v>-2.0549845063836836E-2</v>
      </c>
      <c r="K9" s="20">
        <f t="shared" si="1"/>
        <v>-2593</v>
      </c>
      <c r="L9" s="70">
        <f t="shared" si="2"/>
        <v>0.25513098408373075</v>
      </c>
      <c r="P9" s="68"/>
    </row>
    <row r="10" spans="2:16" x14ac:dyDescent="0.25">
      <c r="B10" s="284"/>
      <c r="C10" s="287"/>
      <c r="D10" s="19" t="s">
        <v>49</v>
      </c>
      <c r="E10" s="20">
        <v>2316</v>
      </c>
      <c r="F10" s="20">
        <v>3343</v>
      </c>
      <c r="G10" s="20">
        <v>3080</v>
      </c>
      <c r="H10" s="20">
        <v>3161</v>
      </c>
      <c r="I10" s="20">
        <v>3513</v>
      </c>
      <c r="J10" s="69">
        <f t="shared" si="0"/>
        <v>0.11135716545397023</v>
      </c>
      <c r="K10" s="20">
        <f t="shared" si="1"/>
        <v>352</v>
      </c>
      <c r="L10" s="70">
        <f t="shared" si="2"/>
        <v>7.2521211370533229E-3</v>
      </c>
      <c r="P10" s="68"/>
    </row>
    <row r="11" spans="2:16" x14ac:dyDescent="0.25">
      <c r="B11" s="284"/>
      <c r="C11" s="287"/>
      <c r="D11" s="19" t="s">
        <v>50</v>
      </c>
      <c r="E11" s="20">
        <v>6446</v>
      </c>
      <c r="F11" s="20">
        <v>14928</v>
      </c>
      <c r="G11" s="20">
        <v>11309</v>
      </c>
      <c r="H11" s="20">
        <v>25050</v>
      </c>
      <c r="I11" s="20">
        <v>16404</v>
      </c>
      <c r="J11" s="69">
        <f t="shared" si="0"/>
        <v>-0.34514970059880234</v>
      </c>
      <c r="K11" s="20">
        <f t="shared" si="1"/>
        <v>-8646</v>
      </c>
      <c r="L11" s="70">
        <f t="shared" si="2"/>
        <v>3.3863875642534215E-2</v>
      </c>
      <c r="P11" s="68"/>
    </row>
    <row r="12" spans="2:16" x14ac:dyDescent="0.25">
      <c r="B12" s="284"/>
      <c r="C12" s="287"/>
      <c r="D12" s="19" t="s">
        <v>51</v>
      </c>
      <c r="E12" s="20">
        <v>50036</v>
      </c>
      <c r="F12" s="20">
        <v>65748</v>
      </c>
      <c r="G12" s="20">
        <v>73184</v>
      </c>
      <c r="H12" s="20">
        <v>89034</v>
      </c>
      <c r="I12" s="20">
        <v>94925</v>
      </c>
      <c r="J12" s="69">
        <f t="shared" si="0"/>
        <v>6.6165734438529133E-2</v>
      </c>
      <c r="K12" s="20">
        <f t="shared" si="1"/>
        <v>5891</v>
      </c>
      <c r="L12" s="70">
        <f t="shared" si="2"/>
        <v>0.19596003385561817</v>
      </c>
      <c r="P12" s="68"/>
    </row>
    <row r="13" spans="2:16" x14ac:dyDescent="0.25">
      <c r="B13" s="284"/>
      <c r="C13" s="287"/>
      <c r="D13" s="19" t="s">
        <v>52</v>
      </c>
      <c r="E13" s="20">
        <v>2929</v>
      </c>
      <c r="F13" s="20">
        <v>3932</v>
      </c>
      <c r="G13" s="20">
        <v>4645</v>
      </c>
      <c r="H13" s="20">
        <v>2899</v>
      </c>
      <c r="I13" s="20">
        <v>4117</v>
      </c>
      <c r="J13" s="69">
        <f t="shared" si="0"/>
        <v>0.42014487754398067</v>
      </c>
      <c r="K13" s="20">
        <f t="shared" si="1"/>
        <v>1218</v>
      </c>
      <c r="L13" s="70">
        <f t="shared" si="2"/>
        <v>8.4989987820234918E-3</v>
      </c>
      <c r="P13" s="68"/>
    </row>
    <row r="14" spans="2:16" x14ac:dyDescent="0.25">
      <c r="B14" s="284"/>
      <c r="C14" s="287"/>
      <c r="D14" s="19" t="s">
        <v>53</v>
      </c>
      <c r="E14" s="20">
        <v>13469</v>
      </c>
      <c r="F14" s="20">
        <v>21074</v>
      </c>
      <c r="G14" s="20">
        <v>20367</v>
      </c>
      <c r="H14" s="20">
        <v>22021</v>
      </c>
      <c r="I14" s="20">
        <v>22682</v>
      </c>
      <c r="J14" s="69">
        <f t="shared" si="0"/>
        <v>3.0016802143408627E-2</v>
      </c>
      <c r="K14" s="20">
        <f t="shared" si="1"/>
        <v>661</v>
      </c>
      <c r="L14" s="70">
        <f t="shared" si="2"/>
        <v>4.6823971429161247E-2</v>
      </c>
      <c r="P14" s="68"/>
    </row>
    <row r="15" spans="2:16" x14ac:dyDescent="0.25">
      <c r="B15" s="284"/>
      <c r="C15" s="287"/>
      <c r="D15" s="19" t="s">
        <v>54</v>
      </c>
      <c r="E15" s="20">
        <v>13925</v>
      </c>
      <c r="F15" s="20">
        <v>15520</v>
      </c>
      <c r="G15" s="20">
        <v>14993</v>
      </c>
      <c r="H15" s="20">
        <v>15201</v>
      </c>
      <c r="I15" s="20">
        <v>16969</v>
      </c>
      <c r="J15" s="69">
        <f t="shared" si="0"/>
        <v>0.11630813762252479</v>
      </c>
      <c r="K15" s="20">
        <f t="shared" si="1"/>
        <v>1768</v>
      </c>
      <c r="L15" s="70">
        <f t="shared" si="2"/>
        <v>3.5030242975991409E-2</v>
      </c>
      <c r="P15" s="68"/>
    </row>
    <row r="16" spans="2:16" x14ac:dyDescent="0.25">
      <c r="B16" s="284"/>
      <c r="C16" s="287"/>
      <c r="D16" s="19" t="s">
        <v>55</v>
      </c>
      <c r="E16" s="20">
        <v>18239</v>
      </c>
      <c r="F16" s="20">
        <v>24659</v>
      </c>
      <c r="G16" s="20">
        <v>25495</v>
      </c>
      <c r="H16" s="20">
        <v>25319</v>
      </c>
      <c r="I16" s="20">
        <v>25459</v>
      </c>
      <c r="J16" s="69">
        <f t="shared" si="0"/>
        <v>5.5294442908486729E-3</v>
      </c>
      <c r="K16" s="20">
        <f t="shared" si="1"/>
        <v>140</v>
      </c>
      <c r="L16" s="70">
        <f t="shared" si="2"/>
        <v>5.2556718482277408E-2</v>
      </c>
      <c r="P16" s="68"/>
    </row>
    <row r="17" spans="2:16" x14ac:dyDescent="0.25">
      <c r="B17" s="284"/>
      <c r="C17" s="288"/>
      <c r="D17" s="23" t="s">
        <v>56</v>
      </c>
      <c r="E17" s="71">
        <v>7573</v>
      </c>
      <c r="F17" s="71">
        <v>10527</v>
      </c>
      <c r="G17" s="71">
        <v>11009</v>
      </c>
      <c r="H17" s="71">
        <v>9982</v>
      </c>
      <c r="I17" s="71">
        <v>12659</v>
      </c>
      <c r="J17" s="25">
        <f t="shared" si="0"/>
        <v>0.26818272891204176</v>
      </c>
      <c r="K17" s="71">
        <f t="shared" si="1"/>
        <v>2677</v>
      </c>
      <c r="L17" s="48">
        <f t="shared" si="2"/>
        <v>2.6132821370326791E-2</v>
      </c>
      <c r="P17" s="68"/>
    </row>
    <row r="18" spans="2:16" x14ac:dyDescent="0.25">
      <c r="B18" s="284"/>
      <c r="C18" s="289" t="s">
        <v>18</v>
      </c>
      <c r="D18" s="65" t="s">
        <v>46</v>
      </c>
      <c r="E18" s="66">
        <v>323520</v>
      </c>
      <c r="F18" s="66">
        <v>524175</v>
      </c>
      <c r="G18" s="66">
        <v>536478</v>
      </c>
      <c r="H18" s="66">
        <v>584505</v>
      </c>
      <c r="I18" s="66">
        <v>570995</v>
      </c>
      <c r="J18" s="67">
        <f t="shared" si="0"/>
        <v>-2.3113574734176745E-2</v>
      </c>
      <c r="K18" s="66">
        <f t="shared" si="1"/>
        <v>-13510</v>
      </c>
      <c r="L18" s="67">
        <f t="shared" ref="L18:L19" si="3">I18/$I$18</f>
        <v>1</v>
      </c>
    </row>
    <row r="19" spans="2:16" x14ac:dyDescent="0.25">
      <c r="B19" s="284"/>
      <c r="C19" s="290"/>
      <c r="D19" s="26" t="s">
        <v>47</v>
      </c>
      <c r="E19" s="27">
        <v>135673</v>
      </c>
      <c r="F19" s="27">
        <v>198300</v>
      </c>
      <c r="G19" s="27">
        <v>203132</v>
      </c>
      <c r="H19" s="27">
        <v>210914</v>
      </c>
      <c r="I19" s="27">
        <v>197112</v>
      </c>
      <c r="J19" s="28">
        <f t="shared" si="0"/>
        <v>-6.5438994092378855E-2</v>
      </c>
      <c r="K19" s="27">
        <f t="shared" si="1"/>
        <v>-13802</v>
      </c>
      <c r="L19" s="18">
        <f t="shared" si="3"/>
        <v>0.3452079265142427</v>
      </c>
    </row>
    <row r="20" spans="2:16" x14ac:dyDescent="0.25">
      <c r="B20" s="284"/>
      <c r="C20" s="290"/>
      <c r="D20" s="4" t="s">
        <v>48</v>
      </c>
      <c r="E20" s="29">
        <v>60982</v>
      </c>
      <c r="F20" s="29">
        <v>142344</v>
      </c>
      <c r="G20" s="29">
        <v>143539</v>
      </c>
      <c r="H20" s="29">
        <v>152016</v>
      </c>
      <c r="I20" s="29">
        <v>148444</v>
      </c>
      <c r="J20" s="72">
        <f t="shared" si="0"/>
        <v>-2.3497526576149896E-2</v>
      </c>
      <c r="K20" s="29">
        <f t="shared" si="1"/>
        <v>-3572</v>
      </c>
      <c r="L20" s="70">
        <f>I20/$I$18</f>
        <v>0.25997425546633507</v>
      </c>
    </row>
    <row r="21" spans="2:16" x14ac:dyDescent="0.25">
      <c r="B21" s="284"/>
      <c r="C21" s="290"/>
      <c r="D21" s="4" t="s">
        <v>49</v>
      </c>
      <c r="E21" s="29">
        <v>2524</v>
      </c>
      <c r="F21" s="29">
        <v>3626</v>
      </c>
      <c r="G21" s="29">
        <v>3264</v>
      </c>
      <c r="H21" s="29">
        <v>3498</v>
      </c>
      <c r="I21" s="29">
        <v>3952</v>
      </c>
      <c r="J21" s="72">
        <f t="shared" si="0"/>
        <v>0.12978845054316746</v>
      </c>
      <c r="K21" s="29">
        <f t="shared" si="1"/>
        <v>454</v>
      </c>
      <c r="L21" s="70">
        <f t="shared" ref="L21:L28" si="4">I21/$I$18</f>
        <v>6.9212514995753028E-3</v>
      </c>
    </row>
    <row r="22" spans="2:16" x14ac:dyDescent="0.25">
      <c r="B22" s="284"/>
      <c r="C22" s="290"/>
      <c r="D22" s="4" t="s">
        <v>50</v>
      </c>
      <c r="E22" s="29">
        <v>6786</v>
      </c>
      <c r="F22" s="29">
        <v>18865</v>
      </c>
      <c r="G22" s="29">
        <v>13528</v>
      </c>
      <c r="H22" s="29">
        <v>29179</v>
      </c>
      <c r="I22" s="29">
        <v>19110</v>
      </c>
      <c r="J22" s="72">
        <f t="shared" si="0"/>
        <v>-0.34507693889441038</v>
      </c>
      <c r="K22" s="29">
        <f t="shared" si="1"/>
        <v>-10069</v>
      </c>
      <c r="L22" s="70">
        <f t="shared" si="4"/>
        <v>3.3467893764393734E-2</v>
      </c>
    </row>
    <row r="23" spans="2:16" x14ac:dyDescent="0.25">
      <c r="B23" s="284"/>
      <c r="C23" s="290"/>
      <c r="D23" s="4" t="s">
        <v>51</v>
      </c>
      <c r="E23" s="29">
        <v>55912</v>
      </c>
      <c r="F23" s="29">
        <v>75727</v>
      </c>
      <c r="G23" s="29">
        <v>86056</v>
      </c>
      <c r="H23" s="29">
        <v>102682</v>
      </c>
      <c r="I23" s="29">
        <v>109164</v>
      </c>
      <c r="J23" s="72">
        <f t="shared" si="0"/>
        <v>6.3126935587542121E-2</v>
      </c>
      <c r="K23" s="29">
        <f t="shared" si="1"/>
        <v>6482</v>
      </c>
      <c r="L23" s="70">
        <f t="shared" si="4"/>
        <v>0.1911820593875603</v>
      </c>
    </row>
    <row r="24" spans="2:16" x14ac:dyDescent="0.25">
      <c r="B24" s="284"/>
      <c r="C24" s="290"/>
      <c r="D24" s="4" t="s">
        <v>52</v>
      </c>
      <c r="E24" s="29">
        <v>3078</v>
      </c>
      <c r="F24" s="29">
        <v>4073</v>
      </c>
      <c r="G24" s="29">
        <v>4816</v>
      </c>
      <c r="H24" s="29">
        <v>3075</v>
      </c>
      <c r="I24" s="29">
        <v>4293</v>
      </c>
      <c r="J24" s="72">
        <f t="shared" si="0"/>
        <v>0.39609756097560966</v>
      </c>
      <c r="K24" s="29">
        <f t="shared" si="1"/>
        <v>1218</v>
      </c>
      <c r="L24" s="70">
        <f t="shared" si="4"/>
        <v>7.5184546274485765E-3</v>
      </c>
    </row>
    <row r="25" spans="2:16" x14ac:dyDescent="0.25">
      <c r="B25" s="284"/>
      <c r="C25" s="290"/>
      <c r="D25" s="4" t="s">
        <v>53</v>
      </c>
      <c r="E25" s="29">
        <v>15789</v>
      </c>
      <c r="F25" s="29">
        <v>23478</v>
      </c>
      <c r="G25" s="29">
        <v>23404</v>
      </c>
      <c r="H25" s="29">
        <v>25728</v>
      </c>
      <c r="I25" s="29">
        <v>26434</v>
      </c>
      <c r="J25" s="72">
        <f t="shared" si="0"/>
        <v>2.7440920398009938E-2</v>
      </c>
      <c r="K25" s="29">
        <f t="shared" si="1"/>
        <v>706</v>
      </c>
      <c r="L25" s="70">
        <f t="shared" si="4"/>
        <v>4.6294626047513554E-2</v>
      </c>
    </row>
    <row r="26" spans="2:16" x14ac:dyDescent="0.25">
      <c r="B26" s="284"/>
      <c r="C26" s="290"/>
      <c r="D26" s="4" t="s">
        <v>54</v>
      </c>
      <c r="E26" s="29">
        <v>14503</v>
      </c>
      <c r="F26" s="29">
        <v>16220</v>
      </c>
      <c r="G26" s="29">
        <v>15661</v>
      </c>
      <c r="H26" s="29">
        <v>15944</v>
      </c>
      <c r="I26" s="29">
        <v>17758</v>
      </c>
      <c r="J26" s="72">
        <f t="shared" si="0"/>
        <v>0.11377320622177622</v>
      </c>
      <c r="K26" s="29">
        <f t="shared" si="1"/>
        <v>1814</v>
      </c>
      <c r="L26" s="70">
        <f t="shared" si="4"/>
        <v>3.1100097198749552E-2</v>
      </c>
    </row>
    <row r="27" spans="2:16" x14ac:dyDescent="0.25">
      <c r="B27" s="284"/>
      <c r="C27" s="290"/>
      <c r="D27" s="4" t="s">
        <v>55</v>
      </c>
      <c r="E27" s="29">
        <v>20044</v>
      </c>
      <c r="F27" s="29">
        <v>29629</v>
      </c>
      <c r="G27" s="29">
        <v>30619</v>
      </c>
      <c r="H27" s="29">
        <v>30242</v>
      </c>
      <c r="I27" s="29">
        <v>30549</v>
      </c>
      <c r="J27" s="30">
        <f t="shared" si="0"/>
        <v>1.015144501025067E-2</v>
      </c>
      <c r="K27" s="29">
        <f t="shared" si="1"/>
        <v>307</v>
      </c>
      <c r="L27" s="31">
        <f t="shared" si="4"/>
        <v>5.3501344144869921E-2</v>
      </c>
    </row>
    <row r="28" spans="2:16" x14ac:dyDescent="0.25">
      <c r="B28" s="284"/>
      <c r="C28" s="291"/>
      <c r="D28" s="32" t="s">
        <v>56</v>
      </c>
      <c r="E28" s="73">
        <v>8229</v>
      </c>
      <c r="F28" s="73">
        <v>11913</v>
      </c>
      <c r="G28" s="73">
        <v>12459</v>
      </c>
      <c r="H28" s="73">
        <v>11227</v>
      </c>
      <c r="I28" s="73">
        <v>14179</v>
      </c>
      <c r="J28" s="34">
        <f t="shared" si="0"/>
        <v>0.26293756123630541</v>
      </c>
      <c r="K28" s="73">
        <f t="shared" si="1"/>
        <v>2952</v>
      </c>
      <c r="L28" s="74">
        <f t="shared" si="4"/>
        <v>2.4832091349311289E-2</v>
      </c>
    </row>
    <row r="29" spans="2:16" x14ac:dyDescent="0.25">
      <c r="B29" s="284"/>
      <c r="C29" s="286" t="s">
        <v>22</v>
      </c>
      <c r="D29" s="65" t="s">
        <v>46</v>
      </c>
      <c r="E29" s="66">
        <v>1779812</v>
      </c>
      <c r="F29" s="66">
        <v>3120334</v>
      </c>
      <c r="G29" s="66">
        <v>3219468</v>
      </c>
      <c r="H29" s="66">
        <v>3413127</v>
      </c>
      <c r="I29" s="66">
        <v>3262336</v>
      </c>
      <c r="J29" s="67">
        <f t="shared" si="0"/>
        <v>-4.417972141089388E-2</v>
      </c>
      <c r="K29" s="66">
        <f t="shared" si="1"/>
        <v>-150791</v>
      </c>
      <c r="L29" s="67">
        <f t="shared" ref="L29:L30" si="5">I29/$I$29</f>
        <v>1</v>
      </c>
    </row>
    <row r="30" spans="2:16" x14ac:dyDescent="0.25">
      <c r="B30" s="284"/>
      <c r="C30" s="287"/>
      <c r="D30" s="15" t="s">
        <v>47</v>
      </c>
      <c r="E30" s="16">
        <v>796040</v>
      </c>
      <c r="F30" s="16">
        <v>1241553</v>
      </c>
      <c r="G30" s="16">
        <v>1271908</v>
      </c>
      <c r="H30" s="16">
        <v>1304294</v>
      </c>
      <c r="I30" s="16">
        <v>1214780</v>
      </c>
      <c r="J30" s="17">
        <f t="shared" si="0"/>
        <v>-6.8630232140913017E-2</v>
      </c>
      <c r="K30" s="16">
        <f t="shared" si="1"/>
        <v>-89514</v>
      </c>
      <c r="L30" s="18">
        <f t="shared" si="5"/>
        <v>0.3723650782751991</v>
      </c>
    </row>
    <row r="31" spans="2:16" x14ac:dyDescent="0.25">
      <c r="B31" s="284"/>
      <c r="C31" s="287"/>
      <c r="D31" s="19" t="s">
        <v>48</v>
      </c>
      <c r="E31" s="20">
        <v>386772</v>
      </c>
      <c r="F31" s="20">
        <v>895466</v>
      </c>
      <c r="G31" s="20">
        <v>947197</v>
      </c>
      <c r="H31" s="20">
        <v>936279</v>
      </c>
      <c r="I31" s="20">
        <v>908634</v>
      </c>
      <c r="J31" s="69">
        <f>I31/H31-1</f>
        <v>-2.9526455255324491E-2</v>
      </c>
      <c r="K31" s="20">
        <f t="shared" si="1"/>
        <v>-27645</v>
      </c>
      <c r="L31" s="70">
        <f>I31/$I$29</f>
        <v>0.27852250657197786</v>
      </c>
    </row>
    <row r="32" spans="2:16" x14ac:dyDescent="0.25">
      <c r="B32" s="284"/>
      <c r="C32" s="287"/>
      <c r="D32" s="19" t="s">
        <v>49</v>
      </c>
      <c r="E32" s="20">
        <v>10607</v>
      </c>
      <c r="F32" s="20">
        <v>14845</v>
      </c>
      <c r="G32" s="20">
        <v>12529</v>
      </c>
      <c r="H32" s="20">
        <v>16653</v>
      </c>
      <c r="I32" s="20">
        <v>16490</v>
      </c>
      <c r="J32" s="69">
        <f t="shared" ref="J32:J41" si="6">I32/H32-1</f>
        <v>-9.7880261814687897E-3</v>
      </c>
      <c r="K32" s="20">
        <f t="shared" si="1"/>
        <v>-163</v>
      </c>
      <c r="L32" s="70">
        <f t="shared" ref="L32:L39" si="7">I32/$I$29</f>
        <v>5.0546602189351433E-3</v>
      </c>
    </row>
    <row r="33" spans="2:12" x14ac:dyDescent="0.25">
      <c r="B33" s="284"/>
      <c r="C33" s="287"/>
      <c r="D33" s="19" t="s">
        <v>50</v>
      </c>
      <c r="E33" s="20">
        <v>32683</v>
      </c>
      <c r="F33" s="20">
        <v>125617</v>
      </c>
      <c r="G33" s="20">
        <v>71685</v>
      </c>
      <c r="H33" s="20">
        <v>168193</v>
      </c>
      <c r="I33" s="20">
        <v>105506</v>
      </c>
      <c r="J33" s="69">
        <f t="shared" si="6"/>
        <v>-0.37270873341934563</v>
      </c>
      <c r="K33" s="20">
        <f t="shared" si="1"/>
        <v>-62687</v>
      </c>
      <c r="L33" s="70">
        <f t="shared" si="7"/>
        <v>3.2340629536626517E-2</v>
      </c>
    </row>
    <row r="34" spans="2:12" x14ac:dyDescent="0.25">
      <c r="B34" s="284"/>
      <c r="C34" s="287"/>
      <c r="D34" s="19" t="s">
        <v>51</v>
      </c>
      <c r="E34" s="20">
        <v>283986</v>
      </c>
      <c r="F34" s="20">
        <v>416027</v>
      </c>
      <c r="G34" s="20">
        <v>480859</v>
      </c>
      <c r="H34" s="20">
        <v>551869</v>
      </c>
      <c r="I34" s="20">
        <v>557802</v>
      </c>
      <c r="J34" s="69">
        <f t="shared" si="6"/>
        <v>1.0750739758891958E-2</v>
      </c>
      <c r="K34" s="20">
        <f t="shared" si="1"/>
        <v>5933</v>
      </c>
      <c r="L34" s="70">
        <f t="shared" si="7"/>
        <v>0.17098238808019775</v>
      </c>
    </row>
    <row r="35" spans="2:12" x14ac:dyDescent="0.25">
      <c r="B35" s="284"/>
      <c r="C35" s="287"/>
      <c r="D35" s="19" t="s">
        <v>52</v>
      </c>
      <c r="E35" s="20">
        <v>8587</v>
      </c>
      <c r="F35" s="20">
        <v>10270</v>
      </c>
      <c r="G35" s="20">
        <v>11871</v>
      </c>
      <c r="H35" s="20">
        <v>9259</v>
      </c>
      <c r="I35" s="20">
        <v>11761</v>
      </c>
      <c r="J35" s="69">
        <f t="shared" si="6"/>
        <v>0.27022356625985533</v>
      </c>
      <c r="K35" s="20">
        <f t="shared" si="1"/>
        <v>2502</v>
      </c>
      <c r="L35" s="70">
        <f t="shared" si="7"/>
        <v>3.6050854357123239E-3</v>
      </c>
    </row>
    <row r="36" spans="2:12" x14ac:dyDescent="0.25">
      <c r="B36" s="284"/>
      <c r="C36" s="287"/>
      <c r="D36" s="19" t="s">
        <v>53</v>
      </c>
      <c r="E36" s="20">
        <v>93383</v>
      </c>
      <c r="F36" s="20">
        <v>136811</v>
      </c>
      <c r="G36" s="20">
        <v>135765</v>
      </c>
      <c r="H36" s="20">
        <v>150260</v>
      </c>
      <c r="I36" s="20">
        <v>139313</v>
      </c>
      <c r="J36" s="69">
        <f t="shared" si="6"/>
        <v>-7.2853720218288287E-2</v>
      </c>
      <c r="K36" s="20">
        <f t="shared" si="1"/>
        <v>-10947</v>
      </c>
      <c r="L36" s="70">
        <f t="shared" si="7"/>
        <v>4.2703449307490093E-2</v>
      </c>
    </row>
    <row r="37" spans="2:12" x14ac:dyDescent="0.25">
      <c r="B37" s="284"/>
      <c r="C37" s="287"/>
      <c r="D37" s="19" t="s">
        <v>54</v>
      </c>
      <c r="E37" s="20">
        <v>36151</v>
      </c>
      <c r="F37" s="20">
        <v>41695</v>
      </c>
      <c r="G37" s="20">
        <v>43373</v>
      </c>
      <c r="H37" s="20">
        <v>42595</v>
      </c>
      <c r="I37" s="20">
        <v>49206</v>
      </c>
      <c r="J37" s="69">
        <f t="shared" si="6"/>
        <v>0.15520601009508161</v>
      </c>
      <c r="K37" s="20">
        <f t="shared" si="1"/>
        <v>6611</v>
      </c>
      <c r="L37" s="70">
        <f t="shared" si="7"/>
        <v>1.508305704869149E-2</v>
      </c>
    </row>
    <row r="38" spans="2:12" x14ac:dyDescent="0.25">
      <c r="B38" s="284"/>
      <c r="C38" s="287"/>
      <c r="D38" s="19" t="s">
        <v>55</v>
      </c>
      <c r="E38" s="20">
        <v>94829</v>
      </c>
      <c r="F38" s="20">
        <v>178525</v>
      </c>
      <c r="G38" s="20">
        <v>181874</v>
      </c>
      <c r="H38" s="20">
        <v>179514</v>
      </c>
      <c r="I38" s="20">
        <v>189132</v>
      </c>
      <c r="J38" s="21">
        <f t="shared" si="6"/>
        <v>5.3577993916908984E-2</v>
      </c>
      <c r="K38" s="20">
        <f t="shared" si="1"/>
        <v>9618</v>
      </c>
      <c r="L38" s="22">
        <f t="shared" si="7"/>
        <v>5.7974408521991601E-2</v>
      </c>
    </row>
    <row r="39" spans="2:12" x14ac:dyDescent="0.25">
      <c r="B39" s="284"/>
      <c r="C39" s="288"/>
      <c r="D39" s="23" t="s">
        <v>56</v>
      </c>
      <c r="E39" s="71">
        <v>36774</v>
      </c>
      <c r="F39" s="71">
        <v>59525</v>
      </c>
      <c r="G39" s="71">
        <v>62407</v>
      </c>
      <c r="H39" s="71">
        <v>54211</v>
      </c>
      <c r="I39" s="71">
        <v>69712</v>
      </c>
      <c r="J39" s="25">
        <f t="shared" si="6"/>
        <v>0.28593827820921947</v>
      </c>
      <c r="K39" s="71">
        <f t="shared" si="1"/>
        <v>15501</v>
      </c>
      <c r="L39" s="48">
        <f t="shared" si="7"/>
        <v>2.1368737003178092E-2</v>
      </c>
    </row>
    <row r="40" spans="2:12" x14ac:dyDescent="0.25">
      <c r="B40" s="284"/>
      <c r="C40" s="300" t="s">
        <v>23</v>
      </c>
      <c r="D40" s="65" t="s">
        <v>46</v>
      </c>
      <c r="E40" s="75">
        <v>6.2191177703854859</v>
      </c>
      <c r="F40" s="75">
        <v>7.0548068162035182</v>
      </c>
      <c r="G40" s="75">
        <v>7.1886712827646573</v>
      </c>
      <c r="H40" s="75">
        <v>6.9057111120553083</v>
      </c>
      <c r="I40" s="75">
        <v>6.7346586569228544</v>
      </c>
      <c r="J40" s="67">
        <f t="shared" si="6"/>
        <v>-2.4769709064986434E-2</v>
      </c>
      <c r="K40" s="75">
        <f t="shared" si="1"/>
        <v>-0.17105245513245393</v>
      </c>
      <c r="L40" s="67"/>
    </row>
    <row r="41" spans="2:12" x14ac:dyDescent="0.25">
      <c r="B41" s="284"/>
      <c r="C41" s="301"/>
      <c r="D41" s="26" t="s">
        <v>47</v>
      </c>
      <c r="E41" s="35">
        <v>6.7355987274081093</v>
      </c>
      <c r="F41" s="35">
        <v>7.5394597811433499</v>
      </c>
      <c r="G41" s="35">
        <v>7.6174015116125862</v>
      </c>
      <c r="H41" s="35">
        <v>7.4361541399893953</v>
      </c>
      <c r="I41" s="35">
        <v>7.4029519665557544</v>
      </c>
      <c r="J41" s="36">
        <f t="shared" si="6"/>
        <v>-4.4649657347861638E-3</v>
      </c>
      <c r="K41" s="37">
        <f t="shared" si="1"/>
        <v>-3.3202173433640958E-2</v>
      </c>
      <c r="L41" s="38"/>
    </row>
    <row r="42" spans="2:12" x14ac:dyDescent="0.25">
      <c r="B42" s="284"/>
      <c r="C42" s="301"/>
      <c r="D42" s="4" t="s">
        <v>48</v>
      </c>
      <c r="E42" s="39">
        <v>7.2883713042003508</v>
      </c>
      <c r="F42" s="39">
        <v>7.5955180077018341</v>
      </c>
      <c r="G42" s="39">
        <v>8.1097716550938816</v>
      </c>
      <c r="H42" s="39">
        <v>7.4201266434724724</v>
      </c>
      <c r="I42" s="39">
        <v>7.3521215652005045</v>
      </c>
      <c r="J42" s="76">
        <f t="shared" si="0"/>
        <v>-9.1649484624083399E-3</v>
      </c>
      <c r="K42" s="41">
        <f t="shared" si="1"/>
        <v>-6.8005078271967889E-2</v>
      </c>
      <c r="L42" s="77"/>
    </row>
    <row r="43" spans="2:12" x14ac:dyDescent="0.25">
      <c r="B43" s="284"/>
      <c r="C43" s="301"/>
      <c r="D43" s="4" t="s">
        <v>49</v>
      </c>
      <c r="E43" s="39">
        <v>4.5798791018998273</v>
      </c>
      <c r="F43" s="39">
        <v>4.440622195632665</v>
      </c>
      <c r="G43" s="39">
        <v>4.0678571428571431</v>
      </c>
      <c r="H43" s="39">
        <v>5.2682695349572919</v>
      </c>
      <c r="I43" s="39">
        <v>4.6939937375462568</v>
      </c>
      <c r="J43" s="76">
        <f t="shared" si="0"/>
        <v>-0.10900653309411412</v>
      </c>
      <c r="K43" s="41">
        <f t="shared" si="1"/>
        <v>-0.57427579741103507</v>
      </c>
      <c r="L43" s="77"/>
    </row>
    <row r="44" spans="2:12" x14ac:dyDescent="0.25">
      <c r="B44" s="284"/>
      <c r="C44" s="301"/>
      <c r="D44" s="4" t="s">
        <v>50</v>
      </c>
      <c r="E44" s="39">
        <v>5.0702761402420107</v>
      </c>
      <c r="F44" s="39">
        <v>8.4148579849946401</v>
      </c>
      <c r="G44" s="39">
        <v>6.3387567424175435</v>
      </c>
      <c r="H44" s="39">
        <v>6.7142914171656685</v>
      </c>
      <c r="I44" s="39">
        <v>6.431723969763472</v>
      </c>
      <c r="J44" s="76">
        <f t="shared" si="0"/>
        <v>-4.2084477697793776E-2</v>
      </c>
      <c r="K44" s="41">
        <f t="shared" si="1"/>
        <v>-0.28256744740219641</v>
      </c>
      <c r="L44" s="77"/>
    </row>
    <row r="45" spans="2:12" x14ac:dyDescent="0.25">
      <c r="B45" s="284"/>
      <c r="C45" s="301"/>
      <c r="D45" s="4" t="s">
        <v>51</v>
      </c>
      <c r="E45" s="39">
        <v>5.6756335438484289</v>
      </c>
      <c r="F45" s="39">
        <v>6.327599318610452</v>
      </c>
      <c r="G45" s="39">
        <v>6.5705482072584172</v>
      </c>
      <c r="H45" s="39">
        <v>6.1984073500011228</v>
      </c>
      <c r="I45" s="39">
        <v>5.8762391361601267</v>
      </c>
      <c r="J45" s="76">
        <f t="shared" si="0"/>
        <v>-5.1975966671654383E-2</v>
      </c>
      <c r="K45" s="41">
        <f t="shared" si="1"/>
        <v>-0.32216821384099603</v>
      </c>
      <c r="L45" s="77"/>
    </row>
    <row r="46" spans="2:12" x14ac:dyDescent="0.25">
      <c r="B46" s="284"/>
      <c r="C46" s="301"/>
      <c r="D46" s="4" t="s">
        <v>52</v>
      </c>
      <c r="E46" s="39">
        <v>2.9317173096620008</v>
      </c>
      <c r="F46" s="39">
        <v>2.6119023397761953</v>
      </c>
      <c r="G46" s="39">
        <v>2.5556512378902045</v>
      </c>
      <c r="H46" s="39">
        <v>3.1938599517074855</v>
      </c>
      <c r="I46" s="39">
        <v>2.856691765848919</v>
      </c>
      <c r="J46" s="76">
        <f t="shared" si="0"/>
        <v>-0.10556761754012145</v>
      </c>
      <c r="K46" s="41">
        <f t="shared" si="1"/>
        <v>-0.33716818585856645</v>
      </c>
      <c r="L46" s="77"/>
    </row>
    <row r="47" spans="2:12" x14ac:dyDescent="0.25">
      <c r="B47" s="284"/>
      <c r="C47" s="301"/>
      <c r="D47" s="4" t="s">
        <v>53</v>
      </c>
      <c r="E47" s="39">
        <v>6.9331798945727225</v>
      </c>
      <c r="F47" s="39">
        <v>6.491933187814368</v>
      </c>
      <c r="G47" s="39">
        <v>6.6659301811754306</v>
      </c>
      <c r="H47" s="39">
        <v>6.823486671813269</v>
      </c>
      <c r="I47" s="39">
        <v>6.1420068777003793</v>
      </c>
      <c r="J47" s="76">
        <f t="shared" si="0"/>
        <v>-9.987266435618225E-2</v>
      </c>
      <c r="K47" s="41">
        <f t="shared" si="1"/>
        <v>-0.68147979411288961</v>
      </c>
      <c r="L47" s="77"/>
    </row>
    <row r="48" spans="2:12" x14ac:dyDescent="0.25">
      <c r="B48" s="284"/>
      <c r="C48" s="301"/>
      <c r="D48" s="4" t="s">
        <v>54</v>
      </c>
      <c r="E48" s="39">
        <v>2.5961220825852784</v>
      </c>
      <c r="F48" s="39">
        <v>2.6865335051546393</v>
      </c>
      <c r="G48" s="39">
        <v>2.8928833455612621</v>
      </c>
      <c r="H48" s="39">
        <v>2.8021182816919938</v>
      </c>
      <c r="I48" s="39">
        <v>2.8997583829335847</v>
      </c>
      <c r="J48" s="76">
        <f t="shared" si="0"/>
        <v>3.484510339179292E-2</v>
      </c>
      <c r="K48" s="41">
        <f t="shared" si="1"/>
        <v>9.7640101241590838E-2</v>
      </c>
      <c r="L48" s="77"/>
    </row>
    <row r="49" spans="2:12" x14ac:dyDescent="0.25">
      <c r="B49" s="284"/>
      <c r="C49" s="301"/>
      <c r="D49" s="4" t="s">
        <v>55</v>
      </c>
      <c r="E49" s="39">
        <v>5.1992433795712483</v>
      </c>
      <c r="F49" s="39">
        <v>7.2397501926274384</v>
      </c>
      <c r="G49" s="39">
        <v>7.1337124926456168</v>
      </c>
      <c r="H49" s="39">
        <v>7.0900904459101861</v>
      </c>
      <c r="I49" s="39">
        <v>7.4288856592953376</v>
      </c>
      <c r="J49" s="40">
        <f t="shared" si="0"/>
        <v>4.7784328841754098E-2</v>
      </c>
      <c r="K49" s="41">
        <f t="shared" si="1"/>
        <v>0.33879521338515151</v>
      </c>
      <c r="L49" s="42"/>
    </row>
    <row r="50" spans="2:12" x14ac:dyDescent="0.25">
      <c r="B50" s="284"/>
      <c r="C50" s="302"/>
      <c r="D50" s="32" t="s">
        <v>56</v>
      </c>
      <c r="E50" s="78">
        <v>4.8559355605440384</v>
      </c>
      <c r="F50" s="78">
        <v>5.6545074570152938</v>
      </c>
      <c r="G50" s="78">
        <v>5.6687255881551462</v>
      </c>
      <c r="H50" s="78">
        <v>5.4308755760368665</v>
      </c>
      <c r="I50" s="78">
        <v>5.5069120783632197</v>
      </c>
      <c r="J50" s="63">
        <f t="shared" si="0"/>
        <v>1.4000781505997928E-2</v>
      </c>
      <c r="K50" s="79">
        <f t="shared" si="1"/>
        <v>7.6036502326353173E-2</v>
      </c>
      <c r="L50" s="57"/>
    </row>
    <row r="51" spans="2:12" x14ac:dyDescent="0.25">
      <c r="B51" s="284"/>
      <c r="C51" s="292" t="s">
        <v>37</v>
      </c>
      <c r="D51" s="65" t="s">
        <v>46</v>
      </c>
      <c r="E51" s="67">
        <v>0.57719999999999994</v>
      </c>
      <c r="F51" s="67">
        <v>0.80730000000000002</v>
      </c>
      <c r="G51" s="67">
        <v>20.494600000000002</v>
      </c>
      <c r="H51" s="67">
        <v>21.228899999999999</v>
      </c>
      <c r="I51" s="67">
        <v>20.713799999999996</v>
      </c>
      <c r="J51" s="67">
        <f t="shared" si="0"/>
        <v>-2.426409281686781E-2</v>
      </c>
      <c r="K51" s="75">
        <f t="shared" ref="K51" si="8">(I51-H51)*100</f>
        <v>-51.510000000000389</v>
      </c>
      <c r="L51" s="67"/>
    </row>
    <row r="52" spans="2:12" x14ac:dyDescent="0.25">
      <c r="B52" s="284"/>
      <c r="C52" s="293"/>
      <c r="D52" s="15" t="s">
        <v>47</v>
      </c>
      <c r="E52" s="18">
        <v>0.68180000000000007</v>
      </c>
      <c r="F52" s="18">
        <v>0.90879999999999994</v>
      </c>
      <c r="G52" s="18">
        <v>0.91400000000000003</v>
      </c>
      <c r="H52" s="18">
        <v>0.90689999999999993</v>
      </c>
      <c r="I52" s="18">
        <v>0.86560000000000004</v>
      </c>
      <c r="J52" s="17">
        <f t="shared" si="0"/>
        <v>-4.5539750799426515E-2</v>
      </c>
      <c r="K52" s="45">
        <f>(I52-H52)*100</f>
        <v>-4.1299999999999892</v>
      </c>
      <c r="L52" s="18"/>
    </row>
    <row r="53" spans="2:12" x14ac:dyDescent="0.25">
      <c r="B53" s="284"/>
      <c r="C53" s="293"/>
      <c r="D53" s="19" t="s">
        <v>48</v>
      </c>
      <c r="E53" s="70">
        <v>0.45500000000000002</v>
      </c>
      <c r="F53" s="70">
        <v>0.74010000000000009</v>
      </c>
      <c r="G53" s="70">
        <v>0.82290000000000008</v>
      </c>
      <c r="H53" s="70">
        <v>0.79330000000000001</v>
      </c>
      <c r="I53" s="70">
        <v>0.79189999999999994</v>
      </c>
      <c r="J53" s="69">
        <f t="shared" si="0"/>
        <v>-1.7647800327745822E-3</v>
      </c>
      <c r="K53" s="46">
        <f t="shared" ref="K53:K61" si="9">(I53-H53)*100</f>
        <v>-0.14000000000000679</v>
      </c>
      <c r="L53" s="70"/>
    </row>
    <row r="54" spans="2:12" x14ac:dyDescent="0.25">
      <c r="B54" s="284"/>
      <c r="C54" s="293"/>
      <c r="D54" s="19" t="s">
        <v>49</v>
      </c>
      <c r="E54" s="70">
        <v>0.42659999999999998</v>
      </c>
      <c r="F54" s="70">
        <v>0.56740000000000002</v>
      </c>
      <c r="G54" s="70">
        <v>0.44319999999999998</v>
      </c>
      <c r="H54" s="70">
        <v>0.58899999999999997</v>
      </c>
      <c r="I54" s="70">
        <v>0.58069999999999999</v>
      </c>
      <c r="J54" s="69">
        <f t="shared" si="0"/>
        <v>-1.4091680814940499E-2</v>
      </c>
      <c r="K54" s="46">
        <f t="shared" si="9"/>
        <v>-0.82999999999999741</v>
      </c>
      <c r="L54" s="70"/>
    </row>
    <row r="55" spans="2:12" x14ac:dyDescent="0.25">
      <c r="B55" s="284"/>
      <c r="C55" s="293"/>
      <c r="D55" s="19" t="s">
        <v>50</v>
      </c>
      <c r="E55" s="70">
        <v>0.24660000000000001</v>
      </c>
      <c r="F55" s="70">
        <v>0.88819999999999988</v>
      </c>
      <c r="G55" s="70">
        <v>0.54079999999999995</v>
      </c>
      <c r="H55" s="70">
        <v>1.26</v>
      </c>
      <c r="I55" s="70">
        <v>0.73730000000000007</v>
      </c>
      <c r="J55" s="69">
        <f t="shared" si="0"/>
        <v>-0.41484126984126979</v>
      </c>
      <c r="K55" s="46">
        <f t="shared" si="9"/>
        <v>-52.269999999999996</v>
      </c>
      <c r="L55" s="70"/>
    </row>
    <row r="56" spans="2:12" x14ac:dyDescent="0.25">
      <c r="B56" s="284"/>
      <c r="C56" s="293"/>
      <c r="D56" s="19" t="s">
        <v>51</v>
      </c>
      <c r="E56" s="70">
        <v>0.60020000000000007</v>
      </c>
      <c r="F56" s="70">
        <v>0.72010000000000007</v>
      </c>
      <c r="G56" s="70">
        <v>0.79819999999999991</v>
      </c>
      <c r="H56" s="70">
        <v>0.88090000000000002</v>
      </c>
      <c r="I56" s="70">
        <v>0.89469999999999994</v>
      </c>
      <c r="J56" s="69">
        <f t="shared" si="0"/>
        <v>1.5665796344647376E-2</v>
      </c>
      <c r="K56" s="46">
        <f t="shared" si="9"/>
        <v>1.3799999999999923</v>
      </c>
      <c r="L56" s="70"/>
    </row>
    <row r="57" spans="2:12" x14ac:dyDescent="0.25">
      <c r="B57" s="284"/>
      <c r="C57" s="293"/>
      <c r="D57" s="19" t="s">
        <v>52</v>
      </c>
      <c r="E57" s="70">
        <v>0.44319999999999998</v>
      </c>
      <c r="F57" s="70">
        <v>0.49969999999999998</v>
      </c>
      <c r="G57" s="70">
        <v>0.60020000000000007</v>
      </c>
      <c r="H57" s="70">
        <v>0.44380000000000003</v>
      </c>
      <c r="I57" s="70">
        <v>0.56369999999999998</v>
      </c>
      <c r="J57" s="69">
        <f t="shared" si="0"/>
        <v>0.27016674177557443</v>
      </c>
      <c r="K57" s="46">
        <f t="shared" si="9"/>
        <v>11.989999999999995</v>
      </c>
      <c r="L57" s="70"/>
    </row>
    <row r="58" spans="2:12" x14ac:dyDescent="0.25">
      <c r="B58" s="284"/>
      <c r="C58" s="293"/>
      <c r="D58" s="19" t="s">
        <v>53</v>
      </c>
      <c r="E58" s="70">
        <v>0.86809999999999998</v>
      </c>
      <c r="F58" s="70">
        <v>0.92120000000000002</v>
      </c>
      <c r="G58" s="70">
        <v>0.91409999999999991</v>
      </c>
      <c r="H58" s="70">
        <v>1.0104</v>
      </c>
      <c r="I58" s="70">
        <v>0.96959999999999991</v>
      </c>
      <c r="J58" s="69">
        <f t="shared" si="0"/>
        <v>-4.0380047505938266E-2</v>
      </c>
      <c r="K58" s="46">
        <f t="shared" si="9"/>
        <v>-4.0800000000000054</v>
      </c>
      <c r="L58" s="70"/>
    </row>
    <row r="59" spans="2:12" x14ac:dyDescent="0.25">
      <c r="B59" s="284"/>
      <c r="C59" s="293"/>
      <c r="D59" s="19" t="s">
        <v>54</v>
      </c>
      <c r="E59" s="70">
        <v>0.51919999999999999</v>
      </c>
      <c r="F59" s="70">
        <v>0.51259999999999994</v>
      </c>
      <c r="G59" s="70">
        <v>0.52780000000000005</v>
      </c>
      <c r="H59" s="70">
        <v>0.52239999999999998</v>
      </c>
      <c r="I59" s="70">
        <v>0.62690000000000001</v>
      </c>
      <c r="J59" s="69">
        <f t="shared" si="0"/>
        <v>0.20003828483920372</v>
      </c>
      <c r="K59" s="46">
        <f t="shared" si="9"/>
        <v>10.450000000000003</v>
      </c>
      <c r="L59" s="70"/>
    </row>
    <row r="60" spans="2:12" x14ac:dyDescent="0.25">
      <c r="B60" s="284"/>
      <c r="C60" s="293"/>
      <c r="D60" s="19" t="s">
        <v>55</v>
      </c>
      <c r="E60" s="22">
        <v>0.62039999999999995</v>
      </c>
      <c r="F60" s="22">
        <v>0.89769999999999994</v>
      </c>
      <c r="G60" s="22">
        <v>0.91459999999999997</v>
      </c>
      <c r="H60" s="22">
        <v>0.90269999999999995</v>
      </c>
      <c r="I60" s="22">
        <v>0.93909999999999993</v>
      </c>
      <c r="J60" s="21">
        <f t="shared" si="0"/>
        <v>4.0323474022377237E-2</v>
      </c>
      <c r="K60" s="46">
        <f t="shared" si="9"/>
        <v>3.6399999999999988</v>
      </c>
      <c r="L60" s="22"/>
    </row>
    <row r="61" spans="2:12" x14ac:dyDescent="0.25">
      <c r="B61" s="284"/>
      <c r="C61" s="294"/>
      <c r="D61" s="23" t="s">
        <v>56</v>
      </c>
      <c r="E61" s="48">
        <v>0.42659999999999998</v>
      </c>
      <c r="F61" s="48">
        <v>0.63100000000000001</v>
      </c>
      <c r="G61" s="48">
        <v>0.66049999999999998</v>
      </c>
      <c r="H61" s="48">
        <v>0.56869999999999998</v>
      </c>
      <c r="I61" s="48">
        <v>0.73129999999999995</v>
      </c>
      <c r="J61" s="25">
        <f t="shared" si="0"/>
        <v>0.28591524529628964</v>
      </c>
      <c r="K61" s="80">
        <f t="shared" si="9"/>
        <v>16.259999999999998</v>
      </c>
      <c r="L61" s="48"/>
    </row>
    <row r="62" spans="2:12" x14ac:dyDescent="0.25">
      <c r="B62" s="284"/>
      <c r="C62" s="295" t="s">
        <v>57</v>
      </c>
      <c r="D62" s="65" t="s">
        <v>46</v>
      </c>
      <c r="E62" s="66">
        <v>99473</v>
      </c>
      <c r="F62" s="66">
        <v>124678</v>
      </c>
      <c r="G62" s="66">
        <v>124185</v>
      </c>
      <c r="H62" s="66">
        <v>127485</v>
      </c>
      <c r="I62" s="66">
        <v>125343</v>
      </c>
      <c r="J62" s="67">
        <f t="shared" si="0"/>
        <v>-1.6801976703141541E-2</v>
      </c>
      <c r="K62" s="66">
        <f t="shared" ref="K62:K63" si="10">I62-H62</f>
        <v>-2142</v>
      </c>
      <c r="L62" s="67">
        <f t="shared" ref="L62:L63" si="11">I62/$I$62</f>
        <v>1</v>
      </c>
    </row>
    <row r="63" spans="2:12" x14ac:dyDescent="0.25">
      <c r="B63" s="284"/>
      <c r="C63" s="297"/>
      <c r="D63" s="26" t="s">
        <v>47</v>
      </c>
      <c r="E63" s="27">
        <v>37662</v>
      </c>
      <c r="F63" s="27">
        <v>44069</v>
      </c>
      <c r="G63" s="27">
        <v>44891</v>
      </c>
      <c r="H63" s="27">
        <v>46395</v>
      </c>
      <c r="I63" s="27">
        <v>45273.000000000007</v>
      </c>
      <c r="J63" s="36">
        <f t="shared" si="0"/>
        <v>-2.4183640478499635E-2</v>
      </c>
      <c r="K63" s="27">
        <f t="shared" si="10"/>
        <v>-1121.9999999999927</v>
      </c>
      <c r="L63" s="38">
        <f t="shared" si="11"/>
        <v>0.36119288671884353</v>
      </c>
    </row>
    <row r="64" spans="2:12" x14ac:dyDescent="0.25">
      <c r="B64" s="284"/>
      <c r="C64" s="297"/>
      <c r="D64" s="4" t="s">
        <v>48</v>
      </c>
      <c r="E64" s="29">
        <v>27418</v>
      </c>
      <c r="F64" s="29">
        <v>39030</v>
      </c>
      <c r="G64" s="29">
        <v>37129</v>
      </c>
      <c r="H64" s="29">
        <v>38072</v>
      </c>
      <c r="I64" s="29">
        <v>37015</v>
      </c>
      <c r="J64" s="76">
        <f>I64/H64-1</f>
        <v>-2.7763185543181357E-2</v>
      </c>
      <c r="K64" s="29">
        <f>I64-H64</f>
        <v>-1057</v>
      </c>
      <c r="L64" s="77">
        <f>I64/$I$62</f>
        <v>0.29530967026479343</v>
      </c>
    </row>
    <row r="65" spans="2:12" x14ac:dyDescent="0.25">
      <c r="B65" s="284"/>
      <c r="C65" s="297"/>
      <c r="D65" s="4" t="s">
        <v>49</v>
      </c>
      <c r="E65" s="29">
        <v>802</v>
      </c>
      <c r="F65" s="29">
        <v>844</v>
      </c>
      <c r="G65" s="29">
        <v>912</v>
      </c>
      <c r="H65" s="29">
        <v>912</v>
      </c>
      <c r="I65" s="29">
        <v>916</v>
      </c>
      <c r="J65" s="76">
        <f t="shared" ref="J65:J72" si="12">I65/H65-1</f>
        <v>4.3859649122806044E-3</v>
      </c>
      <c r="K65" s="29">
        <f t="shared" ref="K65:K72" si="13">I65-H65</f>
        <v>4</v>
      </c>
      <c r="L65" s="77">
        <f t="shared" ref="L65:L72" si="14">I65/$I$62</f>
        <v>7.3079469934499734E-3</v>
      </c>
    </row>
    <row r="66" spans="2:12" x14ac:dyDescent="0.25">
      <c r="B66" s="284"/>
      <c r="C66" s="297"/>
      <c r="D66" s="4" t="s">
        <v>50</v>
      </c>
      <c r="E66" s="29">
        <v>4276</v>
      </c>
      <c r="F66" s="29">
        <v>4562</v>
      </c>
      <c r="G66" s="29">
        <v>4276</v>
      </c>
      <c r="H66" s="29">
        <v>4306</v>
      </c>
      <c r="I66" s="29">
        <v>4616</v>
      </c>
      <c r="J66" s="76">
        <f t="shared" si="12"/>
        <v>7.199256850905722E-2</v>
      </c>
      <c r="K66" s="29">
        <f t="shared" si="13"/>
        <v>310</v>
      </c>
      <c r="L66" s="77">
        <f t="shared" si="14"/>
        <v>3.6826946857822139E-2</v>
      </c>
    </row>
    <row r="67" spans="2:12" x14ac:dyDescent="0.25">
      <c r="B67" s="284"/>
      <c r="C67" s="297"/>
      <c r="D67" s="4" t="s">
        <v>51</v>
      </c>
      <c r="E67" s="29">
        <v>15262</v>
      </c>
      <c r="F67" s="29">
        <v>18637</v>
      </c>
      <c r="G67" s="29">
        <v>19434</v>
      </c>
      <c r="H67" s="29">
        <v>20210</v>
      </c>
      <c r="I67" s="29">
        <v>20110.999999999996</v>
      </c>
      <c r="J67" s="76">
        <f t="shared" si="12"/>
        <v>-4.8985650667987546E-3</v>
      </c>
      <c r="K67" s="29">
        <f t="shared" si="13"/>
        <v>-99.000000000003638</v>
      </c>
      <c r="L67" s="77">
        <f t="shared" si="14"/>
        <v>0.16044773142496985</v>
      </c>
    </row>
    <row r="68" spans="2:12" x14ac:dyDescent="0.25">
      <c r="B68" s="284"/>
      <c r="C68" s="297"/>
      <c r="D68" s="4" t="s">
        <v>52</v>
      </c>
      <c r="E68" s="29">
        <v>625</v>
      </c>
      <c r="F68" s="29">
        <v>663</v>
      </c>
      <c r="G68" s="29">
        <v>638</v>
      </c>
      <c r="H68" s="29">
        <v>673</v>
      </c>
      <c r="I68" s="29">
        <v>673</v>
      </c>
      <c r="J68" s="76">
        <f t="shared" si="12"/>
        <v>0</v>
      </c>
      <c r="K68" s="29">
        <f t="shared" si="13"/>
        <v>0</v>
      </c>
      <c r="L68" s="77">
        <f t="shared" si="14"/>
        <v>5.3692667320871532E-3</v>
      </c>
    </row>
    <row r="69" spans="2:12" x14ac:dyDescent="0.25">
      <c r="B69" s="284"/>
      <c r="C69" s="297"/>
      <c r="D69" s="4" t="s">
        <v>53</v>
      </c>
      <c r="E69" s="29">
        <v>3470</v>
      </c>
      <c r="F69" s="29">
        <v>4791</v>
      </c>
      <c r="G69" s="29">
        <v>4791</v>
      </c>
      <c r="H69" s="29">
        <v>4797</v>
      </c>
      <c r="I69" s="29">
        <v>4635</v>
      </c>
      <c r="J69" s="76">
        <f t="shared" si="12"/>
        <v>-3.3771106941838602E-2</v>
      </c>
      <c r="K69" s="29">
        <f t="shared" si="13"/>
        <v>-162</v>
      </c>
      <c r="L69" s="77">
        <f t="shared" si="14"/>
        <v>3.6978530911179724E-2</v>
      </c>
    </row>
    <row r="70" spans="2:12" x14ac:dyDescent="0.25">
      <c r="B70" s="284"/>
      <c r="C70" s="297"/>
      <c r="D70" s="4" t="s">
        <v>54</v>
      </c>
      <c r="E70" s="29">
        <v>2246</v>
      </c>
      <c r="F70" s="29">
        <v>2624</v>
      </c>
      <c r="G70" s="29">
        <v>2651.0000000000005</v>
      </c>
      <c r="H70" s="29">
        <v>2630</v>
      </c>
      <c r="I70" s="29">
        <v>2532</v>
      </c>
      <c r="J70" s="76">
        <f t="shared" si="12"/>
        <v>-3.7262357414448721E-2</v>
      </c>
      <c r="K70" s="29">
        <f t="shared" si="13"/>
        <v>-98</v>
      </c>
      <c r="L70" s="77">
        <f t="shared" si="14"/>
        <v>2.0200569636916303E-2</v>
      </c>
    </row>
    <row r="71" spans="2:12" x14ac:dyDescent="0.25">
      <c r="B71" s="284"/>
      <c r="C71" s="297"/>
      <c r="D71" s="4" t="s">
        <v>55</v>
      </c>
      <c r="E71" s="29">
        <v>4931</v>
      </c>
      <c r="F71" s="29">
        <v>6415</v>
      </c>
      <c r="G71" s="29">
        <v>6415</v>
      </c>
      <c r="H71" s="29">
        <v>6415</v>
      </c>
      <c r="I71" s="29">
        <v>6497</v>
      </c>
      <c r="J71" s="40">
        <f t="shared" si="12"/>
        <v>1.278254091971931E-2</v>
      </c>
      <c r="K71" s="29">
        <f t="shared" si="13"/>
        <v>82</v>
      </c>
      <c r="L71" s="42">
        <f t="shared" si="14"/>
        <v>5.1833768140223224E-2</v>
      </c>
    </row>
    <row r="72" spans="2:12" x14ac:dyDescent="0.25">
      <c r="B72" s="285"/>
      <c r="C72" s="298"/>
      <c r="D72" s="32" t="s">
        <v>56</v>
      </c>
      <c r="E72" s="73">
        <v>2780.9999999999995</v>
      </c>
      <c r="F72" s="73">
        <v>3043.0000000000005</v>
      </c>
      <c r="G72" s="73">
        <v>3048</v>
      </c>
      <c r="H72" s="73">
        <v>3075.0000000000005</v>
      </c>
      <c r="I72" s="73">
        <v>3075.0000000000005</v>
      </c>
      <c r="J72" s="63">
        <f t="shared" si="12"/>
        <v>0</v>
      </c>
      <c r="K72" s="73">
        <f t="shared" si="13"/>
        <v>0</v>
      </c>
      <c r="L72" s="57">
        <f t="shared" si="14"/>
        <v>2.4532682319714706E-2</v>
      </c>
    </row>
    <row r="73" spans="2:12" ht="7.5" customHeight="1" x14ac:dyDescent="0.25">
      <c r="B73" s="280"/>
      <c r="C73" s="280"/>
      <c r="D73" s="280"/>
      <c r="E73" s="280"/>
      <c r="F73" s="280"/>
      <c r="G73" s="280"/>
      <c r="H73" s="280"/>
      <c r="I73" s="280"/>
      <c r="J73" s="280"/>
      <c r="K73" s="280"/>
      <c r="L73" s="49"/>
    </row>
    <row r="74" spans="2:12" x14ac:dyDescent="0.25">
      <c r="B74" s="282" t="s">
        <v>58</v>
      </c>
      <c r="C74" s="282"/>
      <c r="D74" s="282"/>
      <c r="E74" s="282"/>
      <c r="F74" s="282"/>
      <c r="G74" s="282"/>
      <c r="H74" s="282"/>
      <c r="I74" s="282"/>
      <c r="J74" s="282"/>
      <c r="K74" s="282"/>
    </row>
    <row r="76" spans="2:12" x14ac:dyDescent="0.25">
      <c r="B76" s="58"/>
    </row>
    <row r="77" spans="2:12" ht="21.75" customHeight="1" thickBot="1" x14ac:dyDescent="0.3">
      <c r="B77" s="283" t="s">
        <v>59</v>
      </c>
      <c r="C77" s="283"/>
      <c r="D77" s="283"/>
      <c r="E77" s="283"/>
      <c r="F77" s="283"/>
      <c r="G77" s="283"/>
      <c r="H77" s="283"/>
      <c r="I77" s="283"/>
      <c r="J77" s="283"/>
      <c r="K77" s="283"/>
      <c r="L77" s="12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3" t="s">
        <v>237</v>
      </c>
      <c r="F79" s="13" t="s">
        <v>238</v>
      </c>
      <c r="G79" s="13" t="s">
        <v>239</v>
      </c>
      <c r="H79" s="13" t="s">
        <v>240</v>
      </c>
      <c r="I79" s="13" t="s">
        <v>241</v>
      </c>
      <c r="J79" s="14" t="str">
        <f>CONCATENATE("var. ",RIGHT(I79,2),"/",RIGHT(H79,2))</f>
        <v>var. 25/24</v>
      </c>
      <c r="K79" s="14" t="str">
        <f>CONCATENATE("dif. ",RIGHT(I79,2),"/",RIGHT(H79,2))</f>
        <v>dif. 25/24</v>
      </c>
      <c r="L79" s="14" t="str">
        <f>CONCATENATE("cuota ",I79)</f>
        <v>cuota acumulado a agosto 2025</v>
      </c>
    </row>
    <row r="80" spans="2:12" ht="15" customHeight="1" x14ac:dyDescent="0.25">
      <c r="B80" s="296" t="s">
        <v>45</v>
      </c>
      <c r="C80" s="286" t="s">
        <v>8</v>
      </c>
      <c r="D80" s="65" t="s">
        <v>46</v>
      </c>
      <c r="E80" s="66">
        <v>1031934</v>
      </c>
      <c r="F80" s="66">
        <v>3101117</v>
      </c>
      <c r="G80" s="66">
        <v>3425135</v>
      </c>
      <c r="H80" s="66">
        <v>3660664</v>
      </c>
      <c r="I80" s="66">
        <v>3636256</v>
      </c>
      <c r="J80" s="67">
        <f t="shared" ref="J80:J81" si="15">I80/H80-1</f>
        <v>-6.6676428101568597E-3</v>
      </c>
      <c r="K80" s="66">
        <f t="shared" ref="K80:K81" si="16">I80-H80</f>
        <v>-24408</v>
      </c>
      <c r="L80" s="67">
        <f t="shared" ref="L80:L81" si="17">I80/$I$80</f>
        <v>1</v>
      </c>
    </row>
    <row r="81" spans="2:13" ht="15" customHeight="1" x14ac:dyDescent="0.25">
      <c r="B81" s="284"/>
      <c r="C81" s="287"/>
      <c r="D81" s="15" t="s">
        <v>47</v>
      </c>
      <c r="E81" s="16">
        <v>400181</v>
      </c>
      <c r="F81" s="16">
        <v>1157727</v>
      </c>
      <c r="G81" s="16">
        <v>1246990</v>
      </c>
      <c r="H81" s="16">
        <v>1301111</v>
      </c>
      <c r="I81" s="16">
        <v>1237425</v>
      </c>
      <c r="J81" s="18">
        <f t="shared" si="15"/>
        <v>-4.8947399568522565E-2</v>
      </c>
      <c r="K81" s="16">
        <f t="shared" si="16"/>
        <v>-63686</v>
      </c>
      <c r="L81" s="18">
        <f t="shared" si="17"/>
        <v>0.34030194793765894</v>
      </c>
      <c r="M81" s="81"/>
    </row>
    <row r="82" spans="2:13" x14ac:dyDescent="0.25">
      <c r="B82" s="284"/>
      <c r="C82" s="287"/>
      <c r="D82" s="19" t="s">
        <v>48</v>
      </c>
      <c r="E82" s="20">
        <v>176500</v>
      </c>
      <c r="F82" s="20">
        <v>810745</v>
      </c>
      <c r="G82" s="20">
        <v>867527</v>
      </c>
      <c r="H82" s="20">
        <v>922227</v>
      </c>
      <c r="I82" s="20">
        <v>945846</v>
      </c>
      <c r="J82" s="70">
        <f>I82/H82-1</f>
        <v>2.5610831172802273E-2</v>
      </c>
      <c r="K82" s="20">
        <f>I82-H82</f>
        <v>23619</v>
      </c>
      <c r="L82" s="70">
        <f>I82/$I$80</f>
        <v>0.26011534941434267</v>
      </c>
      <c r="M82" s="81"/>
    </row>
    <row r="83" spans="2:13" x14ac:dyDescent="0.25">
      <c r="B83" s="284"/>
      <c r="C83" s="287"/>
      <c r="D83" s="19" t="s">
        <v>49</v>
      </c>
      <c r="E83" s="20">
        <v>9212</v>
      </c>
      <c r="F83" s="20">
        <v>22508</v>
      </c>
      <c r="G83" s="20">
        <v>33326</v>
      </c>
      <c r="H83" s="20">
        <v>28900</v>
      </c>
      <c r="I83" s="20">
        <v>27983</v>
      </c>
      <c r="J83" s="70">
        <f t="shared" ref="J83:J136" si="18">I83/H83-1</f>
        <v>-3.1730103806228427E-2</v>
      </c>
      <c r="K83" s="20">
        <f t="shared" ref="K83:K112" si="19">I83-H83</f>
        <v>-917</v>
      </c>
      <c r="L83" s="70">
        <f t="shared" ref="L83:L90" si="20">I83/$I$80</f>
        <v>7.6955527883625354E-3</v>
      </c>
      <c r="M83" s="81"/>
    </row>
    <row r="84" spans="2:13" x14ac:dyDescent="0.25">
      <c r="B84" s="284"/>
      <c r="C84" s="287"/>
      <c r="D84" s="19" t="s">
        <v>50</v>
      </c>
      <c r="E84" s="20">
        <v>25824</v>
      </c>
      <c r="F84" s="20">
        <v>106797</v>
      </c>
      <c r="G84" s="20">
        <v>121209</v>
      </c>
      <c r="H84" s="20">
        <v>158757</v>
      </c>
      <c r="I84" s="20">
        <v>128099</v>
      </c>
      <c r="J84" s="70">
        <f t="shared" si="18"/>
        <v>-0.19311274463488226</v>
      </c>
      <c r="K84" s="20">
        <f t="shared" si="19"/>
        <v>-30658</v>
      </c>
      <c r="L84" s="70">
        <f t="shared" si="20"/>
        <v>3.5228267756725599E-2</v>
      </c>
      <c r="M84" s="81"/>
    </row>
    <row r="85" spans="2:13" x14ac:dyDescent="0.25">
      <c r="B85" s="284"/>
      <c r="C85" s="287"/>
      <c r="D85" s="19" t="s">
        <v>51</v>
      </c>
      <c r="E85" s="20">
        <v>161693</v>
      </c>
      <c r="F85" s="20">
        <v>461029</v>
      </c>
      <c r="G85" s="20">
        <v>526478</v>
      </c>
      <c r="H85" s="20">
        <v>613713</v>
      </c>
      <c r="I85" s="20">
        <v>632703</v>
      </c>
      <c r="J85" s="70">
        <f t="shared" si="18"/>
        <v>3.0942802254473989E-2</v>
      </c>
      <c r="K85" s="20">
        <f t="shared" si="19"/>
        <v>18990</v>
      </c>
      <c r="L85" s="70">
        <f t="shared" si="20"/>
        <v>0.17399847535487051</v>
      </c>
      <c r="M85" s="81"/>
    </row>
    <row r="86" spans="2:13" x14ac:dyDescent="0.25">
      <c r="B86" s="284"/>
      <c r="C86" s="287"/>
      <c r="D86" s="19" t="s">
        <v>52</v>
      </c>
      <c r="E86" s="20">
        <v>17159</v>
      </c>
      <c r="F86" s="20">
        <v>32878</v>
      </c>
      <c r="G86" s="20">
        <v>39668</v>
      </c>
      <c r="H86" s="20">
        <v>36690</v>
      </c>
      <c r="I86" s="20">
        <v>36026</v>
      </c>
      <c r="J86" s="70">
        <f t="shared" si="18"/>
        <v>-1.8097574270918515E-2</v>
      </c>
      <c r="K86" s="20">
        <f t="shared" si="19"/>
        <v>-664</v>
      </c>
      <c r="L86" s="70">
        <f t="shared" si="20"/>
        <v>9.9074432603205049E-3</v>
      </c>
      <c r="M86" s="81"/>
    </row>
    <row r="87" spans="2:13" x14ac:dyDescent="0.25">
      <c r="B87" s="284"/>
      <c r="C87" s="287"/>
      <c r="D87" s="19" t="s">
        <v>53</v>
      </c>
      <c r="E87" s="20">
        <v>56805</v>
      </c>
      <c r="F87" s="20">
        <v>128669</v>
      </c>
      <c r="G87" s="20">
        <v>168871</v>
      </c>
      <c r="H87" s="20">
        <v>160886</v>
      </c>
      <c r="I87" s="20">
        <v>173841</v>
      </c>
      <c r="J87" s="70">
        <f t="shared" si="18"/>
        <v>8.0522854692142154E-2</v>
      </c>
      <c r="K87" s="20">
        <f t="shared" si="19"/>
        <v>12955</v>
      </c>
      <c r="L87" s="70">
        <f t="shared" si="20"/>
        <v>4.7807690107627185E-2</v>
      </c>
      <c r="M87" s="81"/>
    </row>
    <row r="88" spans="2:13" x14ac:dyDescent="0.25">
      <c r="B88" s="284"/>
      <c r="C88" s="287"/>
      <c r="D88" s="19" t="s">
        <v>54</v>
      </c>
      <c r="E88" s="20">
        <v>87126</v>
      </c>
      <c r="F88" s="20">
        <v>138024</v>
      </c>
      <c r="G88" s="20">
        <v>158379</v>
      </c>
      <c r="H88" s="20">
        <v>162243</v>
      </c>
      <c r="I88" s="20">
        <v>181603</v>
      </c>
      <c r="J88" s="70">
        <f t="shared" si="18"/>
        <v>0.11932718206640658</v>
      </c>
      <c r="K88" s="20">
        <f t="shared" si="19"/>
        <v>19360</v>
      </c>
      <c r="L88" s="70">
        <f t="shared" si="20"/>
        <v>4.9942303292177449E-2</v>
      </c>
      <c r="M88" s="81"/>
    </row>
    <row r="89" spans="2:13" ht="18" customHeight="1" x14ac:dyDescent="0.25">
      <c r="B89" s="284"/>
      <c r="C89" s="287"/>
      <c r="D89" s="19" t="s">
        <v>55</v>
      </c>
      <c r="E89" s="20">
        <v>62317</v>
      </c>
      <c r="F89" s="20">
        <v>170296</v>
      </c>
      <c r="G89" s="20">
        <v>183132</v>
      </c>
      <c r="H89" s="20">
        <v>192634</v>
      </c>
      <c r="I89" s="20">
        <v>189476</v>
      </c>
      <c r="J89" s="22">
        <f t="shared" si="18"/>
        <v>-1.6393783028956443E-2</v>
      </c>
      <c r="K89" s="20">
        <f t="shared" si="19"/>
        <v>-3158</v>
      </c>
      <c r="L89" s="22">
        <f t="shared" si="20"/>
        <v>5.2107442380294459E-2</v>
      </c>
      <c r="M89" s="81"/>
    </row>
    <row r="90" spans="2:13" x14ac:dyDescent="0.25">
      <c r="B90" s="284"/>
      <c r="C90" s="288"/>
      <c r="D90" s="23" t="s">
        <v>56</v>
      </c>
      <c r="E90" s="71">
        <v>35117</v>
      </c>
      <c r="F90" s="71">
        <v>72444</v>
      </c>
      <c r="G90" s="71">
        <v>79555</v>
      </c>
      <c r="H90" s="71">
        <v>83503</v>
      </c>
      <c r="I90" s="71">
        <v>83254</v>
      </c>
      <c r="J90" s="48">
        <f t="shared" si="18"/>
        <v>-2.9819287929775395E-3</v>
      </c>
      <c r="K90" s="71">
        <f t="shared" si="19"/>
        <v>-249</v>
      </c>
      <c r="L90" s="48">
        <f t="shared" si="20"/>
        <v>2.2895527707620145E-2</v>
      </c>
      <c r="M90" s="81"/>
    </row>
    <row r="91" spans="2:13" x14ac:dyDescent="0.25">
      <c r="B91" s="284"/>
      <c r="C91" s="289" t="s">
        <v>18</v>
      </c>
      <c r="D91" s="65" t="s">
        <v>46</v>
      </c>
      <c r="E91" s="66">
        <v>1044177</v>
      </c>
      <c r="F91" s="66">
        <v>3176278</v>
      </c>
      <c r="G91" s="66">
        <v>3517689</v>
      </c>
      <c r="H91" s="66">
        <v>3757177</v>
      </c>
      <c r="I91" s="66">
        <v>3733324</v>
      </c>
      <c r="J91" s="67">
        <f t="shared" si="18"/>
        <v>-6.3486495312837787E-3</v>
      </c>
      <c r="K91" s="66">
        <f t="shared" si="19"/>
        <v>-23853</v>
      </c>
      <c r="L91" s="67">
        <f t="shared" ref="L91:L92" si="21">I91/$I$91</f>
        <v>1</v>
      </c>
    </row>
    <row r="92" spans="2:13" x14ac:dyDescent="0.25">
      <c r="B92" s="284"/>
      <c r="C92" s="290"/>
      <c r="D92" s="26" t="s">
        <v>47</v>
      </c>
      <c r="E92" s="27">
        <v>405168</v>
      </c>
      <c r="F92" s="27">
        <v>1186049</v>
      </c>
      <c r="G92" s="27">
        <v>1283674</v>
      </c>
      <c r="H92" s="27">
        <v>1339978</v>
      </c>
      <c r="I92" s="27">
        <v>1274116</v>
      </c>
      <c r="J92" s="82">
        <f t="shared" si="18"/>
        <v>-4.915155323445608E-2</v>
      </c>
      <c r="K92" s="27">
        <f t="shared" si="19"/>
        <v>-65862</v>
      </c>
      <c r="L92" s="38">
        <f t="shared" si="21"/>
        <v>0.34128192463338303</v>
      </c>
    </row>
    <row r="93" spans="2:13" x14ac:dyDescent="0.25">
      <c r="B93" s="284"/>
      <c r="C93" s="290"/>
      <c r="D93" s="4" t="s">
        <v>48</v>
      </c>
      <c r="E93" s="29">
        <v>179049</v>
      </c>
      <c r="F93" s="29">
        <v>832353</v>
      </c>
      <c r="G93" s="29">
        <v>893629</v>
      </c>
      <c r="H93" s="29">
        <v>948839</v>
      </c>
      <c r="I93" s="29">
        <v>974844</v>
      </c>
      <c r="J93" s="83">
        <f t="shared" si="18"/>
        <v>2.7407178667824494E-2</v>
      </c>
      <c r="K93" s="29">
        <f t="shared" si="19"/>
        <v>26005</v>
      </c>
      <c r="L93" s="77">
        <f>I93/$I$91</f>
        <v>0.26111958137038199</v>
      </c>
    </row>
    <row r="94" spans="2:13" x14ac:dyDescent="0.25">
      <c r="B94" s="284"/>
      <c r="C94" s="290"/>
      <c r="D94" s="4" t="s">
        <v>49</v>
      </c>
      <c r="E94" s="29">
        <v>9335</v>
      </c>
      <c r="F94" s="29">
        <v>22990</v>
      </c>
      <c r="G94" s="29">
        <v>33726</v>
      </c>
      <c r="H94" s="29">
        <v>29490</v>
      </c>
      <c r="I94" s="29">
        <v>28576</v>
      </c>
      <c r="J94" s="83">
        <f t="shared" si="18"/>
        <v>-3.0993557138012884E-2</v>
      </c>
      <c r="K94" s="29">
        <f t="shared" si="19"/>
        <v>-914</v>
      </c>
      <c r="L94" s="77">
        <f t="shared" ref="L94:L101" si="22">I94/$I$91</f>
        <v>7.6543048500478392E-3</v>
      </c>
    </row>
    <row r="95" spans="2:13" x14ac:dyDescent="0.25">
      <c r="B95" s="284"/>
      <c r="C95" s="290"/>
      <c r="D95" s="4" t="s">
        <v>50</v>
      </c>
      <c r="E95" s="29">
        <v>26765</v>
      </c>
      <c r="F95" s="29">
        <v>109987</v>
      </c>
      <c r="G95" s="29">
        <v>124740</v>
      </c>
      <c r="H95" s="29">
        <v>161681</v>
      </c>
      <c r="I95" s="29">
        <v>131117</v>
      </c>
      <c r="J95" s="83">
        <f t="shared" si="18"/>
        <v>-0.18903890995231354</v>
      </c>
      <c r="K95" s="29">
        <f t="shared" si="19"/>
        <v>-30564</v>
      </c>
      <c r="L95" s="77">
        <f t="shared" si="22"/>
        <v>3.5120712801782007E-2</v>
      </c>
    </row>
    <row r="96" spans="2:13" x14ac:dyDescent="0.25">
      <c r="B96" s="284"/>
      <c r="C96" s="290"/>
      <c r="D96" s="4" t="s">
        <v>51</v>
      </c>
      <c r="E96" s="29">
        <v>162776</v>
      </c>
      <c r="F96" s="29">
        <v>471379</v>
      </c>
      <c r="G96" s="29">
        <v>539929</v>
      </c>
      <c r="H96" s="29">
        <v>628065</v>
      </c>
      <c r="I96" s="29">
        <v>647983</v>
      </c>
      <c r="J96" s="83">
        <f t="shared" si="18"/>
        <v>3.1713278084274821E-2</v>
      </c>
      <c r="K96" s="29">
        <f t="shared" si="19"/>
        <v>19918</v>
      </c>
      <c r="L96" s="77">
        <f t="shared" si="22"/>
        <v>0.1735673089182723</v>
      </c>
    </row>
    <row r="97" spans="2:12" x14ac:dyDescent="0.25">
      <c r="B97" s="284"/>
      <c r="C97" s="290"/>
      <c r="D97" s="4" t="s">
        <v>52</v>
      </c>
      <c r="E97" s="29">
        <v>17212</v>
      </c>
      <c r="F97" s="29">
        <v>33248</v>
      </c>
      <c r="G97" s="29">
        <v>40003</v>
      </c>
      <c r="H97" s="29">
        <v>37018</v>
      </c>
      <c r="I97" s="29">
        <v>36391</v>
      </c>
      <c r="J97" s="83">
        <f t="shared" si="18"/>
        <v>-1.6937705980874185E-2</v>
      </c>
      <c r="K97" s="29">
        <f t="shared" si="19"/>
        <v>-627</v>
      </c>
      <c r="L97" s="77">
        <f t="shared" si="22"/>
        <v>9.7476136547484226E-3</v>
      </c>
    </row>
    <row r="98" spans="2:12" x14ac:dyDescent="0.25">
      <c r="B98" s="284"/>
      <c r="C98" s="290"/>
      <c r="D98" s="4" t="s">
        <v>53</v>
      </c>
      <c r="E98" s="29">
        <v>57900</v>
      </c>
      <c r="F98" s="29">
        <v>132098</v>
      </c>
      <c r="G98" s="29">
        <v>172118</v>
      </c>
      <c r="H98" s="29">
        <v>164745</v>
      </c>
      <c r="I98" s="29">
        <v>177299</v>
      </c>
      <c r="J98" s="83">
        <f t="shared" si="18"/>
        <v>7.6202616164375181E-2</v>
      </c>
      <c r="K98" s="29">
        <f t="shared" si="19"/>
        <v>12554</v>
      </c>
      <c r="L98" s="77">
        <f t="shared" si="22"/>
        <v>4.749092229873432E-2</v>
      </c>
    </row>
    <row r="99" spans="2:12" x14ac:dyDescent="0.25">
      <c r="B99" s="284"/>
      <c r="C99" s="290"/>
      <c r="D99" s="4" t="s">
        <v>54</v>
      </c>
      <c r="E99" s="29">
        <v>87281</v>
      </c>
      <c r="F99" s="29">
        <v>139299</v>
      </c>
      <c r="G99" s="29">
        <v>159872</v>
      </c>
      <c r="H99" s="29">
        <v>163938</v>
      </c>
      <c r="I99" s="29">
        <v>183123</v>
      </c>
      <c r="J99" s="83">
        <f t="shared" si="18"/>
        <v>0.1170259488343155</v>
      </c>
      <c r="K99" s="29">
        <f t="shared" si="19"/>
        <v>19185</v>
      </c>
      <c r="L99" s="77">
        <f t="shared" si="22"/>
        <v>4.9050926198744071E-2</v>
      </c>
    </row>
    <row r="100" spans="2:12" x14ac:dyDescent="0.25">
      <c r="B100" s="284"/>
      <c r="C100" s="290"/>
      <c r="D100" s="4" t="s">
        <v>55</v>
      </c>
      <c r="E100" s="29">
        <v>63300</v>
      </c>
      <c r="F100" s="29">
        <v>174823</v>
      </c>
      <c r="G100" s="29">
        <v>188173</v>
      </c>
      <c r="H100" s="29">
        <v>197940</v>
      </c>
      <c r="I100" s="29">
        <v>194848</v>
      </c>
      <c r="J100" s="31">
        <f t="shared" si="18"/>
        <v>-1.5620895220773923E-2</v>
      </c>
      <c r="K100" s="29">
        <f t="shared" si="19"/>
        <v>-3092</v>
      </c>
      <c r="L100" s="42">
        <f t="shared" si="22"/>
        <v>5.21915590503262E-2</v>
      </c>
    </row>
    <row r="101" spans="2:12" x14ac:dyDescent="0.25">
      <c r="B101" s="284"/>
      <c r="C101" s="291"/>
      <c r="D101" s="32" t="s">
        <v>56</v>
      </c>
      <c r="E101" s="73">
        <v>35391</v>
      </c>
      <c r="F101" s="73">
        <v>74052</v>
      </c>
      <c r="G101" s="73">
        <v>81825</v>
      </c>
      <c r="H101" s="73">
        <v>85483</v>
      </c>
      <c r="I101" s="73">
        <v>85027</v>
      </c>
      <c r="J101" s="74">
        <f t="shared" si="18"/>
        <v>-5.3343939730706724E-3</v>
      </c>
      <c r="K101" s="73">
        <f t="shared" si="19"/>
        <v>-456</v>
      </c>
      <c r="L101" s="57">
        <f t="shared" si="22"/>
        <v>2.2775146223579845E-2</v>
      </c>
    </row>
    <row r="102" spans="2:12" x14ac:dyDescent="0.25">
      <c r="B102" s="284"/>
      <c r="C102" s="286" t="s">
        <v>22</v>
      </c>
      <c r="D102" s="65" t="s">
        <v>46</v>
      </c>
      <c r="E102" s="66">
        <v>5391902</v>
      </c>
      <c r="F102" s="66">
        <v>20444877</v>
      </c>
      <c r="G102" s="66">
        <v>22753674</v>
      </c>
      <c r="H102" s="66">
        <v>24162826</v>
      </c>
      <c r="I102" s="66">
        <v>23419512</v>
      </c>
      <c r="J102" s="67">
        <f t="shared" si="18"/>
        <v>-3.0762709626762974E-2</v>
      </c>
      <c r="K102" s="66">
        <f t="shared" si="19"/>
        <v>-743314</v>
      </c>
      <c r="L102" s="67">
        <f t="shared" ref="L102:L103" si="23">I102/$I$102</f>
        <v>1</v>
      </c>
    </row>
    <row r="103" spans="2:12" x14ac:dyDescent="0.25">
      <c r="B103" s="284"/>
      <c r="C103" s="287"/>
      <c r="D103" s="15" t="s">
        <v>47</v>
      </c>
      <c r="E103" s="16">
        <v>2291426</v>
      </c>
      <c r="F103" s="16">
        <v>8320045</v>
      </c>
      <c r="G103" s="16">
        <v>8974624</v>
      </c>
      <c r="H103" s="16">
        <v>9249706</v>
      </c>
      <c r="I103" s="16">
        <v>8746362</v>
      </c>
      <c r="J103" s="18">
        <f t="shared" si="18"/>
        <v>-5.4417297155174404E-2</v>
      </c>
      <c r="K103" s="16">
        <f t="shared" si="19"/>
        <v>-503344</v>
      </c>
      <c r="L103" s="18">
        <f t="shared" si="23"/>
        <v>0.37346474170768373</v>
      </c>
    </row>
    <row r="104" spans="2:12" x14ac:dyDescent="0.25">
      <c r="B104" s="284"/>
      <c r="C104" s="287"/>
      <c r="D104" s="19" t="s">
        <v>48</v>
      </c>
      <c r="E104" s="20">
        <v>1076408</v>
      </c>
      <c r="F104" s="20">
        <v>5738436</v>
      </c>
      <c r="G104" s="20">
        <v>6396470</v>
      </c>
      <c r="H104" s="20">
        <v>6684568</v>
      </c>
      <c r="I104" s="20">
        <v>6661737</v>
      </c>
      <c r="J104" s="70">
        <f t="shared" si="18"/>
        <v>-3.4154787564432132E-3</v>
      </c>
      <c r="K104" s="20">
        <f t="shared" si="19"/>
        <v>-22831</v>
      </c>
      <c r="L104" s="70">
        <f>I104/$I$102</f>
        <v>0.28445242582339036</v>
      </c>
    </row>
    <row r="105" spans="2:12" x14ac:dyDescent="0.25">
      <c r="B105" s="284"/>
      <c r="C105" s="287"/>
      <c r="D105" s="19" t="s">
        <v>49</v>
      </c>
      <c r="E105" s="20">
        <v>40837</v>
      </c>
      <c r="F105" s="20">
        <v>105500</v>
      </c>
      <c r="G105" s="20">
        <v>110466</v>
      </c>
      <c r="H105" s="20">
        <v>124605</v>
      </c>
      <c r="I105" s="20">
        <v>127839</v>
      </c>
      <c r="J105" s="70">
        <f t="shared" si="18"/>
        <v>2.595401468640901E-2</v>
      </c>
      <c r="K105" s="20">
        <f t="shared" si="19"/>
        <v>3234</v>
      </c>
      <c r="L105" s="70">
        <f t="shared" ref="L105:L112" si="24">I105/$I$102</f>
        <v>5.4586534510198161E-3</v>
      </c>
    </row>
    <row r="106" spans="2:12" x14ac:dyDescent="0.25">
      <c r="B106" s="284"/>
      <c r="C106" s="287"/>
      <c r="D106" s="19" t="s">
        <v>50</v>
      </c>
      <c r="E106" s="20">
        <v>159370</v>
      </c>
      <c r="F106" s="20">
        <v>654193</v>
      </c>
      <c r="G106" s="20">
        <v>722818</v>
      </c>
      <c r="H106" s="20">
        <v>957820</v>
      </c>
      <c r="I106" s="20">
        <v>753556</v>
      </c>
      <c r="J106" s="70">
        <f t="shared" si="18"/>
        <v>-0.21325927627320374</v>
      </c>
      <c r="K106" s="20">
        <f t="shared" si="19"/>
        <v>-204264</v>
      </c>
      <c r="L106" s="70">
        <f t="shared" si="24"/>
        <v>3.2176417681119916E-2</v>
      </c>
    </row>
    <row r="107" spans="2:12" x14ac:dyDescent="0.25">
      <c r="B107" s="284"/>
      <c r="C107" s="287"/>
      <c r="D107" s="19" t="s">
        <v>51</v>
      </c>
      <c r="E107" s="20">
        <v>810988</v>
      </c>
      <c r="F107" s="20">
        <v>2786196</v>
      </c>
      <c r="G107" s="20">
        <v>3356298</v>
      </c>
      <c r="H107" s="20">
        <v>3819820</v>
      </c>
      <c r="I107" s="20">
        <v>3813638</v>
      </c>
      <c r="J107" s="70">
        <f t="shared" si="18"/>
        <v>-1.6184008670565575E-3</v>
      </c>
      <c r="K107" s="20">
        <f t="shared" si="19"/>
        <v>-6182</v>
      </c>
      <c r="L107" s="70">
        <f t="shared" si="24"/>
        <v>0.16284019923216161</v>
      </c>
    </row>
    <row r="108" spans="2:12" x14ac:dyDescent="0.25">
      <c r="B108" s="284"/>
      <c r="C108" s="287"/>
      <c r="D108" s="19" t="s">
        <v>52</v>
      </c>
      <c r="E108" s="20">
        <v>40297</v>
      </c>
      <c r="F108" s="20">
        <v>90028</v>
      </c>
      <c r="G108" s="20">
        <v>101541</v>
      </c>
      <c r="H108" s="20">
        <v>100477</v>
      </c>
      <c r="I108" s="20">
        <v>100264</v>
      </c>
      <c r="J108" s="70">
        <f t="shared" si="18"/>
        <v>-2.1198881336027542E-3</v>
      </c>
      <c r="K108" s="20">
        <f t="shared" si="19"/>
        <v>-213</v>
      </c>
      <c r="L108" s="70">
        <f t="shared" si="24"/>
        <v>4.2812164489166131E-3</v>
      </c>
    </row>
    <row r="109" spans="2:12" x14ac:dyDescent="0.25">
      <c r="B109" s="284"/>
      <c r="C109" s="287"/>
      <c r="D109" s="19" t="s">
        <v>53</v>
      </c>
      <c r="E109" s="20">
        <v>366139</v>
      </c>
      <c r="F109" s="20">
        <v>853267</v>
      </c>
      <c r="G109" s="20">
        <v>938988</v>
      </c>
      <c r="H109" s="20">
        <v>995472</v>
      </c>
      <c r="I109" s="20">
        <v>982337</v>
      </c>
      <c r="J109" s="70">
        <f t="shared" si="18"/>
        <v>-1.3194745809023245E-2</v>
      </c>
      <c r="K109" s="20">
        <f t="shared" si="19"/>
        <v>-13135</v>
      </c>
      <c r="L109" s="70">
        <f t="shared" si="24"/>
        <v>4.1945237800001985E-2</v>
      </c>
    </row>
    <row r="110" spans="2:12" x14ac:dyDescent="0.25">
      <c r="B110" s="284"/>
      <c r="C110" s="287"/>
      <c r="D110" s="19" t="s">
        <v>54</v>
      </c>
      <c r="E110" s="20">
        <v>184291</v>
      </c>
      <c r="F110" s="20">
        <v>342925</v>
      </c>
      <c r="G110" s="20">
        <v>377873</v>
      </c>
      <c r="H110" s="20">
        <v>389611</v>
      </c>
      <c r="I110" s="20">
        <v>400712</v>
      </c>
      <c r="J110" s="70">
        <f t="shared" si="18"/>
        <v>2.8492522028382261E-2</v>
      </c>
      <c r="K110" s="20">
        <f t="shared" si="19"/>
        <v>11101</v>
      </c>
      <c r="L110" s="70">
        <f t="shared" si="24"/>
        <v>1.7110177189003768E-2</v>
      </c>
    </row>
    <row r="111" spans="2:12" x14ac:dyDescent="0.25">
      <c r="B111" s="284"/>
      <c r="C111" s="287"/>
      <c r="D111" s="19" t="s">
        <v>55</v>
      </c>
      <c r="E111" s="20">
        <v>288076</v>
      </c>
      <c r="F111" s="20">
        <v>1153750</v>
      </c>
      <c r="G111" s="20">
        <v>1242308</v>
      </c>
      <c r="H111" s="20">
        <v>1342017</v>
      </c>
      <c r="I111" s="20">
        <v>1340515</v>
      </c>
      <c r="J111" s="22">
        <f t="shared" si="18"/>
        <v>-1.1192108594749728E-3</v>
      </c>
      <c r="K111" s="20">
        <f t="shared" si="19"/>
        <v>-1502</v>
      </c>
      <c r="L111" s="22">
        <f t="shared" si="24"/>
        <v>5.723923709426567E-2</v>
      </c>
    </row>
    <row r="112" spans="2:12" x14ac:dyDescent="0.25">
      <c r="B112" s="284"/>
      <c r="C112" s="288"/>
      <c r="D112" s="23" t="s">
        <v>56</v>
      </c>
      <c r="E112" s="71">
        <v>134070</v>
      </c>
      <c r="F112" s="71">
        <v>400537</v>
      </c>
      <c r="G112" s="71">
        <v>532288</v>
      </c>
      <c r="H112" s="71">
        <v>498730</v>
      </c>
      <c r="I112" s="71">
        <v>492552</v>
      </c>
      <c r="J112" s="48">
        <f t="shared" si="18"/>
        <v>-1.2387464158963746E-2</v>
      </c>
      <c r="K112" s="71">
        <f t="shared" si="19"/>
        <v>-6178</v>
      </c>
      <c r="L112" s="48">
        <f t="shared" si="24"/>
        <v>2.1031693572436522E-2</v>
      </c>
    </row>
    <row r="113" spans="2:12" x14ac:dyDescent="0.25">
      <c r="B113" s="284"/>
      <c r="C113" s="289" t="s">
        <v>23</v>
      </c>
      <c r="D113" s="65" t="s">
        <v>46</v>
      </c>
      <c r="E113" s="75">
        <f t="shared" ref="E113:I114" si="25">E102/E80</f>
        <v>5.2250454001903224</v>
      </c>
      <c r="F113" s="75">
        <f t="shared" si="25"/>
        <v>6.5927460976157946</v>
      </c>
      <c r="G113" s="75">
        <f t="shared" si="25"/>
        <v>6.64314662049817</v>
      </c>
      <c r="H113" s="75">
        <f t="shared" si="25"/>
        <v>6.6006675291695718</v>
      </c>
      <c r="I113" s="75">
        <f t="shared" si="25"/>
        <v>6.4405564404706377</v>
      </c>
      <c r="J113" s="67">
        <f t="shared" si="18"/>
        <v>-2.4256802511469222E-2</v>
      </c>
      <c r="K113" s="75">
        <f t="shared" ref="K113:K114" si="26">(I113-H113)</f>
        <v>-0.16011108869893409</v>
      </c>
      <c r="L113" s="67"/>
    </row>
    <row r="114" spans="2:12" x14ac:dyDescent="0.25">
      <c r="B114" s="284"/>
      <c r="C114" s="290"/>
      <c r="D114" s="26" t="s">
        <v>47</v>
      </c>
      <c r="E114" s="37">
        <f t="shared" si="25"/>
        <v>5.7259739967664629</v>
      </c>
      <c r="F114" s="37">
        <f t="shared" si="25"/>
        <v>7.1865344766080428</v>
      </c>
      <c r="G114" s="37">
        <f t="shared" si="25"/>
        <v>7.1970296473909174</v>
      </c>
      <c r="H114" s="37">
        <f t="shared" si="25"/>
        <v>7.1090829298960658</v>
      </c>
      <c r="I114" s="37">
        <f t="shared" si="25"/>
        <v>7.0681956482211046</v>
      </c>
      <c r="J114" s="82">
        <f t="shared" si="18"/>
        <v>-5.7514143635906123E-3</v>
      </c>
      <c r="K114" s="37">
        <f t="shared" si="26"/>
        <v>-4.0887281674961251E-2</v>
      </c>
      <c r="L114" s="38"/>
    </row>
    <row r="115" spans="2:12" x14ac:dyDescent="0.25">
      <c r="B115" s="284"/>
      <c r="C115" s="290"/>
      <c r="D115" s="4" t="s">
        <v>48</v>
      </c>
      <c r="E115" s="41">
        <f>E104/E82</f>
        <v>6.0986288951841363</v>
      </c>
      <c r="F115" s="41">
        <f>F104/F82</f>
        <v>7.0779788959537218</v>
      </c>
      <c r="G115" s="41">
        <f>G104/G82</f>
        <v>7.3732229659710882</v>
      </c>
      <c r="H115" s="41">
        <f>H104/H82</f>
        <v>7.2482891956101918</v>
      </c>
      <c r="I115" s="41">
        <f>I104/I82</f>
        <v>7.0431518450149388</v>
      </c>
      <c r="J115" s="83">
        <f t="shared" si="18"/>
        <v>-2.8301485365607504E-2</v>
      </c>
      <c r="K115" s="41">
        <f>(I115-H115)</f>
        <v>-0.20513735059525295</v>
      </c>
      <c r="L115" s="77"/>
    </row>
    <row r="116" spans="2:12" x14ac:dyDescent="0.25">
      <c r="B116" s="284"/>
      <c r="C116" s="290"/>
      <c r="D116" s="4" t="s">
        <v>49</v>
      </c>
      <c r="E116" s="41">
        <f t="shared" ref="E116:I123" si="27">E105/E83</f>
        <v>4.4330221450282243</v>
      </c>
      <c r="F116" s="41">
        <f t="shared" si="27"/>
        <v>4.6872223209525501</v>
      </c>
      <c r="G116" s="41">
        <f t="shared" si="27"/>
        <v>3.314709236031927</v>
      </c>
      <c r="H116" s="41">
        <f t="shared" si="27"/>
        <v>4.3115916955017299</v>
      </c>
      <c r="I116" s="41">
        <f t="shared" si="27"/>
        <v>4.5684522745952902</v>
      </c>
      <c r="J116" s="83">
        <f t="shared" si="18"/>
        <v>5.9574421056971083E-2</v>
      </c>
      <c r="K116" s="41">
        <f t="shared" ref="K116:K123" si="28">(I116-H116)</f>
        <v>0.2568605790935603</v>
      </c>
      <c r="L116" s="77"/>
    </row>
    <row r="117" spans="2:12" x14ac:dyDescent="0.25">
      <c r="B117" s="284"/>
      <c r="C117" s="290"/>
      <c r="D117" s="4" t="s">
        <v>50</v>
      </c>
      <c r="E117" s="41">
        <f t="shared" si="27"/>
        <v>6.1713909541511773</v>
      </c>
      <c r="F117" s="41">
        <f t="shared" si="27"/>
        <v>6.1255746884275775</v>
      </c>
      <c r="G117" s="41">
        <f t="shared" si="27"/>
        <v>5.9634020576029831</v>
      </c>
      <c r="H117" s="41">
        <f t="shared" si="27"/>
        <v>6.0332457781389168</v>
      </c>
      <c r="I117" s="41">
        <f t="shared" si="27"/>
        <v>5.8826064215957974</v>
      </c>
      <c r="J117" s="83">
        <f t="shared" si="18"/>
        <v>-2.4968211487248149E-2</v>
      </c>
      <c r="K117" s="41">
        <f t="shared" si="28"/>
        <v>-0.15063935654311944</v>
      </c>
      <c r="L117" s="77"/>
    </row>
    <row r="118" spans="2:12" x14ac:dyDescent="0.25">
      <c r="B118" s="284"/>
      <c r="C118" s="290"/>
      <c r="D118" s="4" t="s">
        <v>51</v>
      </c>
      <c r="E118" s="41">
        <f t="shared" si="27"/>
        <v>5.0156036439425327</v>
      </c>
      <c r="F118" s="41">
        <f t="shared" si="27"/>
        <v>6.0434289383097379</v>
      </c>
      <c r="G118" s="41">
        <f t="shared" si="27"/>
        <v>6.3750014245609501</v>
      </c>
      <c r="H118" s="41">
        <f t="shared" si="27"/>
        <v>6.2241145291039945</v>
      </c>
      <c r="I118" s="41">
        <f t="shared" si="27"/>
        <v>6.0275326654054115</v>
      </c>
      <c r="J118" s="83">
        <f t="shared" si="18"/>
        <v>-3.1583908486800039E-2</v>
      </c>
      <c r="K118" s="41">
        <f t="shared" si="28"/>
        <v>-0.19658186369858299</v>
      </c>
      <c r="L118" s="77"/>
    </row>
    <row r="119" spans="2:12" x14ac:dyDescent="0.25">
      <c r="B119" s="284"/>
      <c r="C119" s="290"/>
      <c r="D119" s="4" t="s">
        <v>52</v>
      </c>
      <c r="E119" s="41">
        <f t="shared" si="27"/>
        <v>2.348446879188764</v>
      </c>
      <c r="F119" s="41">
        <f t="shared" si="27"/>
        <v>2.738244418760265</v>
      </c>
      <c r="G119" s="41">
        <f t="shared" si="27"/>
        <v>2.5597711001310879</v>
      </c>
      <c r="H119" s="41">
        <f t="shared" si="27"/>
        <v>2.7385391114745161</v>
      </c>
      <c r="I119" s="41">
        <f t="shared" si="27"/>
        <v>2.7831010936545826</v>
      </c>
      <c r="J119" s="83">
        <f t="shared" si="18"/>
        <v>1.6272172996672163E-2</v>
      </c>
      <c r="K119" s="41">
        <f t="shared" si="28"/>
        <v>4.4561982180066462E-2</v>
      </c>
      <c r="L119" s="77"/>
    </row>
    <row r="120" spans="2:12" x14ac:dyDescent="0.25">
      <c r="B120" s="284"/>
      <c r="C120" s="290"/>
      <c r="D120" s="4" t="s">
        <v>53</v>
      </c>
      <c r="E120" s="41">
        <f t="shared" si="27"/>
        <v>6.4455417656896401</v>
      </c>
      <c r="F120" s="41">
        <f t="shared" si="27"/>
        <v>6.6314885481351373</v>
      </c>
      <c r="G120" s="41">
        <f t="shared" si="27"/>
        <v>5.5603863303942065</v>
      </c>
      <c r="H120" s="41">
        <f t="shared" si="27"/>
        <v>6.1874370672401575</v>
      </c>
      <c r="I120" s="41">
        <f t="shared" si="27"/>
        <v>5.6507785850288483</v>
      </c>
      <c r="J120" s="83">
        <f t="shared" si="18"/>
        <v>-8.6733566156605768E-2</v>
      </c>
      <c r="K120" s="41">
        <f t="shared" si="28"/>
        <v>-0.53665848221130918</v>
      </c>
      <c r="L120" s="77"/>
    </row>
    <row r="121" spans="2:12" x14ac:dyDescent="0.25">
      <c r="B121" s="284"/>
      <c r="C121" s="290"/>
      <c r="D121" s="4" t="s">
        <v>54</v>
      </c>
      <c r="E121" s="41">
        <f t="shared" si="27"/>
        <v>2.1152239285632302</v>
      </c>
      <c r="F121" s="41">
        <f t="shared" si="27"/>
        <v>2.4845316756506115</v>
      </c>
      <c r="G121" s="41">
        <f t="shared" si="27"/>
        <v>2.3858781782938396</v>
      </c>
      <c r="H121" s="41">
        <f t="shared" si="27"/>
        <v>2.401404066739397</v>
      </c>
      <c r="I121" s="41">
        <f t="shared" si="27"/>
        <v>2.2065274252077334</v>
      </c>
      <c r="J121" s="83">
        <f t="shared" si="18"/>
        <v>-8.115112497342658E-2</v>
      </c>
      <c r="K121" s="41">
        <f t="shared" si="28"/>
        <v>-0.19487664153166362</v>
      </c>
      <c r="L121" s="77"/>
    </row>
    <row r="122" spans="2:12" x14ac:dyDescent="0.25">
      <c r="B122" s="284"/>
      <c r="C122" s="290"/>
      <c r="D122" s="4" t="s">
        <v>55</v>
      </c>
      <c r="E122" s="41">
        <f t="shared" si="27"/>
        <v>4.6227514161464764</v>
      </c>
      <c r="F122" s="41">
        <f t="shared" si="27"/>
        <v>6.7749682905059423</v>
      </c>
      <c r="G122" s="41">
        <f t="shared" si="27"/>
        <v>6.7836751632702095</v>
      </c>
      <c r="H122" s="41">
        <f t="shared" si="27"/>
        <v>6.9666673588255446</v>
      </c>
      <c r="I122" s="41">
        <f t="shared" si="27"/>
        <v>7.0748538073423548</v>
      </c>
      <c r="J122" s="31">
        <f t="shared" si="18"/>
        <v>1.5529153746627111E-2</v>
      </c>
      <c r="K122" s="41">
        <f t="shared" si="28"/>
        <v>0.10818644851681025</v>
      </c>
      <c r="L122" s="42"/>
    </row>
    <row r="123" spans="2:12" x14ac:dyDescent="0.25">
      <c r="B123" s="284"/>
      <c r="C123" s="291"/>
      <c r="D123" s="32" t="s">
        <v>56</v>
      </c>
      <c r="E123" s="79">
        <f t="shared" si="27"/>
        <v>3.8178090383574905</v>
      </c>
      <c r="F123" s="79">
        <f t="shared" si="27"/>
        <v>5.5289188890729388</v>
      </c>
      <c r="G123" s="79">
        <f t="shared" si="27"/>
        <v>6.6908176733077749</v>
      </c>
      <c r="H123" s="79">
        <f t="shared" si="27"/>
        <v>5.9725997868340057</v>
      </c>
      <c r="I123" s="79">
        <f t="shared" si="27"/>
        <v>5.9162562759747281</v>
      </c>
      <c r="J123" s="74">
        <f t="shared" si="18"/>
        <v>-9.433665885914766E-3</v>
      </c>
      <c r="K123" s="79">
        <f t="shared" si="28"/>
        <v>-5.6343510859277579E-2</v>
      </c>
      <c r="L123" s="57"/>
    </row>
    <row r="124" spans="2:12" x14ac:dyDescent="0.25">
      <c r="B124" s="284"/>
      <c r="C124" s="292" t="s">
        <v>37</v>
      </c>
      <c r="D124" s="65" t="s">
        <v>46</v>
      </c>
      <c r="E124" s="67">
        <v>0.33261785061424071</v>
      </c>
      <c r="F124" s="67">
        <v>0.68451435732721533</v>
      </c>
      <c r="G124" s="67">
        <v>0.74914475475759335</v>
      </c>
      <c r="H124" s="67">
        <v>0.77942674061666739</v>
      </c>
      <c r="I124" s="67">
        <v>0.76992093582256393</v>
      </c>
      <c r="J124" s="67">
        <f t="shared" si="18"/>
        <v>-1.2195892569175415E-2</v>
      </c>
      <c r="K124" s="75">
        <f t="shared" ref="K124:K125" si="29">(I124-H124)*100</f>
        <v>-0.95058047941034562</v>
      </c>
      <c r="L124" s="67"/>
    </row>
    <row r="125" spans="2:12" x14ac:dyDescent="0.25">
      <c r="B125" s="284"/>
      <c r="C125" s="293"/>
      <c r="D125" s="15" t="s">
        <v>47</v>
      </c>
      <c r="E125" s="18">
        <v>0.38983533837490153</v>
      </c>
      <c r="F125" s="18">
        <v>0.77783927328515179</v>
      </c>
      <c r="G125" s="18">
        <v>0.80989669346160831</v>
      </c>
      <c r="H125" s="18">
        <v>0.81771161303206763</v>
      </c>
      <c r="I125" s="18">
        <v>0.80628247443436274</v>
      </c>
      <c r="J125" s="18">
        <f t="shared" si="18"/>
        <v>-1.3976979677866819E-2</v>
      </c>
      <c r="K125" s="45">
        <f t="shared" si="29"/>
        <v>-1.1429138597704891</v>
      </c>
      <c r="L125" s="18"/>
    </row>
    <row r="126" spans="2:12" x14ac:dyDescent="0.25">
      <c r="B126" s="284"/>
      <c r="C126" s="293"/>
      <c r="D126" s="19" t="s">
        <v>48</v>
      </c>
      <c r="E126" s="70">
        <v>0.23968642372655286</v>
      </c>
      <c r="F126" s="70">
        <v>0.62439112074042935</v>
      </c>
      <c r="G126" s="70">
        <v>0.70465983217417083</v>
      </c>
      <c r="H126" s="70">
        <v>0.72684632801448956</v>
      </c>
      <c r="I126" s="70">
        <v>0.73457893964383092</v>
      </c>
      <c r="J126" s="70">
        <f t="shared" si="18"/>
        <v>1.0638578377996755E-2</v>
      </c>
      <c r="K126" s="46">
        <f>(I126-H126)*100</f>
        <v>0.77326116293413572</v>
      </c>
      <c r="L126" s="70"/>
    </row>
    <row r="127" spans="2:12" x14ac:dyDescent="0.25">
      <c r="B127" s="284"/>
      <c r="C127" s="293"/>
      <c r="D127" s="19" t="s">
        <v>49</v>
      </c>
      <c r="E127" s="70">
        <v>0.27862532920322586</v>
      </c>
      <c r="F127" s="70">
        <v>0.52069452258975191</v>
      </c>
      <c r="G127" s="70">
        <v>0.50906694562597643</v>
      </c>
      <c r="H127" s="70">
        <v>0.57143053682965084</v>
      </c>
      <c r="I127" s="70">
        <v>0.57465028049482159</v>
      </c>
      <c r="J127" s="70">
        <f t="shared" si="18"/>
        <v>5.6345320343469396E-3</v>
      </c>
      <c r="K127" s="46">
        <f t="shared" ref="K127:K134" si="30">(I127-H127)*100</f>
        <v>0.32197436651707489</v>
      </c>
      <c r="L127" s="70"/>
    </row>
    <row r="128" spans="2:12" x14ac:dyDescent="0.25">
      <c r="B128" s="284"/>
      <c r="C128" s="293"/>
      <c r="D128" s="19" t="s">
        <v>50</v>
      </c>
      <c r="E128" s="70">
        <v>0.17208278804998034</v>
      </c>
      <c r="F128" s="70">
        <v>0.59012544133592404</v>
      </c>
      <c r="G128" s="70">
        <v>0.67339862193354127</v>
      </c>
      <c r="H128" s="70">
        <v>0.89839477895147568</v>
      </c>
      <c r="I128" s="70">
        <v>0.67180535050744949</v>
      </c>
      <c r="J128" s="70">
        <f t="shared" si="18"/>
        <v>-0.25221587853446858</v>
      </c>
      <c r="K128" s="46">
        <f t="shared" si="30"/>
        <v>-22.658942844402617</v>
      </c>
      <c r="L128" s="70"/>
    </row>
    <row r="129" spans="2:12" x14ac:dyDescent="0.25">
      <c r="B129" s="284"/>
      <c r="C129" s="293"/>
      <c r="D129" s="19" t="s">
        <v>51</v>
      </c>
      <c r="E129" s="70">
        <v>0.39584411223200811</v>
      </c>
      <c r="F129" s="70">
        <v>0.62367422589028498</v>
      </c>
      <c r="G129" s="70">
        <v>0.72327025321693073</v>
      </c>
      <c r="H129" s="70">
        <v>0.78227326215539961</v>
      </c>
      <c r="I129" s="70">
        <v>0.7852613012483628</v>
      </c>
      <c r="J129" s="70">
        <f t="shared" si="18"/>
        <v>3.8196871061784154E-3</v>
      </c>
      <c r="K129" s="46">
        <f t="shared" si="30"/>
        <v>0.29880390929631906</v>
      </c>
      <c r="L129" s="70"/>
    </row>
    <row r="130" spans="2:12" x14ac:dyDescent="0.25">
      <c r="B130" s="284"/>
      <c r="C130" s="293"/>
      <c r="D130" s="19" t="s">
        <v>52</v>
      </c>
      <c r="E130" s="70">
        <v>0.34163028273494128</v>
      </c>
      <c r="F130" s="70">
        <v>0.57092124371389252</v>
      </c>
      <c r="G130" s="70">
        <v>0.63330921700949272</v>
      </c>
      <c r="H130" s="70">
        <v>0.61187367549265581</v>
      </c>
      <c r="I130" s="70">
        <v>0.61308923253780445</v>
      </c>
      <c r="J130" s="70">
        <f t="shared" si="18"/>
        <v>1.9866143843660922E-3</v>
      </c>
      <c r="K130" s="46">
        <f t="shared" si="30"/>
        <v>0.12155570451486408</v>
      </c>
      <c r="L130" s="70"/>
    </row>
    <row r="131" spans="2:12" x14ac:dyDescent="0.25">
      <c r="B131" s="284"/>
      <c r="C131" s="293"/>
      <c r="D131" s="19" t="s">
        <v>53</v>
      </c>
      <c r="E131" s="70">
        <v>0.6339630155487066</v>
      </c>
      <c r="F131" s="70">
        <v>0.80688636486140175</v>
      </c>
      <c r="G131" s="70">
        <v>0.80654313257110166</v>
      </c>
      <c r="H131" s="70">
        <v>0.85049057300156861</v>
      </c>
      <c r="I131" s="70">
        <v>0.84764384939895743</v>
      </c>
      <c r="J131" s="70">
        <f t="shared" si="18"/>
        <v>-3.3471547986293482E-3</v>
      </c>
      <c r="K131" s="46">
        <f t="shared" si="30"/>
        <v>-0.28467236026111786</v>
      </c>
      <c r="L131" s="70"/>
    </row>
    <row r="132" spans="2:12" x14ac:dyDescent="0.25">
      <c r="B132" s="284"/>
      <c r="C132" s="293"/>
      <c r="D132" s="19" t="s">
        <v>54</v>
      </c>
      <c r="E132" s="70">
        <v>0.35031183648021108</v>
      </c>
      <c r="F132" s="70">
        <v>0.5415360563447007</v>
      </c>
      <c r="G132" s="70">
        <v>0.55888038454427791</v>
      </c>
      <c r="H132" s="70">
        <v>0.57981106074450639</v>
      </c>
      <c r="I132" s="70">
        <v>0.61999393485539578</v>
      </c>
      <c r="J132" s="70">
        <f t="shared" si="18"/>
        <v>6.9303393521490619E-2</v>
      </c>
      <c r="K132" s="46">
        <f t="shared" si="30"/>
        <v>4.0182874110889388</v>
      </c>
      <c r="L132" s="70"/>
    </row>
    <row r="133" spans="2:12" x14ac:dyDescent="0.25">
      <c r="B133" s="284"/>
      <c r="C133" s="293"/>
      <c r="D133" s="19" t="s">
        <v>55</v>
      </c>
      <c r="E133" s="70">
        <v>0.33670258771827299</v>
      </c>
      <c r="F133" s="70">
        <v>0.74043340784195188</v>
      </c>
      <c r="G133" s="70">
        <v>0.8081697282113367</v>
      </c>
      <c r="H133" s="70">
        <v>0.85737641030883049</v>
      </c>
      <c r="I133" s="70">
        <v>0.84908767642679017</v>
      </c>
      <c r="J133" s="70">
        <f t="shared" si="18"/>
        <v>-9.667555326201116E-3</v>
      </c>
      <c r="K133" s="46">
        <f t="shared" si="30"/>
        <v>-0.82887338820403222</v>
      </c>
      <c r="L133" s="22"/>
    </row>
    <row r="134" spans="2:12" x14ac:dyDescent="0.25">
      <c r="B134" s="284"/>
      <c r="C134" s="294"/>
      <c r="D134" s="23" t="s">
        <v>56</v>
      </c>
      <c r="E134" s="70">
        <v>0.20848462606656518</v>
      </c>
      <c r="F134" s="70">
        <v>0.50336994210209485</v>
      </c>
      <c r="G134" s="70">
        <v>0.71391323941244011</v>
      </c>
      <c r="H134" s="70">
        <v>0.66204620637289002</v>
      </c>
      <c r="I134" s="70">
        <v>0.65383732120930549</v>
      </c>
      <c r="J134" s="70">
        <f t="shared" si="18"/>
        <v>-1.2399263200310484E-2</v>
      </c>
      <c r="K134" s="46">
        <f t="shared" si="30"/>
        <v>-0.82088851635845339</v>
      </c>
      <c r="L134" s="48"/>
    </row>
    <row r="135" spans="2:12" x14ac:dyDescent="0.25">
      <c r="B135" s="284"/>
      <c r="C135" s="295" t="s">
        <v>40</v>
      </c>
      <c r="D135" s="65" t="s">
        <v>46</v>
      </c>
      <c r="E135" s="66">
        <v>66455.25</v>
      </c>
      <c r="F135" s="66">
        <v>122887.25</v>
      </c>
      <c r="G135" s="66">
        <v>124996.5</v>
      </c>
      <c r="H135" s="66">
        <v>127052.625</v>
      </c>
      <c r="I135" s="66">
        <v>125187.125</v>
      </c>
      <c r="J135" s="67">
        <f t="shared" si="18"/>
        <v>-1.4682892226744682E-2</v>
      </c>
      <c r="K135" s="66">
        <f t="shared" ref="K135:K136" si="31">I135-H135</f>
        <v>-1865.5</v>
      </c>
      <c r="L135" s="67">
        <f>I135/$I$135</f>
        <v>1</v>
      </c>
    </row>
    <row r="136" spans="2:12" x14ac:dyDescent="0.25">
      <c r="B136" s="284"/>
      <c r="C136" s="290"/>
      <c r="D136" s="26" t="s">
        <v>47</v>
      </c>
      <c r="E136" s="27">
        <v>24077.5</v>
      </c>
      <c r="F136" s="27">
        <v>44014.25</v>
      </c>
      <c r="G136" s="27">
        <v>45607.125</v>
      </c>
      <c r="H136" s="27">
        <v>46359.125</v>
      </c>
      <c r="I136" s="27">
        <v>44639.75</v>
      </c>
      <c r="J136" s="36">
        <f t="shared" si="18"/>
        <v>-3.7088167647685299E-2</v>
      </c>
      <c r="K136" s="27">
        <f t="shared" si="31"/>
        <v>-1719.375</v>
      </c>
      <c r="L136" s="38">
        <f t="shared" ref="L136:L145" si="32">I136/$I$135</f>
        <v>0.35658419346238679</v>
      </c>
    </row>
    <row r="137" spans="2:12" x14ac:dyDescent="0.25">
      <c r="B137" s="284"/>
      <c r="C137" s="290"/>
      <c r="D137" s="4" t="s">
        <v>48</v>
      </c>
      <c r="E137" s="29">
        <v>18415.625</v>
      </c>
      <c r="F137" s="29">
        <v>37798.75</v>
      </c>
      <c r="G137" s="29">
        <v>37351.875</v>
      </c>
      <c r="H137" s="29">
        <v>37691.5</v>
      </c>
      <c r="I137" s="29">
        <v>37327.25</v>
      </c>
      <c r="J137" s="76">
        <f>I137/H137-1</f>
        <v>-9.6639825955454617E-3</v>
      </c>
      <c r="K137" s="29">
        <f>I137-H137</f>
        <v>-364.25</v>
      </c>
      <c r="L137" s="77">
        <f t="shared" si="32"/>
        <v>0.2981716370593222</v>
      </c>
    </row>
    <row r="138" spans="2:12" x14ac:dyDescent="0.25">
      <c r="B138" s="284"/>
      <c r="C138" s="290"/>
      <c r="D138" s="4" t="s">
        <v>49</v>
      </c>
      <c r="E138" s="29">
        <v>602</v>
      </c>
      <c r="F138" s="29">
        <v>833.5</v>
      </c>
      <c r="G138" s="29">
        <v>893.375</v>
      </c>
      <c r="H138" s="29">
        <v>893.375</v>
      </c>
      <c r="I138" s="29">
        <v>915.5</v>
      </c>
      <c r="J138" s="76">
        <f t="shared" ref="J138:J145" si="33">I138/H138-1</f>
        <v>2.4765635931159879E-2</v>
      </c>
      <c r="K138" s="29">
        <f t="shared" ref="K138:K145" si="34">I138-H138</f>
        <v>22.125</v>
      </c>
      <c r="L138" s="77">
        <f t="shared" si="32"/>
        <v>7.313052360616158E-3</v>
      </c>
    </row>
    <row r="139" spans="2:12" x14ac:dyDescent="0.25">
      <c r="B139" s="284"/>
      <c r="C139" s="290"/>
      <c r="D139" s="4" t="s">
        <v>50</v>
      </c>
      <c r="E139" s="29">
        <v>3808</v>
      </c>
      <c r="F139" s="29">
        <v>4562</v>
      </c>
      <c r="G139" s="29">
        <v>4419</v>
      </c>
      <c r="H139" s="29">
        <v>4370.5</v>
      </c>
      <c r="I139" s="29">
        <v>4616</v>
      </c>
      <c r="J139" s="76">
        <f t="shared" si="33"/>
        <v>5.6172062693055747E-2</v>
      </c>
      <c r="K139" s="29">
        <f t="shared" si="34"/>
        <v>245.5</v>
      </c>
      <c r="L139" s="77">
        <f t="shared" si="32"/>
        <v>3.6872801416279827E-2</v>
      </c>
    </row>
    <row r="140" spans="2:12" x14ac:dyDescent="0.25">
      <c r="B140" s="284"/>
      <c r="C140" s="290"/>
      <c r="D140" s="4" t="s">
        <v>51</v>
      </c>
      <c r="E140" s="29">
        <v>8387.75</v>
      </c>
      <c r="F140" s="29">
        <v>18385.5</v>
      </c>
      <c r="G140" s="29">
        <v>19097</v>
      </c>
      <c r="H140" s="29">
        <v>20011.25</v>
      </c>
      <c r="I140" s="29">
        <v>19988.25</v>
      </c>
      <c r="J140" s="76">
        <f t="shared" si="33"/>
        <v>-1.14935348866263E-3</v>
      </c>
      <c r="K140" s="29">
        <f t="shared" si="34"/>
        <v>-23</v>
      </c>
      <c r="L140" s="77">
        <f t="shared" si="32"/>
        <v>0.15966697853313588</v>
      </c>
    </row>
    <row r="141" spans="2:12" x14ac:dyDescent="0.25">
      <c r="B141" s="284"/>
      <c r="C141" s="290"/>
      <c r="D141" s="4" t="s">
        <v>52</v>
      </c>
      <c r="E141" s="29">
        <v>485</v>
      </c>
      <c r="F141" s="29">
        <v>648.75</v>
      </c>
      <c r="G141" s="29">
        <v>659.875</v>
      </c>
      <c r="H141" s="29">
        <v>673</v>
      </c>
      <c r="I141" s="29">
        <v>673</v>
      </c>
      <c r="J141" s="76">
        <f t="shared" si="33"/>
        <v>0</v>
      </c>
      <c r="K141" s="29">
        <f t="shared" si="34"/>
        <v>0</v>
      </c>
      <c r="L141" s="77">
        <f t="shared" si="32"/>
        <v>5.3759521995572629E-3</v>
      </c>
    </row>
    <row r="142" spans="2:12" x14ac:dyDescent="0.25">
      <c r="B142" s="284"/>
      <c r="C142" s="290"/>
      <c r="D142" s="4" t="s">
        <v>53</v>
      </c>
      <c r="E142" s="29">
        <v>2364.5</v>
      </c>
      <c r="F142" s="29">
        <v>4349.75</v>
      </c>
      <c r="G142" s="29">
        <v>4791</v>
      </c>
      <c r="H142" s="29">
        <v>4797</v>
      </c>
      <c r="I142" s="29">
        <v>4770</v>
      </c>
      <c r="J142" s="76">
        <f t="shared" si="33"/>
        <v>-5.6285178236398226E-3</v>
      </c>
      <c r="K142" s="29">
        <f t="shared" si="34"/>
        <v>-27</v>
      </c>
      <c r="L142" s="77">
        <f t="shared" si="32"/>
        <v>3.810295986907599E-2</v>
      </c>
    </row>
    <row r="143" spans="2:12" x14ac:dyDescent="0.25">
      <c r="B143" s="284"/>
      <c r="C143" s="290"/>
      <c r="D143" s="4" t="s">
        <v>54</v>
      </c>
      <c r="E143" s="29">
        <v>2160.5</v>
      </c>
      <c r="F143" s="29">
        <v>2605.125</v>
      </c>
      <c r="G143" s="29">
        <v>2783.125</v>
      </c>
      <c r="H143" s="29">
        <v>2754.2499999999995</v>
      </c>
      <c r="I143" s="29">
        <v>2660.125</v>
      </c>
      <c r="J143" s="76">
        <f t="shared" si="33"/>
        <v>-3.4174457656349078E-2</v>
      </c>
      <c r="K143" s="29">
        <f t="shared" si="34"/>
        <v>-94.124999999999545</v>
      </c>
      <c r="L143" s="77">
        <f t="shared" si="32"/>
        <v>2.1249189962625949E-2</v>
      </c>
    </row>
    <row r="144" spans="2:12" x14ac:dyDescent="0.25">
      <c r="B144" s="284"/>
      <c r="C144" s="290"/>
      <c r="D144" s="4" t="s">
        <v>55</v>
      </c>
      <c r="E144" s="29">
        <v>3507.875</v>
      </c>
      <c r="F144" s="29">
        <v>6412.375</v>
      </c>
      <c r="G144" s="29">
        <v>6325.75</v>
      </c>
      <c r="H144" s="29">
        <v>6415</v>
      </c>
      <c r="I144" s="29">
        <v>6497</v>
      </c>
      <c r="J144" s="40">
        <f t="shared" si="33"/>
        <v>1.278254091971931E-2</v>
      </c>
      <c r="K144" s="29">
        <f t="shared" si="34"/>
        <v>82</v>
      </c>
      <c r="L144" s="42">
        <f t="shared" si="32"/>
        <v>5.1898308232575831E-2</v>
      </c>
    </row>
    <row r="145" spans="2:12" x14ac:dyDescent="0.25">
      <c r="B145" s="285"/>
      <c r="C145" s="291"/>
      <c r="D145" s="32" t="s">
        <v>56</v>
      </c>
      <c r="E145" s="73">
        <v>2646.5</v>
      </c>
      <c r="F145" s="73">
        <v>3277.25</v>
      </c>
      <c r="G145" s="73">
        <v>3068.3749999999995</v>
      </c>
      <c r="H145" s="73">
        <v>3087.625</v>
      </c>
      <c r="I145" s="73">
        <v>3100.2499999999995</v>
      </c>
      <c r="J145" s="63">
        <f t="shared" si="33"/>
        <v>4.0889032832678307E-3</v>
      </c>
      <c r="K145" s="73">
        <f t="shared" si="34"/>
        <v>12.624999999999545</v>
      </c>
      <c r="L145" s="57">
        <f t="shared" si="32"/>
        <v>2.4764926904424073E-2</v>
      </c>
    </row>
    <row r="146" spans="2:12" ht="6" customHeight="1" x14ac:dyDescent="0.25">
      <c r="B146" s="280"/>
      <c r="C146" s="280"/>
      <c r="D146" s="280"/>
      <c r="E146" s="280"/>
      <c r="F146" s="280"/>
      <c r="G146" s="280"/>
      <c r="H146" s="280"/>
      <c r="I146" s="280"/>
      <c r="J146" s="280"/>
      <c r="K146" s="280"/>
      <c r="L146" s="49"/>
    </row>
    <row r="147" spans="2:12" x14ac:dyDescent="0.25">
      <c r="B147" s="282" t="s">
        <v>58</v>
      </c>
      <c r="C147" s="282"/>
      <c r="D147" s="282"/>
      <c r="E147" s="282"/>
      <c r="F147" s="282"/>
      <c r="G147" s="282"/>
      <c r="H147" s="282"/>
      <c r="I147" s="282"/>
      <c r="J147" s="282"/>
      <c r="K147" s="282"/>
    </row>
    <row r="148" spans="2:12" x14ac:dyDescent="0.25">
      <c r="B148" s="62"/>
    </row>
    <row r="150" spans="2:12" ht="21.75" thickBot="1" x14ac:dyDescent="0.3">
      <c r="B150" s="283" t="s">
        <v>59</v>
      </c>
      <c r="C150" s="283"/>
      <c r="D150" s="283"/>
      <c r="E150" s="283"/>
      <c r="F150" s="283"/>
      <c r="G150" s="283"/>
      <c r="H150" s="283"/>
      <c r="I150" s="283"/>
      <c r="J150" s="283"/>
      <c r="K150" s="283"/>
      <c r="L150" s="12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4">
        <v>2020</v>
      </c>
      <c r="F152" s="14">
        <v>2021</v>
      </c>
      <c r="G152" s="14">
        <v>2022</v>
      </c>
      <c r="H152" s="14">
        <v>2023</v>
      </c>
      <c r="I152" s="14">
        <v>2024</v>
      </c>
      <c r="J152" s="14" t="str">
        <f>CONCATENATE("var. ",RIGHT(I152,2),"/",RIGHT(H152,2))</f>
        <v>var. 24/23</v>
      </c>
      <c r="K152" s="14" t="str">
        <f>CONCATENATE("dif. ",RIGHT(I152,2),"/",RIGHT(H152,2))</f>
        <v>dif. 24/23</v>
      </c>
      <c r="L152" s="14" t="str">
        <f>CONCATENATE("cuota ",I152)</f>
        <v>cuota 2024</v>
      </c>
    </row>
    <row r="153" spans="2:12" x14ac:dyDescent="0.25">
      <c r="B153" s="296" t="s">
        <v>45</v>
      </c>
      <c r="C153" s="286" t="s">
        <v>8</v>
      </c>
      <c r="D153" s="65" t="s">
        <v>46</v>
      </c>
      <c r="E153" s="66">
        <v>1565303</v>
      </c>
      <c r="F153" s="66">
        <v>2335438</v>
      </c>
      <c r="G153" s="66">
        <v>4757683</v>
      </c>
      <c r="H153" s="66">
        <v>5188807</v>
      </c>
      <c r="I153" s="66">
        <v>5480280</v>
      </c>
      <c r="J153" s="67">
        <f>I153/H153-1</f>
        <v>5.6173413272068151E-2</v>
      </c>
      <c r="K153" s="66">
        <f>I153-H153</f>
        <v>291473</v>
      </c>
      <c r="L153" s="67">
        <f>I153/$I$153</f>
        <v>1</v>
      </c>
    </row>
    <row r="154" spans="2:12" x14ac:dyDescent="0.25">
      <c r="B154" s="284"/>
      <c r="C154" s="287"/>
      <c r="D154" s="15" t="s">
        <v>47</v>
      </c>
      <c r="E154" s="16">
        <v>550867</v>
      </c>
      <c r="F154" s="16">
        <v>881045</v>
      </c>
      <c r="G154" s="16">
        <v>1757049</v>
      </c>
      <c r="H154" s="16">
        <v>1888332</v>
      </c>
      <c r="I154" s="16">
        <v>1938898</v>
      </c>
      <c r="J154" s="18">
        <f t="shared" ref="J154" si="35">I154/H154-1</f>
        <v>2.677813011694985E-2</v>
      </c>
      <c r="K154" s="16">
        <f t="shared" ref="K154" si="36">I154-H154</f>
        <v>50566</v>
      </c>
      <c r="L154" s="18">
        <f t="shared" ref="L154:L163" si="37">I154/$I$153</f>
        <v>0.35379542651105417</v>
      </c>
    </row>
    <row r="155" spans="2:12" x14ac:dyDescent="0.25">
      <c r="B155" s="284"/>
      <c r="C155" s="287"/>
      <c r="D155" s="19" t="s">
        <v>48</v>
      </c>
      <c r="E155" s="20">
        <v>375345</v>
      </c>
      <c r="F155" s="20">
        <v>492258</v>
      </c>
      <c r="G155" s="20">
        <v>1243535</v>
      </c>
      <c r="H155" s="20">
        <v>1319978</v>
      </c>
      <c r="I155" s="20">
        <v>1387823</v>
      </c>
      <c r="J155" s="70">
        <f>I155/H155-1</f>
        <v>5.139858391579244E-2</v>
      </c>
      <c r="K155" s="20">
        <f>I155-H155</f>
        <v>67845</v>
      </c>
      <c r="L155" s="70">
        <f t="shared" si="37"/>
        <v>0.2532394330216704</v>
      </c>
    </row>
    <row r="156" spans="2:12" x14ac:dyDescent="0.25">
      <c r="B156" s="284"/>
      <c r="C156" s="287"/>
      <c r="D156" s="19" t="s">
        <v>49</v>
      </c>
      <c r="E156" s="20">
        <v>12633</v>
      </c>
      <c r="F156" s="20">
        <v>20161</v>
      </c>
      <c r="G156" s="20">
        <v>37751</v>
      </c>
      <c r="H156" s="20">
        <v>51166</v>
      </c>
      <c r="I156" s="20">
        <v>43737</v>
      </c>
      <c r="J156" s="70">
        <f t="shared" ref="J156:J218" si="38">I156/H156-1</f>
        <v>-0.14519407418989172</v>
      </c>
      <c r="K156" s="20">
        <f t="shared" ref="K156:K185" si="39">I156-H156</f>
        <v>-7429</v>
      </c>
      <c r="L156" s="70">
        <f t="shared" si="37"/>
        <v>7.9807966016334931E-3</v>
      </c>
    </row>
    <row r="157" spans="2:12" x14ac:dyDescent="0.25">
      <c r="B157" s="284"/>
      <c r="C157" s="287"/>
      <c r="D157" s="19" t="s">
        <v>50</v>
      </c>
      <c r="E157" s="20">
        <v>55313</v>
      </c>
      <c r="F157" s="20">
        <v>70304</v>
      </c>
      <c r="G157" s="20">
        <v>161080</v>
      </c>
      <c r="H157" s="20">
        <v>179837</v>
      </c>
      <c r="I157" s="20">
        <v>231856</v>
      </c>
      <c r="J157" s="70">
        <f t="shared" si="38"/>
        <v>0.28925638216829674</v>
      </c>
      <c r="K157" s="20">
        <f t="shared" si="39"/>
        <v>52019</v>
      </c>
      <c r="L157" s="70">
        <f t="shared" si="37"/>
        <v>4.2307327362835476E-2</v>
      </c>
    </row>
    <row r="158" spans="2:12" x14ac:dyDescent="0.25">
      <c r="B158" s="284"/>
      <c r="C158" s="287"/>
      <c r="D158" s="19" t="s">
        <v>51</v>
      </c>
      <c r="E158" s="20">
        <v>225835</v>
      </c>
      <c r="F158" s="20">
        <v>354204</v>
      </c>
      <c r="G158" s="20">
        <v>710225</v>
      </c>
      <c r="H158" s="20">
        <v>797848</v>
      </c>
      <c r="I158" s="20">
        <v>914356</v>
      </c>
      <c r="J158" s="70">
        <f t="shared" si="38"/>
        <v>0.14602781482187077</v>
      </c>
      <c r="K158" s="20">
        <f t="shared" si="39"/>
        <v>116508</v>
      </c>
      <c r="L158" s="70">
        <f t="shared" si="37"/>
        <v>0.16684475975680074</v>
      </c>
    </row>
    <row r="159" spans="2:12" x14ac:dyDescent="0.25">
      <c r="B159" s="284"/>
      <c r="C159" s="287"/>
      <c r="D159" s="19" t="s">
        <v>52</v>
      </c>
      <c r="E159" s="20">
        <v>24221</v>
      </c>
      <c r="F159" s="20">
        <v>33444</v>
      </c>
      <c r="G159" s="20">
        <v>51485</v>
      </c>
      <c r="H159" s="20">
        <v>58157</v>
      </c>
      <c r="I159" s="20">
        <v>57388</v>
      </c>
      <c r="J159" s="70">
        <f t="shared" si="38"/>
        <v>-1.3222827862510056E-2</v>
      </c>
      <c r="K159" s="20">
        <f t="shared" si="39"/>
        <v>-769</v>
      </c>
      <c r="L159" s="70">
        <f t="shared" si="37"/>
        <v>1.0471727721941215E-2</v>
      </c>
    </row>
    <row r="160" spans="2:12" x14ac:dyDescent="0.25">
      <c r="B160" s="284"/>
      <c r="C160" s="287"/>
      <c r="D160" s="19" t="s">
        <v>53</v>
      </c>
      <c r="E160" s="20">
        <v>77467</v>
      </c>
      <c r="F160" s="20">
        <v>107459</v>
      </c>
      <c r="G160" s="20">
        <v>198873</v>
      </c>
      <c r="H160" s="20">
        <v>252588</v>
      </c>
      <c r="I160" s="20">
        <v>239146</v>
      </c>
      <c r="J160" s="70">
        <f t="shared" si="38"/>
        <v>-5.3217096615832848E-2</v>
      </c>
      <c r="K160" s="20">
        <f t="shared" si="39"/>
        <v>-13442</v>
      </c>
      <c r="L160" s="70">
        <f t="shared" si="37"/>
        <v>4.3637551365988597E-2</v>
      </c>
    </row>
    <row r="161" spans="2:12" x14ac:dyDescent="0.25">
      <c r="B161" s="284"/>
      <c r="C161" s="287"/>
      <c r="D161" s="19" t="s">
        <v>54</v>
      </c>
      <c r="E161" s="20">
        <v>103516</v>
      </c>
      <c r="F161" s="20">
        <v>164258</v>
      </c>
      <c r="G161" s="20">
        <v>229131</v>
      </c>
      <c r="H161" s="20">
        <v>239109</v>
      </c>
      <c r="I161" s="20">
        <v>250871</v>
      </c>
      <c r="J161" s="70">
        <f t="shared" si="38"/>
        <v>4.9190954752853289E-2</v>
      </c>
      <c r="K161" s="20">
        <f t="shared" si="39"/>
        <v>11762</v>
      </c>
      <c r="L161" s="70">
        <f t="shared" si="37"/>
        <v>4.5777040589166977E-2</v>
      </c>
    </row>
    <row r="162" spans="2:12" x14ac:dyDescent="0.25">
      <c r="B162" s="284"/>
      <c r="C162" s="287"/>
      <c r="D162" s="19" t="s">
        <v>55</v>
      </c>
      <c r="E162" s="20">
        <v>96681</v>
      </c>
      <c r="F162" s="20">
        <v>140346</v>
      </c>
      <c r="G162" s="20">
        <v>257117</v>
      </c>
      <c r="H162" s="20">
        <v>278594</v>
      </c>
      <c r="I162" s="20">
        <v>287810</v>
      </c>
      <c r="J162" s="22">
        <f t="shared" si="38"/>
        <v>3.3080396562739978E-2</v>
      </c>
      <c r="K162" s="20">
        <f t="shared" si="39"/>
        <v>9216</v>
      </c>
      <c r="L162" s="22">
        <f t="shared" si="37"/>
        <v>5.2517389622428051E-2</v>
      </c>
    </row>
    <row r="163" spans="2:12" x14ac:dyDescent="0.25">
      <c r="B163" s="284"/>
      <c r="C163" s="288"/>
      <c r="D163" s="23" t="s">
        <v>56</v>
      </c>
      <c r="E163" s="71">
        <v>43425</v>
      </c>
      <c r="F163" s="71">
        <v>71959</v>
      </c>
      <c r="G163" s="71">
        <v>111437</v>
      </c>
      <c r="H163" s="71">
        <v>123198</v>
      </c>
      <c r="I163" s="71">
        <v>128395</v>
      </c>
      <c r="J163" s="48">
        <f t="shared" si="38"/>
        <v>4.2184126365687691E-2</v>
      </c>
      <c r="K163" s="71">
        <f t="shared" si="39"/>
        <v>5197</v>
      </c>
      <c r="L163" s="48">
        <f t="shared" si="37"/>
        <v>2.3428547446480836E-2</v>
      </c>
    </row>
    <row r="164" spans="2:12" x14ac:dyDescent="0.25">
      <c r="B164" s="284"/>
      <c r="C164" s="289" t="s">
        <v>18</v>
      </c>
      <c r="D164" s="65" t="s">
        <v>46</v>
      </c>
      <c r="E164" s="66">
        <v>1664028</v>
      </c>
      <c r="F164" s="66">
        <v>2347681</v>
      </c>
      <c r="G164" s="66">
        <v>4832844</v>
      </c>
      <c r="H164" s="66">
        <v>5281361</v>
      </c>
      <c r="I164" s="66">
        <v>5576793</v>
      </c>
      <c r="J164" s="67">
        <f>I164/H164-1</f>
        <v>5.5938611278418593E-2</v>
      </c>
      <c r="K164" s="66">
        <f>I164-H164</f>
        <v>295432</v>
      </c>
      <c r="L164" s="67">
        <f t="shared" ref="L164:L174" si="40">I164/$I$164</f>
        <v>1</v>
      </c>
    </row>
    <row r="165" spans="2:12" x14ac:dyDescent="0.25">
      <c r="B165" s="284"/>
      <c r="C165" s="290"/>
      <c r="D165" s="26" t="s">
        <v>47</v>
      </c>
      <c r="E165" s="27">
        <v>590539</v>
      </c>
      <c r="F165" s="27">
        <v>886032</v>
      </c>
      <c r="G165" s="27">
        <v>1785371</v>
      </c>
      <c r="H165" s="27">
        <v>1925016</v>
      </c>
      <c r="I165" s="27">
        <v>1977765</v>
      </c>
      <c r="J165" s="82">
        <f t="shared" ref="J165" si="41">I165/H165-1</f>
        <v>2.7401850166440145E-2</v>
      </c>
      <c r="K165" s="27">
        <f t="shared" ref="K165" si="42">I165-H165</f>
        <v>52749</v>
      </c>
      <c r="L165" s="38">
        <f t="shared" si="40"/>
        <v>0.35464199585675854</v>
      </c>
    </row>
    <row r="166" spans="2:12" x14ac:dyDescent="0.25">
      <c r="B166" s="284"/>
      <c r="C166" s="290"/>
      <c r="D166" s="4" t="s">
        <v>48</v>
      </c>
      <c r="E166" s="29">
        <v>404818</v>
      </c>
      <c r="F166" s="29">
        <v>494807</v>
      </c>
      <c r="G166" s="29">
        <v>1265143</v>
      </c>
      <c r="H166" s="29">
        <v>1346080</v>
      </c>
      <c r="I166" s="29">
        <v>1414435</v>
      </c>
      <c r="J166" s="83">
        <f>I166/H166-1</f>
        <v>5.0780785688814944E-2</v>
      </c>
      <c r="K166" s="29">
        <f>I166-H166</f>
        <v>68355</v>
      </c>
      <c r="L166" s="77">
        <f t="shared" si="40"/>
        <v>0.25362874325799795</v>
      </c>
    </row>
    <row r="167" spans="2:12" x14ac:dyDescent="0.25">
      <c r="B167" s="284"/>
      <c r="C167" s="290"/>
      <c r="D167" s="4" t="s">
        <v>49</v>
      </c>
      <c r="E167" s="29">
        <v>13335</v>
      </c>
      <c r="F167" s="29">
        <v>20284</v>
      </c>
      <c r="G167" s="29">
        <v>38233</v>
      </c>
      <c r="H167" s="29">
        <v>51566</v>
      </c>
      <c r="I167" s="29">
        <v>44327</v>
      </c>
      <c r="J167" s="83">
        <f t="shared" ref="J167:J174" si="43">I167/H167-1</f>
        <v>-0.14038319823139278</v>
      </c>
      <c r="K167" s="29">
        <f t="shared" ref="K167:K174" si="44">I167-H167</f>
        <v>-7239</v>
      </c>
      <c r="L167" s="77">
        <f t="shared" si="40"/>
        <v>7.948475046500739E-3</v>
      </c>
    </row>
    <row r="168" spans="2:12" x14ac:dyDescent="0.25">
      <c r="B168" s="284"/>
      <c r="C168" s="290"/>
      <c r="D168" s="4" t="s">
        <v>50</v>
      </c>
      <c r="E168" s="29">
        <v>57877</v>
      </c>
      <c r="F168" s="29">
        <v>71245</v>
      </c>
      <c r="G168" s="29">
        <v>164270</v>
      </c>
      <c r="H168" s="29">
        <v>183368</v>
      </c>
      <c r="I168" s="29">
        <v>234780</v>
      </c>
      <c r="J168" s="83">
        <f t="shared" si="43"/>
        <v>0.28037607434230627</v>
      </c>
      <c r="K168" s="29">
        <f t="shared" si="44"/>
        <v>51412</v>
      </c>
      <c r="L168" s="77">
        <f t="shared" si="40"/>
        <v>4.2099464692341999E-2</v>
      </c>
    </row>
    <row r="169" spans="2:12" x14ac:dyDescent="0.25">
      <c r="B169" s="284"/>
      <c r="C169" s="290"/>
      <c r="D169" s="4" t="s">
        <v>51</v>
      </c>
      <c r="E169" s="29">
        <v>240954</v>
      </c>
      <c r="F169" s="29">
        <v>355287</v>
      </c>
      <c r="G169" s="29">
        <v>720575</v>
      </c>
      <c r="H169" s="29">
        <v>811299</v>
      </c>
      <c r="I169" s="29">
        <v>928708</v>
      </c>
      <c r="J169" s="83">
        <f t="shared" si="43"/>
        <v>0.14471729904757669</v>
      </c>
      <c r="K169" s="29">
        <f t="shared" si="44"/>
        <v>117409</v>
      </c>
      <c r="L169" s="77">
        <f t="shared" si="40"/>
        <v>0.16653083591232451</v>
      </c>
    </row>
    <row r="170" spans="2:12" x14ac:dyDescent="0.25">
      <c r="B170" s="284"/>
      <c r="C170" s="290"/>
      <c r="D170" s="4" t="s">
        <v>52</v>
      </c>
      <c r="E170" s="29">
        <v>24525</v>
      </c>
      <c r="F170" s="29">
        <v>33497</v>
      </c>
      <c r="G170" s="29">
        <v>51855</v>
      </c>
      <c r="H170" s="29">
        <v>58492</v>
      </c>
      <c r="I170" s="29">
        <v>57716</v>
      </c>
      <c r="J170" s="83">
        <f t="shared" si="43"/>
        <v>-1.3266771524310994E-2</v>
      </c>
      <c r="K170" s="29">
        <f t="shared" si="44"/>
        <v>-776</v>
      </c>
      <c r="L170" s="77">
        <f t="shared" si="40"/>
        <v>1.0349317250972019E-2</v>
      </c>
    </row>
    <row r="171" spans="2:12" x14ac:dyDescent="0.25">
      <c r="B171" s="284"/>
      <c r="C171" s="290"/>
      <c r="D171" s="4" t="s">
        <v>53</v>
      </c>
      <c r="E171" s="29">
        <v>80970</v>
      </c>
      <c r="F171" s="29">
        <v>108554</v>
      </c>
      <c r="G171" s="29">
        <v>202302</v>
      </c>
      <c r="H171" s="29">
        <v>255835</v>
      </c>
      <c r="I171" s="29">
        <v>243005</v>
      </c>
      <c r="J171" s="83">
        <f t="shared" si="43"/>
        <v>-5.0149510426642174E-2</v>
      </c>
      <c r="K171" s="29">
        <f t="shared" si="44"/>
        <v>-12830</v>
      </c>
      <c r="L171" s="77">
        <f t="shared" si="40"/>
        <v>4.3574326678433285E-2</v>
      </c>
    </row>
    <row r="172" spans="2:12" x14ac:dyDescent="0.25">
      <c r="B172" s="284"/>
      <c r="C172" s="290"/>
      <c r="D172" s="4" t="s">
        <v>54</v>
      </c>
      <c r="E172" s="29">
        <v>104957</v>
      </c>
      <c r="F172" s="29">
        <v>164413</v>
      </c>
      <c r="G172" s="29">
        <v>230406</v>
      </c>
      <c r="H172" s="29">
        <v>240602</v>
      </c>
      <c r="I172" s="29">
        <v>252566</v>
      </c>
      <c r="J172" s="83">
        <f t="shared" si="43"/>
        <v>4.9725272441625501E-2</v>
      </c>
      <c r="K172" s="29">
        <f t="shared" si="44"/>
        <v>11964</v>
      </c>
      <c r="L172" s="77">
        <f t="shared" si="40"/>
        <v>4.5288752872842869E-2</v>
      </c>
    </row>
    <row r="173" spans="2:12" x14ac:dyDescent="0.25">
      <c r="B173" s="284"/>
      <c r="C173" s="290"/>
      <c r="D173" s="4" t="s">
        <v>55</v>
      </c>
      <c r="E173" s="29">
        <v>100783</v>
      </c>
      <c r="F173" s="29">
        <v>141329</v>
      </c>
      <c r="G173" s="29">
        <v>261644</v>
      </c>
      <c r="H173" s="29">
        <v>283635</v>
      </c>
      <c r="I173" s="29">
        <v>293116</v>
      </c>
      <c r="J173" s="31">
        <f t="shared" si="43"/>
        <v>3.3426763269695181E-2</v>
      </c>
      <c r="K173" s="29">
        <f t="shared" si="44"/>
        <v>9481</v>
      </c>
      <c r="L173" s="42">
        <f t="shared" si="40"/>
        <v>5.2559956950168317E-2</v>
      </c>
    </row>
    <row r="174" spans="2:12" x14ac:dyDescent="0.25">
      <c r="B174" s="284"/>
      <c r="C174" s="291"/>
      <c r="D174" s="32" t="s">
        <v>56</v>
      </c>
      <c r="E174" s="73">
        <v>45270</v>
      </c>
      <c r="F174" s="73">
        <v>72233</v>
      </c>
      <c r="G174" s="73">
        <v>113045</v>
      </c>
      <c r="H174" s="73">
        <v>125468</v>
      </c>
      <c r="I174" s="73">
        <v>130375</v>
      </c>
      <c r="J174" s="74">
        <f t="shared" si="43"/>
        <v>3.9109573755857996E-2</v>
      </c>
      <c r="K174" s="73">
        <f t="shared" si="44"/>
        <v>4907</v>
      </c>
      <c r="L174" s="57">
        <f t="shared" si="40"/>
        <v>2.3378131481659799E-2</v>
      </c>
    </row>
    <row r="175" spans="2:12" x14ac:dyDescent="0.25">
      <c r="B175" s="284"/>
      <c r="C175" s="286" t="s">
        <v>22</v>
      </c>
      <c r="D175" s="65" t="s">
        <v>46</v>
      </c>
      <c r="E175" s="66">
        <v>10243785</v>
      </c>
      <c r="F175" s="66">
        <v>13903380</v>
      </c>
      <c r="G175" s="66">
        <v>31405937</v>
      </c>
      <c r="H175" s="66">
        <v>34509923</v>
      </c>
      <c r="I175" s="66">
        <v>36076748</v>
      </c>
      <c r="J175" s="67">
        <f t="shared" si="38"/>
        <v>4.540215867766495E-2</v>
      </c>
      <c r="K175" s="66">
        <f t="shared" si="39"/>
        <v>1566825</v>
      </c>
      <c r="L175" s="67">
        <f>I175/$I$175</f>
        <v>1</v>
      </c>
    </row>
    <row r="176" spans="2:12" x14ac:dyDescent="0.25">
      <c r="B176" s="284"/>
      <c r="C176" s="287"/>
      <c r="D176" s="15" t="s">
        <v>47</v>
      </c>
      <c r="E176" s="16">
        <v>3913809</v>
      </c>
      <c r="F176" s="16">
        <v>5763674</v>
      </c>
      <c r="G176" s="16">
        <v>12632387</v>
      </c>
      <c r="H176" s="16">
        <v>13590517</v>
      </c>
      <c r="I176" s="16">
        <v>13839613</v>
      </c>
      <c r="J176" s="18">
        <f t="shared" si="38"/>
        <v>1.8328662551983843E-2</v>
      </c>
      <c r="K176" s="16">
        <f t="shared" si="39"/>
        <v>249096</v>
      </c>
      <c r="L176" s="18">
        <f t="shared" ref="L176:L185" si="45">I176/$I$175</f>
        <v>0.38361586803777326</v>
      </c>
    </row>
    <row r="177" spans="2:12" x14ac:dyDescent="0.25">
      <c r="B177" s="284"/>
      <c r="C177" s="287"/>
      <c r="D177" s="19" t="s">
        <v>48</v>
      </c>
      <c r="E177" s="20">
        <v>2858440</v>
      </c>
      <c r="F177" s="20">
        <v>3367162</v>
      </c>
      <c r="G177" s="20">
        <v>8865243</v>
      </c>
      <c r="H177" s="20">
        <v>9739308</v>
      </c>
      <c r="I177" s="20">
        <v>10014981</v>
      </c>
      <c r="J177" s="70">
        <f t="shared" si="38"/>
        <v>2.8305193757092395E-2</v>
      </c>
      <c r="K177" s="20">
        <f t="shared" si="39"/>
        <v>275673</v>
      </c>
      <c r="L177" s="70">
        <f t="shared" si="45"/>
        <v>0.2776020998344973</v>
      </c>
    </row>
    <row r="178" spans="2:12" x14ac:dyDescent="0.25">
      <c r="B178" s="284"/>
      <c r="C178" s="287"/>
      <c r="D178" s="19" t="s">
        <v>49</v>
      </c>
      <c r="E178" s="20">
        <v>65275</v>
      </c>
      <c r="F178" s="20">
        <v>98762</v>
      </c>
      <c r="G178" s="20">
        <v>168339</v>
      </c>
      <c r="H178" s="20">
        <v>182035</v>
      </c>
      <c r="I178" s="20">
        <v>194642</v>
      </c>
      <c r="J178" s="70">
        <f t="shared" si="38"/>
        <v>6.925591232455286E-2</v>
      </c>
      <c r="K178" s="20">
        <f t="shared" si="39"/>
        <v>12607</v>
      </c>
      <c r="L178" s="70">
        <f t="shared" si="45"/>
        <v>5.3952202121987274E-3</v>
      </c>
    </row>
    <row r="179" spans="2:12" x14ac:dyDescent="0.25">
      <c r="B179" s="284"/>
      <c r="C179" s="287"/>
      <c r="D179" s="19" t="s">
        <v>50</v>
      </c>
      <c r="E179" s="20">
        <v>295880</v>
      </c>
      <c r="F179" s="20">
        <v>419370</v>
      </c>
      <c r="G179" s="20">
        <v>1014697</v>
      </c>
      <c r="H179" s="20">
        <v>1034949</v>
      </c>
      <c r="I179" s="20">
        <v>1361415</v>
      </c>
      <c r="J179" s="70">
        <f t="shared" si="38"/>
        <v>0.31544163045715301</v>
      </c>
      <c r="K179" s="20">
        <f t="shared" si="39"/>
        <v>326466</v>
      </c>
      <c r="L179" s="70">
        <f t="shared" si="45"/>
        <v>3.7736633024683934E-2</v>
      </c>
    </row>
    <row r="180" spans="2:12" x14ac:dyDescent="0.25">
      <c r="B180" s="284"/>
      <c r="C180" s="287"/>
      <c r="D180" s="19" t="s">
        <v>51</v>
      </c>
      <c r="E180" s="20">
        <v>1546641</v>
      </c>
      <c r="F180" s="20">
        <v>1967362</v>
      </c>
      <c r="G180" s="20">
        <v>4352393</v>
      </c>
      <c r="H180" s="20">
        <v>5123327</v>
      </c>
      <c r="I180" s="20">
        <v>5751799</v>
      </c>
      <c r="J180" s="70">
        <f t="shared" si="38"/>
        <v>0.12266872678632468</v>
      </c>
      <c r="K180" s="20">
        <f t="shared" si="39"/>
        <v>628472</v>
      </c>
      <c r="L180" s="70">
        <f t="shared" si="45"/>
        <v>0.15943230249023554</v>
      </c>
    </row>
    <row r="181" spans="2:12" x14ac:dyDescent="0.25">
      <c r="B181" s="284"/>
      <c r="C181" s="287"/>
      <c r="D181" s="19" t="s">
        <v>52</v>
      </c>
      <c r="E181" s="20">
        <v>59047</v>
      </c>
      <c r="F181" s="20">
        <v>83402</v>
      </c>
      <c r="G181" s="20">
        <v>137757</v>
      </c>
      <c r="H181" s="20">
        <v>148334</v>
      </c>
      <c r="I181" s="20">
        <v>152300</v>
      </c>
      <c r="J181" s="70">
        <f t="shared" si="38"/>
        <v>2.6736958485579887E-2</v>
      </c>
      <c r="K181" s="20">
        <f t="shared" si="39"/>
        <v>3966</v>
      </c>
      <c r="L181" s="70">
        <f t="shared" si="45"/>
        <v>4.2215556679332626E-3</v>
      </c>
    </row>
    <row r="182" spans="2:12" x14ac:dyDescent="0.25">
      <c r="B182" s="284"/>
      <c r="C182" s="287"/>
      <c r="D182" s="19" t="s">
        <v>53</v>
      </c>
      <c r="E182" s="20">
        <v>442013</v>
      </c>
      <c r="F182" s="20">
        <v>749212</v>
      </c>
      <c r="G182" s="20">
        <v>1316064</v>
      </c>
      <c r="H182" s="20">
        <v>1447168</v>
      </c>
      <c r="I182" s="20">
        <v>1453294</v>
      </c>
      <c r="J182" s="70">
        <f t="shared" si="38"/>
        <v>4.2330952591544957E-3</v>
      </c>
      <c r="K182" s="20">
        <f t="shared" si="39"/>
        <v>6126</v>
      </c>
      <c r="L182" s="70">
        <f t="shared" si="45"/>
        <v>4.0283398049070274E-2</v>
      </c>
    </row>
    <row r="183" spans="2:12" x14ac:dyDescent="0.25">
      <c r="B183" s="284"/>
      <c r="C183" s="287"/>
      <c r="D183" s="19" t="s">
        <v>54</v>
      </c>
      <c r="E183" s="20">
        <v>216673</v>
      </c>
      <c r="F183" s="20">
        <v>359169</v>
      </c>
      <c r="G183" s="20">
        <v>543499</v>
      </c>
      <c r="H183" s="20">
        <v>576462</v>
      </c>
      <c r="I183" s="20">
        <v>584273</v>
      </c>
      <c r="J183" s="70">
        <f t="shared" si="38"/>
        <v>1.3549895743344642E-2</v>
      </c>
      <c r="K183" s="20">
        <f t="shared" si="39"/>
        <v>7811</v>
      </c>
      <c r="L183" s="70">
        <f t="shared" si="45"/>
        <v>1.6195279020160019E-2</v>
      </c>
    </row>
    <row r="184" spans="2:12" x14ac:dyDescent="0.25">
      <c r="B184" s="284"/>
      <c r="C184" s="287"/>
      <c r="D184" s="19" t="s">
        <v>55</v>
      </c>
      <c r="E184" s="20">
        <v>610766</v>
      </c>
      <c r="F184" s="20">
        <v>774989</v>
      </c>
      <c r="G184" s="20">
        <v>1753117</v>
      </c>
      <c r="H184" s="20">
        <v>1886738</v>
      </c>
      <c r="I184" s="20">
        <v>1988780</v>
      </c>
      <c r="J184" s="22">
        <f t="shared" si="38"/>
        <v>5.4083820859069931E-2</v>
      </c>
      <c r="K184" s="20">
        <f t="shared" si="39"/>
        <v>102042</v>
      </c>
      <c r="L184" s="22">
        <f t="shared" si="45"/>
        <v>5.512636560257593E-2</v>
      </c>
    </row>
    <row r="185" spans="2:12" x14ac:dyDescent="0.25">
      <c r="B185" s="284"/>
      <c r="C185" s="288"/>
      <c r="D185" s="23" t="s">
        <v>56</v>
      </c>
      <c r="E185" s="71">
        <v>235241</v>
      </c>
      <c r="F185" s="71">
        <v>320278</v>
      </c>
      <c r="G185" s="71">
        <v>622441</v>
      </c>
      <c r="H185" s="71">
        <v>781085</v>
      </c>
      <c r="I185" s="71">
        <v>735651</v>
      </c>
      <c r="J185" s="48">
        <f t="shared" si="38"/>
        <v>-5.8167805040424514E-2</v>
      </c>
      <c r="K185" s="71">
        <f t="shared" si="39"/>
        <v>-45434</v>
      </c>
      <c r="L185" s="48">
        <f t="shared" si="45"/>
        <v>2.0391278060871782E-2</v>
      </c>
    </row>
    <row r="186" spans="2:12" x14ac:dyDescent="0.25">
      <c r="B186" s="284"/>
      <c r="C186" s="289" t="s">
        <v>23</v>
      </c>
      <c r="D186" s="65" t="s">
        <v>46</v>
      </c>
      <c r="E186" s="75">
        <f t="shared" ref="E186:I187" si="46">E175/E153</f>
        <v>6.5442824807720932</v>
      </c>
      <c r="F186" s="75">
        <f t="shared" si="46"/>
        <v>5.9532216226677823</v>
      </c>
      <c r="G186" s="75">
        <f t="shared" si="46"/>
        <v>6.6010991064347921</v>
      </c>
      <c r="H186" s="75">
        <f t="shared" si="46"/>
        <v>6.6508395860551373</v>
      </c>
      <c r="I186" s="75">
        <f t="shared" si="46"/>
        <v>6.583011816914464</v>
      </c>
      <c r="J186" s="67">
        <f t="shared" si="38"/>
        <v>-1.0198376951218058E-2</v>
      </c>
      <c r="K186" s="75">
        <f t="shared" ref="K186:K187" si="47">(I186-H186)</f>
        <v>-6.7827769140673233E-2</v>
      </c>
      <c r="L186" s="67"/>
    </row>
    <row r="187" spans="2:12" x14ac:dyDescent="0.25">
      <c r="B187" s="284"/>
      <c r="C187" s="290"/>
      <c r="D187" s="26" t="s">
        <v>47</v>
      </c>
      <c r="E187" s="37">
        <f t="shared" si="46"/>
        <v>7.1048165891222386</v>
      </c>
      <c r="F187" s="37">
        <f t="shared" si="46"/>
        <v>6.5418610854156141</v>
      </c>
      <c r="G187" s="37">
        <f t="shared" si="46"/>
        <v>7.1895473603752658</v>
      </c>
      <c r="H187" s="37">
        <f t="shared" si="46"/>
        <v>7.1971014630901768</v>
      </c>
      <c r="I187" s="37">
        <f t="shared" si="46"/>
        <v>7.1378757417873455</v>
      </c>
      <c r="J187" s="82">
        <f t="shared" si="38"/>
        <v>-8.2291074547949927E-3</v>
      </c>
      <c r="K187" s="37">
        <f t="shared" si="47"/>
        <v>-5.9225721302831325E-2</v>
      </c>
      <c r="L187" s="38"/>
    </row>
    <row r="188" spans="2:12" x14ac:dyDescent="0.25">
      <c r="B188" s="284"/>
      <c r="C188" s="290"/>
      <c r="D188" s="4" t="s">
        <v>48</v>
      </c>
      <c r="E188" s="41">
        <f>E177/E155</f>
        <v>7.6155004062928775</v>
      </c>
      <c r="F188" s="41">
        <f>F177/F155</f>
        <v>6.8402382490482632</v>
      </c>
      <c r="G188" s="41">
        <f>G177/G155</f>
        <v>7.1290659289847085</v>
      </c>
      <c r="H188" s="41">
        <f>H177/H155</f>
        <v>7.378386609473794</v>
      </c>
      <c r="I188" s="41">
        <f>I177/I155</f>
        <v>7.2163244160098223</v>
      </c>
      <c r="J188" s="83">
        <f t="shared" si="38"/>
        <v>-2.1964448603965181E-2</v>
      </c>
      <c r="K188" s="41">
        <f>(I188-H188)</f>
        <v>-0.16206219346397166</v>
      </c>
      <c r="L188" s="77"/>
    </row>
    <row r="189" spans="2:12" x14ac:dyDescent="0.25">
      <c r="B189" s="284"/>
      <c r="C189" s="290"/>
      <c r="D189" s="4" t="s">
        <v>49</v>
      </c>
      <c r="E189" s="41">
        <f t="shared" ref="E189:I196" si="48">E178/E156</f>
        <v>5.1670228765930499</v>
      </c>
      <c r="F189" s="41">
        <f t="shared" si="48"/>
        <v>4.8986657407866669</v>
      </c>
      <c r="G189" s="41">
        <f t="shared" si="48"/>
        <v>4.4591931339567168</v>
      </c>
      <c r="H189" s="41">
        <f t="shared" si="48"/>
        <v>3.5577336512527848</v>
      </c>
      <c r="I189" s="41">
        <f t="shared" si="48"/>
        <v>4.4502823696184013</v>
      </c>
      <c r="J189" s="83">
        <f t="shared" si="38"/>
        <v>0.25087564327681555</v>
      </c>
      <c r="K189" s="41">
        <f t="shared" ref="K189:K196" si="49">(I189-H189)</f>
        <v>0.89254871836561644</v>
      </c>
      <c r="L189" s="77"/>
    </row>
    <row r="190" spans="2:12" x14ac:dyDescent="0.25">
      <c r="B190" s="284"/>
      <c r="C190" s="290"/>
      <c r="D190" s="4" t="s">
        <v>50</v>
      </c>
      <c r="E190" s="41">
        <f t="shared" si="48"/>
        <v>5.3491945835517871</v>
      </c>
      <c r="F190" s="41">
        <f t="shared" si="48"/>
        <v>5.9650944469731453</v>
      </c>
      <c r="G190" s="41">
        <f t="shared" si="48"/>
        <v>6.2993357337968714</v>
      </c>
      <c r="H190" s="41">
        <f t="shared" si="48"/>
        <v>5.7549280737556785</v>
      </c>
      <c r="I190" s="41">
        <f t="shared" si="48"/>
        <v>5.8718126768338967</v>
      </c>
      <c r="J190" s="83">
        <f t="shared" si="38"/>
        <v>2.0310349943598593E-2</v>
      </c>
      <c r="K190" s="41">
        <f t="shared" si="49"/>
        <v>0.11688460307821824</v>
      </c>
      <c r="L190" s="77"/>
    </row>
    <row r="191" spans="2:12" x14ac:dyDescent="0.25">
      <c r="B191" s="284"/>
      <c r="C191" s="290"/>
      <c r="D191" s="4" t="s">
        <v>51</v>
      </c>
      <c r="E191" s="41">
        <f t="shared" si="48"/>
        <v>6.8485442911860428</v>
      </c>
      <c r="F191" s="41">
        <f t="shared" si="48"/>
        <v>5.5543189800228117</v>
      </c>
      <c r="G191" s="41">
        <f t="shared" si="48"/>
        <v>6.1281889542046537</v>
      </c>
      <c r="H191" s="41">
        <f t="shared" si="48"/>
        <v>6.4214324031645127</v>
      </c>
      <c r="I191" s="41">
        <f t="shared" si="48"/>
        <v>6.2905465704823937</v>
      </c>
      <c r="J191" s="83">
        <f t="shared" si="38"/>
        <v>-2.0382653661139227E-2</v>
      </c>
      <c r="K191" s="41">
        <f t="shared" si="49"/>
        <v>-0.13088583268211895</v>
      </c>
      <c r="L191" s="77"/>
    </row>
    <row r="192" spans="2:12" x14ac:dyDescent="0.25">
      <c r="B192" s="284"/>
      <c r="C192" s="290"/>
      <c r="D192" s="4" t="s">
        <v>52</v>
      </c>
      <c r="E192" s="41">
        <f t="shared" si="48"/>
        <v>2.437843193922629</v>
      </c>
      <c r="F192" s="41">
        <f t="shared" si="48"/>
        <v>2.4937806482478173</v>
      </c>
      <c r="G192" s="41">
        <f t="shared" si="48"/>
        <v>2.6756725259784404</v>
      </c>
      <c r="H192" s="41">
        <f t="shared" si="48"/>
        <v>2.5505786061867015</v>
      </c>
      <c r="I192" s="41">
        <f t="shared" si="48"/>
        <v>2.6538649194953647</v>
      </c>
      <c r="J192" s="83">
        <f t="shared" si="38"/>
        <v>4.0495248042201615E-2</v>
      </c>
      <c r="K192" s="41">
        <f t="shared" si="49"/>
        <v>0.10328631330866322</v>
      </c>
      <c r="L192" s="77"/>
    </row>
    <row r="193" spans="2:12" x14ac:dyDescent="0.25">
      <c r="B193" s="284"/>
      <c r="C193" s="290"/>
      <c r="D193" s="4" t="s">
        <v>53</v>
      </c>
      <c r="E193" s="41">
        <f t="shared" si="48"/>
        <v>5.7058231246853497</v>
      </c>
      <c r="F193" s="41">
        <f t="shared" si="48"/>
        <v>6.9720730697289195</v>
      </c>
      <c r="G193" s="41">
        <f t="shared" si="48"/>
        <v>6.6176102336667117</v>
      </c>
      <c r="H193" s="41">
        <f t="shared" si="48"/>
        <v>5.729361648217651</v>
      </c>
      <c r="I193" s="41">
        <f t="shared" si="48"/>
        <v>6.0770157142498729</v>
      </c>
      <c r="J193" s="83">
        <f t="shared" si="38"/>
        <v>6.0679371870402621E-2</v>
      </c>
      <c r="K193" s="41">
        <f t="shared" si="49"/>
        <v>0.34765406603222182</v>
      </c>
      <c r="L193" s="77"/>
    </row>
    <row r="194" spans="2:12" x14ac:dyDescent="0.25">
      <c r="B194" s="284"/>
      <c r="C194" s="290"/>
      <c r="D194" s="4" t="s">
        <v>54</v>
      </c>
      <c r="E194" s="41">
        <f t="shared" si="48"/>
        <v>2.0931353607171839</v>
      </c>
      <c r="F194" s="41">
        <f t="shared" si="48"/>
        <v>2.1866149593931499</v>
      </c>
      <c r="G194" s="41">
        <f t="shared" si="48"/>
        <v>2.3720011696365835</v>
      </c>
      <c r="H194" s="41">
        <f t="shared" si="48"/>
        <v>2.410875374829053</v>
      </c>
      <c r="I194" s="41">
        <f t="shared" si="48"/>
        <v>2.328977841201255</v>
      </c>
      <c r="J194" s="83">
        <f t="shared" si="38"/>
        <v>-3.3970040294432513E-2</v>
      </c>
      <c r="K194" s="41">
        <f t="shared" si="49"/>
        <v>-8.1897533627798058E-2</v>
      </c>
      <c r="L194" s="77"/>
    </row>
    <row r="195" spans="2:12" x14ac:dyDescent="0.25">
      <c r="B195" s="284"/>
      <c r="C195" s="290"/>
      <c r="D195" s="4" t="s">
        <v>55</v>
      </c>
      <c r="E195" s="41">
        <f t="shared" si="48"/>
        <v>6.3173322576307651</v>
      </c>
      <c r="F195" s="41">
        <f t="shared" si="48"/>
        <v>5.5219885141008653</v>
      </c>
      <c r="G195" s="41">
        <f t="shared" si="48"/>
        <v>6.81836284648623</v>
      </c>
      <c r="H195" s="41">
        <f t="shared" si="48"/>
        <v>6.7723569064660403</v>
      </c>
      <c r="I195" s="41">
        <f t="shared" si="48"/>
        <v>6.910044821236232</v>
      </c>
      <c r="J195" s="31">
        <f t="shared" si="38"/>
        <v>2.0330871020505681E-2</v>
      </c>
      <c r="K195" s="41">
        <f t="shared" si="49"/>
        <v>0.13768791477019171</v>
      </c>
      <c r="L195" s="42"/>
    </row>
    <row r="196" spans="2:12" x14ac:dyDescent="0.25">
      <c r="B196" s="284"/>
      <c r="C196" s="291"/>
      <c r="D196" s="32" t="s">
        <v>56</v>
      </c>
      <c r="E196" s="79">
        <f t="shared" si="48"/>
        <v>5.4171790443293037</v>
      </c>
      <c r="F196" s="79">
        <f t="shared" si="48"/>
        <v>4.4508400617018022</v>
      </c>
      <c r="G196" s="79">
        <f t="shared" si="48"/>
        <v>5.585586474869209</v>
      </c>
      <c r="H196" s="79">
        <f t="shared" si="48"/>
        <v>6.340078572704102</v>
      </c>
      <c r="I196" s="79">
        <f t="shared" si="48"/>
        <v>5.7295922738424396</v>
      </c>
      <c r="J196" s="74">
        <f t="shared" si="38"/>
        <v>-9.6290020992797265E-2</v>
      </c>
      <c r="K196" s="79">
        <f t="shared" si="49"/>
        <v>-0.61048629886166239</v>
      </c>
      <c r="L196" s="57"/>
    </row>
    <row r="197" spans="2:12" x14ac:dyDescent="0.25">
      <c r="B197" s="284"/>
      <c r="C197" s="292" t="s">
        <v>37</v>
      </c>
      <c r="D197" s="65" t="s">
        <v>46</v>
      </c>
      <c r="E197" s="67">
        <v>0.42151592636549812</v>
      </c>
      <c r="F197" s="67">
        <v>0.46071549284573426</v>
      </c>
      <c r="G197" s="67">
        <v>0.69548218463868861</v>
      </c>
      <c r="H197" s="67">
        <v>0.75317428421984389</v>
      </c>
      <c r="I197" s="67">
        <v>0.77369971345652855</v>
      </c>
      <c r="J197" s="67">
        <f t="shared" si="38"/>
        <v>2.725189861991284E-2</v>
      </c>
      <c r="K197" s="75">
        <f>(I197-H197)*100</f>
        <v>2.0525429236684656</v>
      </c>
      <c r="L197" s="67"/>
    </row>
    <row r="198" spans="2:12" x14ac:dyDescent="0.25">
      <c r="B198" s="284"/>
      <c r="C198" s="293"/>
      <c r="D198" s="15" t="s">
        <v>47</v>
      </c>
      <c r="E198" s="18">
        <v>0.49563348888170433</v>
      </c>
      <c r="F198" s="18">
        <v>0.53007392392769836</v>
      </c>
      <c r="G198" s="18">
        <v>0.78235212112064911</v>
      </c>
      <c r="H198" s="18">
        <v>0.81120905005064936</v>
      </c>
      <c r="I198" s="18">
        <v>0.81280076010742186</v>
      </c>
      <c r="J198" s="18">
        <f t="shared" si="38"/>
        <v>1.9621453393217081E-3</v>
      </c>
      <c r="K198" s="45">
        <f t="shared" ref="K198" si="50">(I198-H198)*100</f>
        <v>0.15917100567724995</v>
      </c>
      <c r="L198" s="18"/>
    </row>
    <row r="199" spans="2:12" x14ac:dyDescent="0.25">
      <c r="B199" s="284"/>
      <c r="C199" s="293"/>
      <c r="D199" s="19" t="s">
        <v>48</v>
      </c>
      <c r="E199" s="70">
        <v>0.41641203353334449</v>
      </c>
      <c r="F199" s="70">
        <v>0.38237984856351559</v>
      </c>
      <c r="G199" s="70">
        <v>0.63514820255836268</v>
      </c>
      <c r="H199" s="70">
        <v>0.71202240207954559</v>
      </c>
      <c r="I199" s="70">
        <v>0.72327549742346608</v>
      </c>
      <c r="J199" s="70">
        <f t="shared" si="38"/>
        <v>1.5804411927285544E-2</v>
      </c>
      <c r="K199" s="46">
        <f>(I199-H199)*100</f>
        <v>1.1253095343920494</v>
      </c>
      <c r="L199" s="70"/>
    </row>
    <row r="200" spans="2:12" x14ac:dyDescent="0.25">
      <c r="B200" s="284"/>
      <c r="C200" s="293"/>
      <c r="D200" s="19" t="s">
        <v>49</v>
      </c>
      <c r="E200" s="70">
        <v>0.42174668708366447</v>
      </c>
      <c r="F200" s="70">
        <v>0.40408330264719122</v>
      </c>
      <c r="G200" s="70">
        <v>0.53778304538949095</v>
      </c>
      <c r="H200" s="70">
        <v>0.55454348826086564</v>
      </c>
      <c r="I200" s="70">
        <v>0.59082327086406716</v>
      </c>
      <c r="J200" s="70">
        <f t="shared" si="38"/>
        <v>6.5422790766113792E-2</v>
      </c>
      <c r="K200" s="46">
        <f t="shared" ref="K200:K207" si="51">(I200-H200)*100</f>
        <v>3.6279782603201527</v>
      </c>
      <c r="L200" s="70"/>
    </row>
    <row r="201" spans="2:12" x14ac:dyDescent="0.25">
      <c r="B201" s="284"/>
      <c r="C201" s="293"/>
      <c r="D201" s="19" t="s">
        <v>50</v>
      </c>
      <c r="E201" s="70">
        <v>0.31148476369141237</v>
      </c>
      <c r="F201" s="70">
        <v>0.28621210694206145</v>
      </c>
      <c r="G201" s="70">
        <v>0.60938004840462912</v>
      </c>
      <c r="H201" s="70">
        <v>0.6452598187198163</v>
      </c>
      <c r="I201" s="70">
        <v>0.84038066713662607</v>
      </c>
      <c r="J201" s="70">
        <f t="shared" si="38"/>
        <v>0.30239113416968366</v>
      </c>
      <c r="K201" s="46">
        <f t="shared" si="51"/>
        <v>19.512084841680977</v>
      </c>
      <c r="L201" s="70"/>
    </row>
    <row r="202" spans="2:12" x14ac:dyDescent="0.25">
      <c r="B202" s="284"/>
      <c r="C202" s="293"/>
      <c r="D202" s="19" t="s">
        <v>51</v>
      </c>
      <c r="E202" s="70">
        <v>0.48948502261743165</v>
      </c>
      <c r="F202" s="70">
        <v>0.48615455783025679</v>
      </c>
      <c r="G202" s="70">
        <v>0.6493275173640638</v>
      </c>
      <c r="H202" s="70">
        <v>0.73071425433679682</v>
      </c>
      <c r="I202" s="70">
        <v>0.78531451498170857</v>
      </c>
      <c r="J202" s="70">
        <f t="shared" si="38"/>
        <v>7.4721767532053285E-2</v>
      </c>
      <c r="K202" s="46">
        <f t="shared" si="51"/>
        <v>5.4600260644911742</v>
      </c>
      <c r="L202" s="70"/>
    </row>
    <row r="203" spans="2:12" x14ac:dyDescent="0.25">
      <c r="B203" s="284"/>
      <c r="C203" s="293"/>
      <c r="D203" s="19" t="s">
        <v>52</v>
      </c>
      <c r="E203" s="70">
        <v>0.5147906295498732</v>
      </c>
      <c r="F203" s="70">
        <v>0.42945341263098274</v>
      </c>
      <c r="G203" s="70">
        <v>0.57741590694750078</v>
      </c>
      <c r="H203" s="70">
        <v>0.61259601883208059</v>
      </c>
      <c r="I203" s="70">
        <v>0.6183064169082243</v>
      </c>
      <c r="J203" s="70">
        <f t="shared" si="38"/>
        <v>9.3216375892071213E-3</v>
      </c>
      <c r="K203" s="46">
        <f t="shared" si="51"/>
        <v>0.57103980761437079</v>
      </c>
      <c r="L203" s="70"/>
    </row>
    <row r="204" spans="2:12" x14ac:dyDescent="0.25">
      <c r="B204" s="284"/>
      <c r="C204" s="293"/>
      <c r="D204" s="19" t="s">
        <v>53</v>
      </c>
      <c r="E204" s="70">
        <v>0.60407891607923314</v>
      </c>
      <c r="F204" s="70">
        <v>0.70336128458075009</v>
      </c>
      <c r="G204" s="70">
        <v>0.8015089072176752</v>
      </c>
      <c r="H204" s="70">
        <v>0.82779844332469787</v>
      </c>
      <c r="I204" s="70">
        <v>0.82775664662909765</v>
      </c>
      <c r="J204" s="70">
        <f t="shared" si="38"/>
        <v>-5.0491391880846948E-5</v>
      </c>
      <c r="K204" s="46">
        <f t="shared" si="51"/>
        <v>-4.1796695600226919E-3</v>
      </c>
      <c r="L204" s="70"/>
    </row>
    <row r="205" spans="2:12" x14ac:dyDescent="0.25">
      <c r="B205" s="284"/>
      <c r="C205" s="293"/>
      <c r="D205" s="19" t="s">
        <v>54</v>
      </c>
      <c r="E205" s="70">
        <v>0.43917828766012645</v>
      </c>
      <c r="F205" s="70">
        <v>0.43287194104141685</v>
      </c>
      <c r="G205" s="70">
        <v>0.55540181632567553</v>
      </c>
      <c r="H205" s="70">
        <v>0.56942335787332776</v>
      </c>
      <c r="I205" s="70">
        <v>0.58812285219043858</v>
      </c>
      <c r="J205" s="70">
        <f t="shared" si="38"/>
        <v>3.283935240547442E-2</v>
      </c>
      <c r="K205" s="46">
        <f t="shared" si="51"/>
        <v>1.8699494317110821</v>
      </c>
      <c r="L205" s="70"/>
    </row>
    <row r="206" spans="2:12" x14ac:dyDescent="0.25">
      <c r="B206" s="284"/>
      <c r="C206" s="293"/>
      <c r="D206" s="19" t="s">
        <v>55</v>
      </c>
      <c r="E206" s="70">
        <v>0.49125694136118242</v>
      </c>
      <c r="F206" s="70">
        <v>0.48201408869433904</v>
      </c>
      <c r="G206" s="70">
        <v>0.74892677369097149</v>
      </c>
      <c r="H206" s="70">
        <v>0.81331329152256404</v>
      </c>
      <c r="I206" s="70">
        <v>0.84524916570756325</v>
      </c>
      <c r="J206" s="70">
        <f t="shared" si="38"/>
        <v>3.9266386665357089E-2</v>
      </c>
      <c r="K206" s="46">
        <f t="shared" si="51"/>
        <v>3.1935874184999213</v>
      </c>
      <c r="L206" s="22"/>
    </row>
    <row r="207" spans="2:12" x14ac:dyDescent="0.25">
      <c r="B207" s="284"/>
      <c r="C207" s="294"/>
      <c r="D207" s="23" t="s">
        <v>56</v>
      </c>
      <c r="E207" s="70">
        <v>0.36139382757206262</v>
      </c>
      <c r="F207" s="70">
        <v>0.30640431884692987</v>
      </c>
      <c r="G207" s="70">
        <v>0.53127749995092166</v>
      </c>
      <c r="H207" s="70">
        <v>0.69652045193105128</v>
      </c>
      <c r="I207" s="70">
        <v>0.64923634412435949</v>
      </c>
      <c r="J207" s="70">
        <f t="shared" si="38"/>
        <v>-6.7886172869152772E-2</v>
      </c>
      <c r="K207" s="46">
        <f t="shared" si="51"/>
        <v>-4.7284107806691793</v>
      </c>
      <c r="L207" s="48"/>
    </row>
    <row r="208" spans="2:12" x14ac:dyDescent="0.25">
      <c r="B208" s="284"/>
      <c r="C208" s="295" t="s">
        <v>60</v>
      </c>
      <c r="D208" s="65" t="s">
        <v>46</v>
      </c>
      <c r="E208" s="66">
        <v>66601</v>
      </c>
      <c r="F208" s="66">
        <v>82456</v>
      </c>
      <c r="G208" s="66">
        <v>123696</v>
      </c>
      <c r="H208" s="66">
        <v>125536.00000000001</v>
      </c>
      <c r="I208" s="66">
        <v>127400</v>
      </c>
      <c r="J208" s="67">
        <f t="shared" si="38"/>
        <v>1.4848330359418682E-2</v>
      </c>
      <c r="K208" s="66">
        <f t="shared" ref="K208:K209" si="52">I208-H208</f>
        <v>1863.9999999999854</v>
      </c>
      <c r="L208" s="67">
        <f t="shared" ref="L208:L218" si="53">I208/$I$208</f>
        <v>1</v>
      </c>
    </row>
    <row r="209" spans="2:12" x14ac:dyDescent="0.25">
      <c r="B209" s="284"/>
      <c r="C209" s="290"/>
      <c r="D209" s="26" t="s">
        <v>47</v>
      </c>
      <c r="E209" s="27">
        <v>23742</v>
      </c>
      <c r="F209" s="27">
        <v>29697.000000000004</v>
      </c>
      <c r="G209" s="27">
        <v>44233</v>
      </c>
      <c r="H209" s="27">
        <v>45902</v>
      </c>
      <c r="I209" s="27">
        <v>46521.000000000007</v>
      </c>
      <c r="J209" s="36">
        <f t="shared" si="38"/>
        <v>1.3485251187312253E-2</v>
      </c>
      <c r="K209" s="27">
        <f t="shared" si="52"/>
        <v>619.00000000000728</v>
      </c>
      <c r="L209" s="38">
        <f t="shared" si="53"/>
        <v>0.36515698587127166</v>
      </c>
    </row>
    <row r="210" spans="2:12" x14ac:dyDescent="0.25">
      <c r="B210" s="284"/>
      <c r="C210" s="290"/>
      <c r="D210" s="4" t="s">
        <v>48</v>
      </c>
      <c r="E210" s="29">
        <v>20336</v>
      </c>
      <c r="F210" s="29">
        <v>24064</v>
      </c>
      <c r="G210" s="29">
        <v>38225</v>
      </c>
      <c r="H210" s="29">
        <v>37475</v>
      </c>
      <c r="I210" s="29">
        <v>37833</v>
      </c>
      <c r="J210" s="76">
        <f t="shared" si="38"/>
        <v>9.55303535690466E-3</v>
      </c>
      <c r="K210" s="29">
        <f>I210-H210</f>
        <v>358</v>
      </c>
      <c r="L210" s="77">
        <f t="shared" si="53"/>
        <v>0.29696232339089484</v>
      </c>
    </row>
    <row r="211" spans="2:12" x14ac:dyDescent="0.25">
      <c r="B211" s="284"/>
      <c r="C211" s="290"/>
      <c r="D211" s="4" t="s">
        <v>49</v>
      </c>
      <c r="E211" s="29">
        <v>437</v>
      </c>
      <c r="F211" s="29">
        <v>669</v>
      </c>
      <c r="G211" s="29">
        <v>857</v>
      </c>
      <c r="H211" s="29">
        <v>900</v>
      </c>
      <c r="I211" s="29">
        <v>900</v>
      </c>
      <c r="J211" s="76">
        <f t="shared" si="38"/>
        <v>0</v>
      </c>
      <c r="K211" s="29">
        <f t="shared" ref="K211:K218" si="54">I211-H211</f>
        <v>0</v>
      </c>
      <c r="L211" s="77">
        <f t="shared" si="53"/>
        <v>7.0643642072213504E-3</v>
      </c>
    </row>
    <row r="212" spans="2:12" x14ac:dyDescent="0.25">
      <c r="B212" s="284"/>
      <c r="C212" s="290"/>
      <c r="D212" s="4" t="s">
        <v>50</v>
      </c>
      <c r="E212" s="29">
        <v>2900</v>
      </c>
      <c r="F212" s="29">
        <v>4012</v>
      </c>
      <c r="G212" s="29">
        <v>4562</v>
      </c>
      <c r="H212" s="29">
        <v>4395</v>
      </c>
      <c r="I212" s="29">
        <v>4427</v>
      </c>
      <c r="J212" s="76">
        <f t="shared" si="38"/>
        <v>7.2810011376565065E-3</v>
      </c>
      <c r="K212" s="29">
        <f t="shared" si="54"/>
        <v>32</v>
      </c>
      <c r="L212" s="77">
        <f t="shared" si="53"/>
        <v>3.4748822605965464E-2</v>
      </c>
    </row>
    <row r="213" spans="2:12" x14ac:dyDescent="0.25">
      <c r="B213" s="284"/>
      <c r="C213" s="290"/>
      <c r="D213" s="4" t="s">
        <v>51</v>
      </c>
      <c r="E213" s="29">
        <v>9244</v>
      </c>
      <c r="F213" s="29">
        <v>11050</v>
      </c>
      <c r="G213" s="29">
        <v>18364</v>
      </c>
      <c r="H213" s="29">
        <v>19209</v>
      </c>
      <c r="I213" s="29">
        <v>20011</v>
      </c>
      <c r="J213" s="76">
        <f t="shared" si="38"/>
        <v>4.175126242906968E-2</v>
      </c>
      <c r="K213" s="29">
        <f t="shared" si="54"/>
        <v>802</v>
      </c>
      <c r="L213" s="77">
        <f t="shared" si="53"/>
        <v>0.15707221350078493</v>
      </c>
    </row>
    <row r="214" spans="2:12" x14ac:dyDescent="0.25">
      <c r="B214" s="284"/>
      <c r="C214" s="290"/>
      <c r="D214" s="4" t="s">
        <v>52</v>
      </c>
      <c r="E214" s="29">
        <v>339</v>
      </c>
      <c r="F214" s="29">
        <v>532</v>
      </c>
      <c r="G214" s="29">
        <v>654</v>
      </c>
      <c r="H214" s="29">
        <v>663</v>
      </c>
      <c r="I214" s="29">
        <v>673</v>
      </c>
      <c r="J214" s="76">
        <f t="shared" si="38"/>
        <v>1.5082956259426794E-2</v>
      </c>
      <c r="K214" s="29">
        <f t="shared" si="54"/>
        <v>10</v>
      </c>
      <c r="L214" s="77">
        <f t="shared" si="53"/>
        <v>5.2825745682888543E-3</v>
      </c>
    </row>
    <row r="215" spans="2:12" x14ac:dyDescent="0.25">
      <c r="B215" s="284"/>
      <c r="C215" s="290"/>
      <c r="D215" s="4" t="s">
        <v>53</v>
      </c>
      <c r="E215" s="29">
        <v>2132</v>
      </c>
      <c r="F215" s="29">
        <v>2908</v>
      </c>
      <c r="G215" s="29">
        <v>4497</v>
      </c>
      <c r="H215" s="29">
        <v>4790.0000000000009</v>
      </c>
      <c r="I215" s="29">
        <v>4797</v>
      </c>
      <c r="J215" s="76">
        <f t="shared" si="38"/>
        <v>1.4613778705634406E-3</v>
      </c>
      <c r="K215" s="29">
        <f t="shared" si="54"/>
        <v>6.9999999999990905</v>
      </c>
      <c r="L215" s="77">
        <f t="shared" si="53"/>
        <v>3.7653061224489796E-2</v>
      </c>
    </row>
    <row r="216" spans="2:12" x14ac:dyDescent="0.25">
      <c r="B216" s="284"/>
      <c r="C216" s="290"/>
      <c r="D216" s="4" t="s">
        <v>54</v>
      </c>
      <c r="E216" s="29">
        <v>1526</v>
      </c>
      <c r="F216" s="29">
        <v>2270</v>
      </c>
      <c r="G216" s="29">
        <v>2680</v>
      </c>
      <c r="H216" s="29">
        <v>2774</v>
      </c>
      <c r="I216" s="29">
        <v>2714</v>
      </c>
      <c r="J216" s="76">
        <f t="shared" si="38"/>
        <v>-2.1629416005767843E-2</v>
      </c>
      <c r="K216" s="29">
        <f t="shared" si="54"/>
        <v>-60</v>
      </c>
      <c r="L216" s="77">
        <f t="shared" si="53"/>
        <v>2.1302982731554159E-2</v>
      </c>
    </row>
    <row r="217" spans="2:12" x14ac:dyDescent="0.25">
      <c r="B217" s="284"/>
      <c r="C217" s="290"/>
      <c r="D217" s="4" t="s">
        <v>55</v>
      </c>
      <c r="E217" s="29">
        <v>3786</v>
      </c>
      <c r="F217" s="29">
        <v>4393</v>
      </c>
      <c r="G217" s="29">
        <v>6413</v>
      </c>
      <c r="H217" s="29">
        <v>6356</v>
      </c>
      <c r="I217" s="29">
        <v>6429</v>
      </c>
      <c r="J217" s="40">
        <f t="shared" si="38"/>
        <v>1.1485210824417891E-2</v>
      </c>
      <c r="K217" s="29">
        <f t="shared" si="54"/>
        <v>73</v>
      </c>
      <c r="L217" s="42">
        <f t="shared" si="53"/>
        <v>5.0463108320251179E-2</v>
      </c>
    </row>
    <row r="218" spans="2:12" x14ac:dyDescent="0.25">
      <c r="B218" s="285"/>
      <c r="C218" s="291"/>
      <c r="D218" s="32" t="s">
        <v>56</v>
      </c>
      <c r="E218" s="73">
        <v>2158</v>
      </c>
      <c r="F218" s="73">
        <v>2862</v>
      </c>
      <c r="G218" s="73">
        <v>3212</v>
      </c>
      <c r="H218" s="73">
        <v>3072</v>
      </c>
      <c r="I218" s="73">
        <v>3096</v>
      </c>
      <c r="J218" s="63">
        <f t="shared" si="38"/>
        <v>7.8125E-3</v>
      </c>
      <c r="K218" s="73">
        <f t="shared" si="54"/>
        <v>24</v>
      </c>
      <c r="L218" s="57">
        <f t="shared" si="53"/>
        <v>2.4301412872841443E-2</v>
      </c>
    </row>
    <row r="219" spans="2:12" x14ac:dyDescent="0.25">
      <c r="B219" s="280"/>
      <c r="C219" s="280"/>
      <c r="D219" s="280"/>
      <c r="E219" s="280"/>
      <c r="F219" s="280"/>
      <c r="G219" s="280"/>
      <c r="H219" s="280"/>
      <c r="I219" s="280"/>
      <c r="J219" s="280"/>
      <c r="K219" s="280"/>
      <c r="L219" s="49"/>
    </row>
    <row r="220" spans="2:12" x14ac:dyDescent="0.25">
      <c r="B220" s="282" t="s">
        <v>58</v>
      </c>
      <c r="C220" s="282"/>
      <c r="D220" s="282"/>
      <c r="E220" s="282"/>
      <c r="F220" s="282"/>
      <c r="G220" s="282"/>
      <c r="H220" s="282"/>
      <c r="I220" s="282"/>
      <c r="J220" s="282"/>
      <c r="K220" s="282"/>
    </row>
  </sheetData>
  <mergeCells count="30">
    <mergeCell ref="D1:L2"/>
    <mergeCell ref="B7:B72"/>
    <mergeCell ref="C7:C17"/>
    <mergeCell ref="C18:C28"/>
    <mergeCell ref="C29:C39"/>
    <mergeCell ref="C40:C50"/>
    <mergeCell ref="C51:C61"/>
    <mergeCell ref="C62:C72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2BD3B-8F28-45CE-90C7-ACAA3CF033D4}">
  <sheetPr>
    <tabColor rgb="FFF29140"/>
    <pageSetUpPr fitToPage="1"/>
  </sheetPr>
  <dimension ref="A1:P162"/>
  <sheetViews>
    <sheetView showGridLines="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</row>
    <row r="5" spans="1:14" ht="6" customHeight="1" x14ac:dyDescent="0.25"/>
    <row r="6" spans="1:14" s="148" customFormat="1" ht="72" customHeight="1" x14ac:dyDescent="0.25">
      <c r="B6" s="149"/>
      <c r="C6" s="187">
        <v>2019</v>
      </c>
      <c r="D6" s="187">
        <v>2020</v>
      </c>
      <c r="E6" s="187">
        <v>2021</v>
      </c>
      <c r="F6" s="187">
        <v>2022</v>
      </c>
      <c r="G6" s="187">
        <v>2023</v>
      </c>
      <c r="H6" s="187">
        <v>2024</v>
      </c>
      <c r="I6" s="175" t="str">
        <f>CONCATENATE("var. ",RIGHT(H6,2),"/",RIGHT(G6,2))</f>
        <v>var. 24/23</v>
      </c>
      <c r="J6" s="175" t="str">
        <f>CONCATENATE("var. ",RIGHT(H6,2),"/",RIGHT(E6,2))</f>
        <v>var. 24/21</v>
      </c>
      <c r="K6" s="174" t="str">
        <f>CONCATENATE("dif. ",RIGHT(H6,2),"/",RIGHT(G6,2))</f>
        <v>dif. 24/23</v>
      </c>
      <c r="L6" s="174" t="str">
        <f>CONCATENATE("dif. ",RIGHT(H6,2),"/",RIGHT(E6,2))</f>
        <v>dif. 24/21</v>
      </c>
      <c r="M6" s="175" t="str">
        <f>CONCATENATE("Cuota s/ total lugares de residencia ",RIGHT(H6,4))</f>
        <v>Cuota s/ total lugares de residencia 2024</v>
      </c>
    </row>
    <row r="7" spans="1:14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</row>
    <row r="8" spans="1:14" x14ac:dyDescent="0.25">
      <c r="A8" s="1">
        <v>3</v>
      </c>
      <c r="B8" s="158" t="s">
        <v>71</v>
      </c>
      <c r="C8" s="178">
        <v>34034766</v>
      </c>
      <c r="D8" s="178">
        <v>10243785</v>
      </c>
      <c r="E8" s="178">
        <v>13903380</v>
      </c>
      <c r="F8" s="178">
        <v>31405937</v>
      </c>
      <c r="G8" s="178">
        <v>34509923</v>
      </c>
      <c r="H8" s="178">
        <v>36076748</v>
      </c>
      <c r="I8" s="179">
        <f>IFERROR(H8/G8-1,"-")</f>
        <v>4.540215867766495E-2</v>
      </c>
      <c r="J8" s="179">
        <f>IFERROR(H8/E8-1,"-")</f>
        <v>1.5948185261425638</v>
      </c>
      <c r="K8" s="178">
        <f>H8-G8</f>
        <v>1566825</v>
      </c>
      <c r="L8" s="178">
        <f>H8-E8</f>
        <v>22173368</v>
      </c>
      <c r="M8" s="179">
        <f>H8/H$8</f>
        <v>1</v>
      </c>
      <c r="N8" s="81"/>
    </row>
    <row r="9" spans="1:14" x14ac:dyDescent="0.25">
      <c r="A9" s="1" t="s">
        <v>99</v>
      </c>
      <c r="B9" s="161" t="s">
        <v>100</v>
      </c>
      <c r="C9" s="162">
        <v>4613933</v>
      </c>
      <c r="D9" s="162">
        <v>1666329</v>
      </c>
      <c r="E9" s="162">
        <v>2851484</v>
      </c>
      <c r="F9" s="162">
        <v>4154268</v>
      </c>
      <c r="G9" s="162">
        <v>4256196</v>
      </c>
      <c r="H9" s="162">
        <v>4222474</v>
      </c>
      <c r="I9" s="163">
        <f>IFERROR(H9/G9-1,"-")</f>
        <v>-7.9230373789177522E-3</v>
      </c>
      <c r="J9" s="180">
        <f t="shared" ref="J9:J20" si="0">IFERROR(H9/E9-1,"-")</f>
        <v>0.48079877004394911</v>
      </c>
      <c r="K9" s="162">
        <f t="shared" ref="K9:K19" si="1">H9-G9</f>
        <v>-33722</v>
      </c>
      <c r="L9" s="162">
        <f t="shared" ref="L9:L20" si="2">H9-E9</f>
        <v>1370990</v>
      </c>
      <c r="M9" s="163">
        <f>H9/H$8</f>
        <v>0.11704142513066865</v>
      </c>
      <c r="N9" s="81"/>
    </row>
    <row r="10" spans="1:14" x14ac:dyDescent="0.25">
      <c r="A10" s="164" t="s">
        <v>106</v>
      </c>
      <c r="B10" s="165" t="s">
        <v>106</v>
      </c>
      <c r="C10" s="166">
        <v>1301233</v>
      </c>
      <c r="D10" s="166">
        <v>564792</v>
      </c>
      <c r="E10" s="166">
        <v>1116779</v>
      </c>
      <c r="F10" s="166">
        <v>1214668</v>
      </c>
      <c r="G10" s="166">
        <v>1317693</v>
      </c>
      <c r="H10" s="166">
        <v>1326202</v>
      </c>
      <c r="I10" s="167">
        <f>IFERROR(H10/G10-1,"-")</f>
        <v>6.4574980666969317E-3</v>
      </c>
      <c r="J10" s="181">
        <f t="shared" si="0"/>
        <v>0.18752412070785707</v>
      </c>
      <c r="K10" s="166">
        <f t="shared" si="1"/>
        <v>8509</v>
      </c>
      <c r="L10" s="166">
        <f t="shared" si="2"/>
        <v>209423</v>
      </c>
      <c r="M10" s="167">
        <f>H10/H$8</f>
        <v>3.676057498308883E-2</v>
      </c>
      <c r="N10" s="81"/>
    </row>
    <row r="11" spans="1:14" x14ac:dyDescent="0.25">
      <c r="A11" s="164" t="s">
        <v>103</v>
      </c>
      <c r="B11" s="165" t="s">
        <v>103</v>
      </c>
      <c r="C11" s="166">
        <v>3312700</v>
      </c>
      <c r="D11" s="166">
        <v>1101537</v>
      </c>
      <c r="E11" s="166">
        <v>1734705</v>
      </c>
      <c r="F11" s="166">
        <v>2939600</v>
      </c>
      <c r="G11" s="166">
        <v>2938503</v>
      </c>
      <c r="H11" s="166">
        <v>2896272</v>
      </c>
      <c r="I11" s="167">
        <f>IFERROR(H11/G11-1,"-")</f>
        <v>-1.4371603500149543E-2</v>
      </c>
      <c r="J11" s="181">
        <f t="shared" si="0"/>
        <v>0.66960491841552305</v>
      </c>
      <c r="K11" s="166">
        <f t="shared" si="1"/>
        <v>-42231</v>
      </c>
      <c r="L11" s="166">
        <f t="shared" si="2"/>
        <v>1161567</v>
      </c>
      <c r="M11" s="167">
        <f>H11/H$8</f>
        <v>8.0280850147579824E-2</v>
      </c>
      <c r="N11" s="81"/>
    </row>
    <row r="12" spans="1:14" x14ac:dyDescent="0.25">
      <c r="A12" s="1"/>
      <c r="B12" s="161" t="s">
        <v>110</v>
      </c>
      <c r="C12" s="162">
        <v>29420833</v>
      </c>
      <c r="D12" s="162">
        <v>8577456</v>
      </c>
      <c r="E12" s="162">
        <v>11051896</v>
      </c>
      <c r="F12" s="162">
        <v>27251669</v>
      </c>
      <c r="G12" s="162">
        <v>30253727</v>
      </c>
      <c r="H12" s="162">
        <v>31854274</v>
      </c>
      <c r="I12" s="163">
        <f>IFERROR(H12/G12-1,"-")</f>
        <v>5.2904126489936365E-2</v>
      </c>
      <c r="J12" s="180">
        <f t="shared" si="0"/>
        <v>1.8822451821841248</v>
      </c>
      <c r="K12" s="162">
        <f t="shared" si="1"/>
        <v>1600547</v>
      </c>
      <c r="L12" s="162">
        <f t="shared" si="2"/>
        <v>20802378</v>
      </c>
      <c r="M12" s="163">
        <f>H12/H$8</f>
        <v>0.88295857486933138</v>
      </c>
      <c r="N12" s="81"/>
    </row>
    <row r="13" spans="1:14" s="58" customFormat="1" x14ac:dyDescent="0.25">
      <c r="B13" s="165" t="s">
        <v>113</v>
      </c>
      <c r="C13" s="166">
        <v>13160030</v>
      </c>
      <c r="D13" s="166">
        <v>3390819</v>
      </c>
      <c r="E13" s="166">
        <v>3350798</v>
      </c>
      <c r="F13" s="166">
        <v>12657617</v>
      </c>
      <c r="G13" s="166">
        <v>13883101</v>
      </c>
      <c r="H13" s="166">
        <v>14673664</v>
      </c>
      <c r="I13" s="167">
        <f t="shared" ref="I13:I20" si="3">IFERROR(H13/G13-1,"-")</f>
        <v>5.6944266270194221E-2</v>
      </c>
      <c r="J13" s="181">
        <f t="shared" si="0"/>
        <v>3.3791550550048077</v>
      </c>
      <c r="K13" s="166">
        <f t="shared" si="1"/>
        <v>790563</v>
      </c>
      <c r="L13" s="166">
        <f t="shared" si="2"/>
        <v>11322866</v>
      </c>
      <c r="M13" s="167">
        <f t="shared" ref="M13:M20" si="4">H13/H$8</f>
        <v>0.40673466466545155</v>
      </c>
      <c r="N13" s="168"/>
    </row>
    <row r="14" spans="1:14" s="58" customFormat="1" x14ac:dyDescent="0.25">
      <c r="B14" s="165" t="s">
        <v>116</v>
      </c>
      <c r="C14" s="166">
        <v>4424103</v>
      </c>
      <c r="D14" s="166">
        <v>1278654</v>
      </c>
      <c r="E14" s="166">
        <v>1806937</v>
      </c>
      <c r="F14" s="166">
        <v>3169256</v>
      </c>
      <c r="G14" s="166">
        <v>3598054</v>
      </c>
      <c r="H14" s="166">
        <v>3756774</v>
      </c>
      <c r="I14" s="167">
        <f t="shared" si="3"/>
        <v>4.4112734272470533E-2</v>
      </c>
      <c r="J14" s="181">
        <f t="shared" si="0"/>
        <v>1.0790841075256083</v>
      </c>
      <c r="K14" s="166">
        <f t="shared" si="1"/>
        <v>158720</v>
      </c>
      <c r="L14" s="166">
        <f t="shared" si="2"/>
        <v>1949837</v>
      </c>
      <c r="M14" s="167">
        <f t="shared" si="4"/>
        <v>0.10413283370219512</v>
      </c>
      <c r="N14" s="168"/>
    </row>
    <row r="15" spans="1:14" x14ac:dyDescent="0.25">
      <c r="A15" s="1"/>
      <c r="B15" s="165" t="s">
        <v>119</v>
      </c>
      <c r="C15" s="166">
        <v>1180822</v>
      </c>
      <c r="D15" s="166">
        <v>395218</v>
      </c>
      <c r="E15" s="166">
        <v>815902</v>
      </c>
      <c r="F15" s="166">
        <v>1288352</v>
      </c>
      <c r="G15" s="166">
        <v>1520450</v>
      </c>
      <c r="H15" s="166">
        <v>1590542</v>
      </c>
      <c r="I15" s="167">
        <f t="shared" si="3"/>
        <v>4.6099510013482892E-2</v>
      </c>
      <c r="J15" s="181">
        <f t="shared" si="0"/>
        <v>0.94942774990133616</v>
      </c>
      <c r="K15" s="166">
        <f t="shared" si="1"/>
        <v>70092</v>
      </c>
      <c r="L15" s="166">
        <f t="shared" si="2"/>
        <v>774640</v>
      </c>
      <c r="M15" s="167">
        <f t="shared" si="4"/>
        <v>4.408773207607293E-2</v>
      </c>
      <c r="N15" s="81"/>
    </row>
    <row r="16" spans="1:14" x14ac:dyDescent="0.25">
      <c r="A16" s="1"/>
      <c r="B16" s="165" t="s">
        <v>126</v>
      </c>
      <c r="C16" s="166">
        <v>1116998</v>
      </c>
      <c r="D16" s="166">
        <v>302698</v>
      </c>
      <c r="E16" s="166">
        <v>691981</v>
      </c>
      <c r="F16" s="166">
        <v>1287744</v>
      </c>
      <c r="G16" s="166">
        <v>1318357</v>
      </c>
      <c r="H16" s="166">
        <v>1375692</v>
      </c>
      <c r="I16" s="167">
        <f t="shared" si="3"/>
        <v>4.3489737605216128E-2</v>
      </c>
      <c r="J16" s="181">
        <f t="shared" si="0"/>
        <v>0.98804880480822455</v>
      </c>
      <c r="K16" s="166">
        <f t="shared" si="1"/>
        <v>57335</v>
      </c>
      <c r="L16" s="166">
        <f t="shared" si="2"/>
        <v>683711</v>
      </c>
      <c r="M16" s="167">
        <f t="shared" si="4"/>
        <v>3.8132372685032473E-2</v>
      </c>
      <c r="N16" s="81"/>
    </row>
    <row r="17" spans="1:14" x14ac:dyDescent="0.25">
      <c r="A17" s="1"/>
      <c r="B17" s="165" t="s">
        <v>122</v>
      </c>
      <c r="C17" s="166">
        <v>1084813</v>
      </c>
      <c r="D17" s="166">
        <v>443857</v>
      </c>
      <c r="E17" s="166">
        <v>726467</v>
      </c>
      <c r="F17" s="166">
        <v>1124652</v>
      </c>
      <c r="G17" s="166">
        <v>1172687</v>
      </c>
      <c r="H17" s="166">
        <v>1202962</v>
      </c>
      <c r="I17" s="167">
        <f t="shared" si="3"/>
        <v>2.5816778049044586E-2</v>
      </c>
      <c r="J17" s="181">
        <f t="shared" si="0"/>
        <v>0.65590728828701095</v>
      </c>
      <c r="K17" s="166">
        <f t="shared" si="1"/>
        <v>30275</v>
      </c>
      <c r="L17" s="166">
        <f t="shared" si="2"/>
        <v>476495</v>
      </c>
      <c r="M17" s="167">
        <f t="shared" si="4"/>
        <v>3.3344524290271398E-2</v>
      </c>
      <c r="N17" s="81"/>
    </row>
    <row r="18" spans="1:14" x14ac:dyDescent="0.25">
      <c r="A18" s="1"/>
      <c r="B18" s="165" t="s">
        <v>131</v>
      </c>
      <c r="C18" s="166">
        <v>594834</v>
      </c>
      <c r="D18" s="166">
        <v>241432</v>
      </c>
      <c r="E18" s="166">
        <v>191434</v>
      </c>
      <c r="F18" s="166">
        <v>491173</v>
      </c>
      <c r="G18" s="166">
        <v>523681</v>
      </c>
      <c r="H18" s="166">
        <v>511763</v>
      </c>
      <c r="I18" s="167">
        <f t="shared" si="3"/>
        <v>-2.2758129471949551E-2</v>
      </c>
      <c r="J18" s="181">
        <f t="shared" si="0"/>
        <v>1.6733129956016173</v>
      </c>
      <c r="K18" s="166">
        <f t="shared" si="1"/>
        <v>-11918</v>
      </c>
      <c r="L18" s="166">
        <f t="shared" si="2"/>
        <v>320329</v>
      </c>
      <c r="M18" s="167">
        <f t="shared" si="4"/>
        <v>1.4185397198217533E-2</v>
      </c>
      <c r="N18" s="81"/>
    </row>
    <row r="19" spans="1:14" x14ac:dyDescent="0.25">
      <c r="A19" s="164" t="s">
        <v>147</v>
      </c>
      <c r="B19" s="165" t="s">
        <v>134</v>
      </c>
      <c r="C19" s="166">
        <v>847396</v>
      </c>
      <c r="D19" s="166">
        <v>356220</v>
      </c>
      <c r="E19" s="166">
        <v>171613</v>
      </c>
      <c r="F19" s="166">
        <v>432862</v>
      </c>
      <c r="G19" s="166">
        <v>543249</v>
      </c>
      <c r="H19" s="166">
        <v>528059</v>
      </c>
      <c r="I19" s="167">
        <f t="shared" si="3"/>
        <v>-2.796139523496588E-2</v>
      </c>
      <c r="J19" s="181">
        <f t="shared" si="0"/>
        <v>2.0770337911463583</v>
      </c>
      <c r="K19" s="166">
        <f t="shared" si="1"/>
        <v>-15190</v>
      </c>
      <c r="L19" s="166">
        <f t="shared" si="2"/>
        <v>356446</v>
      </c>
      <c r="M19" s="167">
        <f t="shared" si="4"/>
        <v>1.463710088281793E-2</v>
      </c>
      <c r="N19" s="81"/>
    </row>
    <row r="20" spans="1:14" x14ac:dyDescent="0.25">
      <c r="A20" s="169" t="s">
        <v>148</v>
      </c>
      <c r="B20" s="170" t="s">
        <v>148</v>
      </c>
      <c r="C20" s="171">
        <f t="shared" ref="C20" si="5">C12-SUM(C13:C19)</f>
        <v>7011837</v>
      </c>
      <c r="D20" s="171">
        <f t="shared" ref="D20:H20" si="6">D12-SUM(D13:D19)</f>
        <v>2168558</v>
      </c>
      <c r="E20" s="171">
        <f t="shared" si="6"/>
        <v>3296764</v>
      </c>
      <c r="F20" s="171">
        <f t="shared" si="6"/>
        <v>6800013</v>
      </c>
      <c r="G20" s="171">
        <f t="shared" si="6"/>
        <v>7694148</v>
      </c>
      <c r="H20" s="171">
        <f t="shared" si="6"/>
        <v>8214818</v>
      </c>
      <c r="I20" s="172">
        <f t="shared" si="3"/>
        <v>6.7670910411393281E-2</v>
      </c>
      <c r="J20" s="182">
        <f t="shared" si="0"/>
        <v>1.4917822446496021</v>
      </c>
      <c r="K20" s="171">
        <f>H20-G20</f>
        <v>520670</v>
      </c>
      <c r="L20" s="171">
        <f t="shared" si="2"/>
        <v>4918054</v>
      </c>
      <c r="M20" s="172">
        <f t="shared" si="4"/>
        <v>0.22770394936927241</v>
      </c>
      <c r="N20" s="81"/>
    </row>
    <row r="21" spans="1:14" s="148" customFormat="1" x14ac:dyDescent="0.25"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</row>
    <row r="22" spans="1:14" x14ac:dyDescent="0.25">
      <c r="A22" s="1">
        <v>3</v>
      </c>
      <c r="B22" s="158" t="s">
        <v>71</v>
      </c>
      <c r="C22" s="178">
        <v>13105945</v>
      </c>
      <c r="D22" s="178">
        <v>3913809</v>
      </c>
      <c r="E22" s="178">
        <v>5763674</v>
      </c>
      <c r="F22" s="178">
        <v>12632387</v>
      </c>
      <c r="G22" s="178">
        <v>13590517</v>
      </c>
      <c r="H22" s="178">
        <v>13839613</v>
      </c>
      <c r="I22" s="179">
        <f>IFERROR(H22/G22-1,"-")</f>
        <v>1.8328662551983843E-2</v>
      </c>
      <c r="J22" s="179">
        <f>IFERROR(H22/E22-1,"-")</f>
        <v>1.4011790049194315</v>
      </c>
      <c r="K22" s="178">
        <f>H22-G22</f>
        <v>249096</v>
      </c>
      <c r="L22" s="178">
        <f>H22-E22</f>
        <v>8075939</v>
      </c>
      <c r="M22" s="179">
        <f>H22/H$8</f>
        <v>0.38361586803777326</v>
      </c>
      <c r="N22" s="81"/>
    </row>
    <row r="23" spans="1:14" x14ac:dyDescent="0.25">
      <c r="A23" s="1" t="s">
        <v>99</v>
      </c>
      <c r="B23" s="161" t="s">
        <v>100</v>
      </c>
      <c r="C23" s="162">
        <v>1013579</v>
      </c>
      <c r="D23" s="162">
        <v>419753</v>
      </c>
      <c r="E23" s="162">
        <v>926094</v>
      </c>
      <c r="F23" s="162">
        <v>924124</v>
      </c>
      <c r="G23" s="162">
        <v>817242</v>
      </c>
      <c r="H23" s="162">
        <v>742610</v>
      </c>
      <c r="I23" s="163">
        <f>IFERROR(H23/G23-1,"-")</f>
        <v>-9.132178718176498E-2</v>
      </c>
      <c r="J23" s="180">
        <f t="shared" ref="J23:J34" si="7">IFERROR(H23/E23-1,"-")</f>
        <v>-0.19812675603124519</v>
      </c>
      <c r="K23" s="162">
        <f t="shared" ref="K23:K33" si="8">H23-G23</f>
        <v>-74632</v>
      </c>
      <c r="L23" s="162">
        <f t="shared" ref="L23:L34" si="9">H23-E23</f>
        <v>-183484</v>
      </c>
      <c r="M23" s="163">
        <f>H23/H$8</f>
        <v>2.0584172387156402E-2</v>
      </c>
      <c r="N23" s="81"/>
    </row>
    <row r="24" spans="1:14" x14ac:dyDescent="0.25">
      <c r="A24" s="164" t="s">
        <v>106</v>
      </c>
      <c r="B24" s="165" t="s">
        <v>106</v>
      </c>
      <c r="C24" s="166">
        <v>409352</v>
      </c>
      <c r="D24" s="166">
        <v>197437</v>
      </c>
      <c r="E24" s="166">
        <v>341894</v>
      </c>
      <c r="F24" s="166">
        <v>286571</v>
      </c>
      <c r="G24" s="166">
        <v>256506</v>
      </c>
      <c r="H24" s="166">
        <v>219209</v>
      </c>
      <c r="I24" s="167">
        <f>IFERROR(H24/G24-1,"-")</f>
        <v>-0.14540400614410576</v>
      </c>
      <c r="J24" s="181">
        <f t="shared" si="7"/>
        <v>-0.35883928937038967</v>
      </c>
      <c r="K24" s="166">
        <f t="shared" si="8"/>
        <v>-37297</v>
      </c>
      <c r="L24" s="166">
        <f t="shared" si="9"/>
        <v>-122685</v>
      </c>
      <c r="M24" s="167">
        <f>H24/H$8</f>
        <v>6.0761851373078305E-3</v>
      </c>
      <c r="N24" s="81"/>
    </row>
    <row r="25" spans="1:14" x14ac:dyDescent="0.25">
      <c r="A25" s="164" t="s">
        <v>103</v>
      </c>
      <c r="B25" s="165" t="s">
        <v>103</v>
      </c>
      <c r="C25" s="166">
        <v>604227</v>
      </c>
      <c r="D25" s="166">
        <v>222316</v>
      </c>
      <c r="E25" s="166">
        <v>584200</v>
      </c>
      <c r="F25" s="166">
        <v>637553</v>
      </c>
      <c r="G25" s="166">
        <v>560736</v>
      </c>
      <c r="H25" s="166">
        <v>523401</v>
      </c>
      <c r="I25" s="167">
        <f>IFERROR(H25/G25-1,"-")</f>
        <v>-6.6582134908406143E-2</v>
      </c>
      <c r="J25" s="181">
        <f t="shared" si="7"/>
        <v>-0.10407223553577538</v>
      </c>
      <c r="K25" s="166">
        <f t="shared" si="8"/>
        <v>-37335</v>
      </c>
      <c r="L25" s="166">
        <f t="shared" si="9"/>
        <v>-60799</v>
      </c>
      <c r="M25" s="167">
        <f>H25/H$8</f>
        <v>1.4507987249848572E-2</v>
      </c>
      <c r="N25" s="81"/>
    </row>
    <row r="26" spans="1:14" x14ac:dyDescent="0.25">
      <c r="A26" s="1"/>
      <c r="B26" s="161" t="s">
        <v>110</v>
      </c>
      <c r="C26" s="162">
        <v>12092366</v>
      </c>
      <c r="D26" s="162">
        <v>3494056</v>
      </c>
      <c r="E26" s="162">
        <v>4837580</v>
      </c>
      <c r="F26" s="162">
        <v>11708263</v>
      </c>
      <c r="G26" s="162">
        <v>12773275</v>
      </c>
      <c r="H26" s="162">
        <v>13097003</v>
      </c>
      <c r="I26" s="163">
        <f>IFERROR(H26/G26-1,"-")</f>
        <v>2.5344165846268973E-2</v>
      </c>
      <c r="J26" s="180">
        <f t="shared" si="7"/>
        <v>1.7073460283860937</v>
      </c>
      <c r="K26" s="162">
        <f t="shared" si="8"/>
        <v>323728</v>
      </c>
      <c r="L26" s="162">
        <f t="shared" si="9"/>
        <v>8259423</v>
      </c>
      <c r="M26" s="163">
        <f>H26/H$8</f>
        <v>0.36303169565061683</v>
      </c>
      <c r="N26" s="81"/>
    </row>
    <row r="27" spans="1:14" s="58" customFormat="1" x14ac:dyDescent="0.25">
      <c r="B27" s="165" t="s">
        <v>113</v>
      </c>
      <c r="C27" s="166">
        <v>5650065</v>
      </c>
      <c r="D27" s="166">
        <v>1483938</v>
      </c>
      <c r="E27" s="166">
        <v>1575483</v>
      </c>
      <c r="F27" s="166">
        <v>5839663</v>
      </c>
      <c r="G27" s="166">
        <v>6456134</v>
      </c>
      <c r="H27" s="166">
        <v>6689570</v>
      </c>
      <c r="I27" s="167">
        <f t="shared" ref="I27:I34" si="10">IFERROR(H27/G27-1,"-")</f>
        <v>3.6157242089460917E-2</v>
      </c>
      <c r="J27" s="181">
        <f t="shared" si="7"/>
        <v>3.2460439116131372</v>
      </c>
      <c r="K27" s="166">
        <f t="shared" si="8"/>
        <v>233436</v>
      </c>
      <c r="L27" s="166">
        <f t="shared" si="9"/>
        <v>5114087</v>
      </c>
      <c r="M27" s="167">
        <f t="shared" ref="M27:M34" si="11">H27/H$8</f>
        <v>0.1854260810869095</v>
      </c>
      <c r="N27" s="168"/>
    </row>
    <row r="28" spans="1:14" s="58" customFormat="1" x14ac:dyDescent="0.25">
      <c r="B28" s="165" t="s">
        <v>116</v>
      </c>
      <c r="C28" s="166">
        <v>1813831</v>
      </c>
      <c r="D28" s="166">
        <v>510569</v>
      </c>
      <c r="E28" s="166">
        <v>851193</v>
      </c>
      <c r="F28" s="166">
        <v>1420539</v>
      </c>
      <c r="G28" s="166">
        <v>1496214</v>
      </c>
      <c r="H28" s="166">
        <v>1483358</v>
      </c>
      <c r="I28" s="167">
        <f t="shared" si="10"/>
        <v>-8.5923537675760553E-3</v>
      </c>
      <c r="J28" s="181">
        <f t="shared" si="7"/>
        <v>0.7426811545677654</v>
      </c>
      <c r="K28" s="166">
        <f t="shared" si="8"/>
        <v>-12856</v>
      </c>
      <c r="L28" s="166">
        <f t="shared" si="9"/>
        <v>632165</v>
      </c>
      <c r="M28" s="167">
        <f t="shared" si="11"/>
        <v>4.111673258354661E-2</v>
      </c>
      <c r="N28" s="168"/>
    </row>
    <row r="29" spans="1:14" x14ac:dyDescent="0.25">
      <c r="A29" s="1"/>
      <c r="B29" s="165" t="s">
        <v>119</v>
      </c>
      <c r="C29" s="166">
        <v>428540</v>
      </c>
      <c r="D29" s="166">
        <v>173273</v>
      </c>
      <c r="E29" s="166">
        <v>321437</v>
      </c>
      <c r="F29" s="166">
        <v>466813</v>
      </c>
      <c r="G29" s="166">
        <v>535409</v>
      </c>
      <c r="H29" s="166">
        <v>462244</v>
      </c>
      <c r="I29" s="167">
        <f t="shared" si="10"/>
        <v>-0.13665254039435271</v>
      </c>
      <c r="J29" s="181">
        <f t="shared" si="7"/>
        <v>0.43805473545360374</v>
      </c>
      <c r="K29" s="166">
        <f t="shared" si="8"/>
        <v>-73165</v>
      </c>
      <c r="L29" s="166">
        <f t="shared" si="9"/>
        <v>140807</v>
      </c>
      <c r="M29" s="167">
        <f t="shared" si="11"/>
        <v>1.281279565441985E-2</v>
      </c>
      <c r="N29" s="81"/>
    </row>
    <row r="30" spans="1:14" x14ac:dyDescent="0.25">
      <c r="A30" s="1"/>
      <c r="B30" s="165" t="s">
        <v>126</v>
      </c>
      <c r="C30" s="166">
        <v>502164</v>
      </c>
      <c r="D30" s="166">
        <v>134940</v>
      </c>
      <c r="E30" s="166">
        <v>321774</v>
      </c>
      <c r="F30" s="166">
        <v>583899</v>
      </c>
      <c r="G30" s="166">
        <v>553235</v>
      </c>
      <c r="H30" s="166">
        <v>562616</v>
      </c>
      <c r="I30" s="167">
        <f t="shared" si="10"/>
        <v>1.695662783446461E-2</v>
      </c>
      <c r="J30" s="181">
        <f t="shared" si="7"/>
        <v>0.7484818537234208</v>
      </c>
      <c r="K30" s="166">
        <f t="shared" si="8"/>
        <v>9381</v>
      </c>
      <c r="L30" s="166">
        <f t="shared" si="9"/>
        <v>240842</v>
      </c>
      <c r="M30" s="167">
        <f t="shared" si="11"/>
        <v>1.5594975467300988E-2</v>
      </c>
      <c r="N30" s="81"/>
    </row>
    <row r="31" spans="1:14" x14ac:dyDescent="0.25">
      <c r="A31" s="1"/>
      <c r="B31" s="165" t="s">
        <v>122</v>
      </c>
      <c r="C31" s="166">
        <v>566275</v>
      </c>
      <c r="D31" s="166">
        <v>241515</v>
      </c>
      <c r="E31" s="166">
        <v>414396</v>
      </c>
      <c r="F31" s="166">
        <v>639629</v>
      </c>
      <c r="G31" s="166">
        <v>619738</v>
      </c>
      <c r="H31" s="166">
        <v>632422</v>
      </c>
      <c r="I31" s="167">
        <f t="shared" si="10"/>
        <v>2.0466713353062049E-2</v>
      </c>
      <c r="J31" s="181">
        <f t="shared" si="7"/>
        <v>0.52612959584551966</v>
      </c>
      <c r="K31" s="166">
        <f t="shared" si="8"/>
        <v>12684</v>
      </c>
      <c r="L31" s="166">
        <f t="shared" si="9"/>
        <v>218026</v>
      </c>
      <c r="M31" s="167">
        <f t="shared" si="11"/>
        <v>1.7529905966025539E-2</v>
      </c>
      <c r="N31" s="81"/>
    </row>
    <row r="32" spans="1:14" x14ac:dyDescent="0.25">
      <c r="A32" s="1"/>
      <c r="B32" s="165" t="s">
        <v>131</v>
      </c>
      <c r="C32" s="166">
        <v>242464</v>
      </c>
      <c r="D32" s="166">
        <v>95128</v>
      </c>
      <c r="E32" s="166">
        <v>58069</v>
      </c>
      <c r="F32" s="166">
        <v>177706</v>
      </c>
      <c r="G32" s="166">
        <v>184473</v>
      </c>
      <c r="H32" s="166">
        <v>184792</v>
      </c>
      <c r="I32" s="167">
        <f t="shared" si="10"/>
        <v>1.7292503509998003E-3</v>
      </c>
      <c r="J32" s="181">
        <f t="shared" si="7"/>
        <v>2.1822831459126211</v>
      </c>
      <c r="K32" s="166">
        <f t="shared" si="8"/>
        <v>319</v>
      </c>
      <c r="L32" s="166">
        <f t="shared" si="9"/>
        <v>126723</v>
      </c>
      <c r="M32" s="167">
        <f t="shared" si="11"/>
        <v>5.122191168671855E-3</v>
      </c>
      <c r="N32" s="81"/>
    </row>
    <row r="33" spans="1:14" x14ac:dyDescent="0.25">
      <c r="A33" s="164" t="s">
        <v>147</v>
      </c>
      <c r="B33" s="165" t="s">
        <v>134</v>
      </c>
      <c r="C33" s="166">
        <v>276453</v>
      </c>
      <c r="D33" s="166">
        <v>106598</v>
      </c>
      <c r="E33" s="166">
        <v>43884</v>
      </c>
      <c r="F33" s="166">
        <v>147837</v>
      </c>
      <c r="G33" s="166">
        <v>187545</v>
      </c>
      <c r="H33" s="166">
        <v>166807</v>
      </c>
      <c r="I33" s="167">
        <f t="shared" si="10"/>
        <v>-0.11057612839585163</v>
      </c>
      <c r="J33" s="181">
        <f t="shared" si="7"/>
        <v>2.8010892352565855</v>
      </c>
      <c r="K33" s="166">
        <f t="shared" si="8"/>
        <v>-20738</v>
      </c>
      <c r="L33" s="166">
        <f t="shared" si="9"/>
        <v>122923</v>
      </c>
      <c r="M33" s="167">
        <f t="shared" si="11"/>
        <v>4.6236706257448707E-3</v>
      </c>
      <c r="N33" s="81"/>
    </row>
    <row r="34" spans="1:14" x14ac:dyDescent="0.25">
      <c r="A34" s="169" t="s">
        <v>148</v>
      </c>
      <c r="B34" s="170" t="s">
        <v>148</v>
      </c>
      <c r="C34" s="171">
        <f t="shared" ref="C34" si="12">C26-SUM(C27:C33)</f>
        <v>2612574</v>
      </c>
      <c r="D34" s="171">
        <f t="shared" ref="D34:H34" si="13">D26-SUM(D27:D33)</f>
        <v>748095</v>
      </c>
      <c r="E34" s="171">
        <f t="shared" si="13"/>
        <v>1251344</v>
      </c>
      <c r="F34" s="171">
        <f t="shared" si="13"/>
        <v>2432177</v>
      </c>
      <c r="G34" s="171">
        <f t="shared" si="13"/>
        <v>2740527</v>
      </c>
      <c r="H34" s="171">
        <f t="shared" si="13"/>
        <v>2915194</v>
      </c>
      <c r="I34" s="172">
        <f t="shared" si="10"/>
        <v>6.3734821806170849E-2</v>
      </c>
      <c r="J34" s="182">
        <f t="shared" si="7"/>
        <v>1.3296503599329998</v>
      </c>
      <c r="K34" s="171">
        <f>H34-G34</f>
        <v>174667</v>
      </c>
      <c r="L34" s="171">
        <f t="shared" si="9"/>
        <v>1663850</v>
      </c>
      <c r="M34" s="172">
        <f t="shared" si="11"/>
        <v>8.0805343097997639E-2</v>
      </c>
      <c r="N34" s="81"/>
    </row>
    <row r="35" spans="1:14" s="148" customFormat="1" x14ac:dyDescent="0.25"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</row>
    <row r="36" spans="1:14" x14ac:dyDescent="0.25">
      <c r="A36" s="1">
        <v>3</v>
      </c>
      <c r="B36" s="158" t="s">
        <v>71</v>
      </c>
      <c r="C36" s="178">
        <v>10093577</v>
      </c>
      <c r="D36" s="178">
        <v>2858440</v>
      </c>
      <c r="E36" s="178">
        <v>3367162</v>
      </c>
      <c r="F36" s="178">
        <v>8865243</v>
      </c>
      <c r="G36" s="178">
        <v>9739308</v>
      </c>
      <c r="H36" s="178">
        <v>10014981</v>
      </c>
      <c r="I36" s="179">
        <f>IFERROR(H36/G36-1,"-")</f>
        <v>2.8305193757092395E-2</v>
      </c>
      <c r="J36" s="179">
        <f>IFERROR(H36/E36-1,"-")</f>
        <v>1.9743092253951549</v>
      </c>
      <c r="K36" s="178">
        <f>H36-G36</f>
        <v>275673</v>
      </c>
      <c r="L36" s="178">
        <f>H36-E36</f>
        <v>6647819</v>
      </c>
      <c r="M36" s="179">
        <f>H36/H$8</f>
        <v>0.2776020998344973</v>
      </c>
      <c r="N36" s="81"/>
    </row>
    <row r="37" spans="1:14" x14ac:dyDescent="0.25">
      <c r="A37" s="1" t="s">
        <v>99</v>
      </c>
      <c r="B37" s="161" t="s">
        <v>100</v>
      </c>
      <c r="C37" s="162">
        <v>614530</v>
      </c>
      <c r="D37" s="162">
        <v>241430</v>
      </c>
      <c r="E37" s="162">
        <v>350874</v>
      </c>
      <c r="F37" s="162">
        <v>513218</v>
      </c>
      <c r="G37" s="162">
        <v>576863</v>
      </c>
      <c r="H37" s="162">
        <v>551747</v>
      </c>
      <c r="I37" s="163">
        <f>IFERROR(H37/G37-1,"-")</f>
        <v>-4.3538933854312067E-2</v>
      </c>
      <c r="J37" s="180">
        <f t="shared" ref="J37:J48" si="14">IFERROR(H37/E37-1,"-")</f>
        <v>0.57249325968866316</v>
      </c>
      <c r="K37" s="162">
        <f t="shared" ref="K37:K47" si="15">H37-G37</f>
        <v>-25116</v>
      </c>
      <c r="L37" s="162">
        <f t="shared" ref="L37:L48" si="16">H37-E37</f>
        <v>200873</v>
      </c>
      <c r="M37" s="163">
        <f>H37/H$8</f>
        <v>1.529370108414428E-2</v>
      </c>
      <c r="N37" s="81"/>
    </row>
    <row r="38" spans="1:14" x14ac:dyDescent="0.25">
      <c r="A38" s="164" t="s">
        <v>106</v>
      </c>
      <c r="B38" s="165" t="s">
        <v>106</v>
      </c>
      <c r="C38" s="166">
        <v>210543</v>
      </c>
      <c r="D38" s="166">
        <v>92534</v>
      </c>
      <c r="E38" s="166">
        <v>131066</v>
      </c>
      <c r="F38" s="166">
        <v>155108</v>
      </c>
      <c r="G38" s="166">
        <v>218201</v>
      </c>
      <c r="H38" s="166">
        <v>239030</v>
      </c>
      <c r="I38" s="167">
        <f>IFERROR(H38/G38-1,"-")</f>
        <v>9.5457857663347134E-2</v>
      </c>
      <c r="J38" s="181">
        <f t="shared" si="14"/>
        <v>0.82373765888941453</v>
      </c>
      <c r="K38" s="166">
        <f t="shared" si="15"/>
        <v>20829</v>
      </c>
      <c r="L38" s="166">
        <f t="shared" si="16"/>
        <v>107964</v>
      </c>
      <c r="M38" s="167">
        <f>H38/H$8</f>
        <v>6.6255971852008395E-3</v>
      </c>
      <c r="N38" s="81"/>
    </row>
    <row r="39" spans="1:14" x14ac:dyDescent="0.25">
      <c r="A39" s="164" t="s">
        <v>103</v>
      </c>
      <c r="B39" s="165" t="s">
        <v>103</v>
      </c>
      <c r="C39" s="166">
        <v>403987</v>
      </c>
      <c r="D39" s="166">
        <v>148896</v>
      </c>
      <c r="E39" s="166">
        <v>219808</v>
      </c>
      <c r="F39" s="166">
        <v>358110</v>
      </c>
      <c r="G39" s="166">
        <v>358662</v>
      </c>
      <c r="H39" s="166">
        <v>312717</v>
      </c>
      <c r="I39" s="167">
        <f>IFERROR(H39/G39-1,"-")</f>
        <v>-0.1281011091222376</v>
      </c>
      <c r="J39" s="181">
        <f t="shared" si="14"/>
        <v>0.4226825229291018</v>
      </c>
      <c r="K39" s="166">
        <f t="shared" si="15"/>
        <v>-45945</v>
      </c>
      <c r="L39" s="166">
        <f t="shared" si="16"/>
        <v>92909</v>
      </c>
      <c r="M39" s="167">
        <f>H39/H$8</f>
        <v>8.6681038989434422E-3</v>
      </c>
      <c r="N39" s="81"/>
    </row>
    <row r="40" spans="1:14" x14ac:dyDescent="0.25">
      <c r="A40" s="1"/>
      <c r="B40" s="161" t="s">
        <v>110</v>
      </c>
      <c r="C40" s="162">
        <v>9479047</v>
      </c>
      <c r="D40" s="162">
        <v>2617010</v>
      </c>
      <c r="E40" s="162">
        <v>3016288</v>
      </c>
      <c r="F40" s="162">
        <v>8352025</v>
      </c>
      <c r="G40" s="162">
        <v>9162445</v>
      </c>
      <c r="H40" s="162">
        <v>9463234</v>
      </c>
      <c r="I40" s="163">
        <f>IFERROR(H40/G40-1,"-")</f>
        <v>3.2828464454629724E-2</v>
      </c>
      <c r="J40" s="180">
        <f t="shared" si="14"/>
        <v>2.1373774652818298</v>
      </c>
      <c r="K40" s="162">
        <f t="shared" si="15"/>
        <v>300789</v>
      </c>
      <c r="L40" s="162">
        <f t="shared" si="16"/>
        <v>6446946</v>
      </c>
      <c r="M40" s="163">
        <f>H40/H$8</f>
        <v>0.262308398750353</v>
      </c>
      <c r="N40" s="81"/>
    </row>
    <row r="41" spans="1:14" s="58" customFormat="1" x14ac:dyDescent="0.25">
      <c r="B41" s="165" t="s">
        <v>113</v>
      </c>
      <c r="C41" s="166">
        <v>5094935</v>
      </c>
      <c r="D41" s="166">
        <v>1173619</v>
      </c>
      <c r="E41" s="166">
        <v>1066343</v>
      </c>
      <c r="F41" s="166">
        <v>4256430</v>
      </c>
      <c r="G41" s="166">
        <v>4628153</v>
      </c>
      <c r="H41" s="166">
        <v>4858902</v>
      </c>
      <c r="I41" s="167">
        <f t="shared" ref="I41:I48" si="17">IFERROR(H41/G41-1,"-")</f>
        <v>4.9857686208731655E-2</v>
      </c>
      <c r="J41" s="181">
        <f t="shared" si="14"/>
        <v>3.5566032693045297</v>
      </c>
      <c r="K41" s="166">
        <f t="shared" si="15"/>
        <v>230749</v>
      </c>
      <c r="L41" s="166">
        <f t="shared" si="16"/>
        <v>3792559</v>
      </c>
      <c r="M41" s="167">
        <f t="shared" ref="M41:M48" si="18">H41/H$8</f>
        <v>0.13468237214728998</v>
      </c>
      <c r="N41" s="168"/>
    </row>
    <row r="42" spans="1:14" s="58" customFormat="1" x14ac:dyDescent="0.25">
      <c r="B42" s="165" t="s">
        <v>116</v>
      </c>
      <c r="C42" s="166">
        <v>470924</v>
      </c>
      <c r="D42" s="166">
        <v>139836</v>
      </c>
      <c r="E42" s="166">
        <v>174981</v>
      </c>
      <c r="F42" s="166">
        <v>311196</v>
      </c>
      <c r="G42" s="166">
        <v>358380</v>
      </c>
      <c r="H42" s="166">
        <v>358116</v>
      </c>
      <c r="I42" s="167">
        <f t="shared" si="17"/>
        <v>-7.3664825046038107E-4</v>
      </c>
      <c r="J42" s="181">
        <f t="shared" si="14"/>
        <v>1.0465993450717508</v>
      </c>
      <c r="K42" s="166">
        <f t="shared" si="15"/>
        <v>-264</v>
      </c>
      <c r="L42" s="166">
        <f t="shared" si="16"/>
        <v>183135</v>
      </c>
      <c r="M42" s="167">
        <f t="shared" si="18"/>
        <v>9.9265044620984125E-3</v>
      </c>
      <c r="N42" s="168"/>
    </row>
    <row r="43" spans="1:14" x14ac:dyDescent="0.25">
      <c r="A43" s="1"/>
      <c r="B43" s="165" t="s">
        <v>119</v>
      </c>
      <c r="C43" s="166">
        <v>178407</v>
      </c>
      <c r="D43" s="166">
        <v>67848</v>
      </c>
      <c r="E43" s="166">
        <v>127385</v>
      </c>
      <c r="F43" s="166">
        <v>198903</v>
      </c>
      <c r="G43" s="166">
        <v>247793</v>
      </c>
      <c r="H43" s="166">
        <v>245648</v>
      </c>
      <c r="I43" s="167">
        <f t="shared" si="17"/>
        <v>-8.6564188657468621E-3</v>
      </c>
      <c r="J43" s="181">
        <f t="shared" si="14"/>
        <v>0.92839031283118101</v>
      </c>
      <c r="K43" s="166">
        <f t="shared" si="15"/>
        <v>-2145</v>
      </c>
      <c r="L43" s="166">
        <f t="shared" si="16"/>
        <v>118263</v>
      </c>
      <c r="M43" s="167">
        <f t="shared" si="18"/>
        <v>6.8090394400293509E-3</v>
      </c>
      <c r="N43" s="81"/>
    </row>
    <row r="44" spans="1:14" x14ac:dyDescent="0.25">
      <c r="A44" s="1"/>
      <c r="B44" s="165" t="s">
        <v>126</v>
      </c>
      <c r="C44" s="166">
        <v>451476</v>
      </c>
      <c r="D44" s="166">
        <v>124287</v>
      </c>
      <c r="E44" s="166">
        <v>239923</v>
      </c>
      <c r="F44" s="166">
        <v>477050</v>
      </c>
      <c r="G44" s="166">
        <v>501096</v>
      </c>
      <c r="H44" s="166">
        <v>499671</v>
      </c>
      <c r="I44" s="167">
        <f t="shared" si="17"/>
        <v>-2.8437664639111571E-3</v>
      </c>
      <c r="J44" s="181">
        <f t="shared" si="14"/>
        <v>1.0826306773423138</v>
      </c>
      <c r="K44" s="166">
        <f t="shared" si="15"/>
        <v>-1425</v>
      </c>
      <c r="L44" s="166">
        <f t="shared" si="16"/>
        <v>259748</v>
      </c>
      <c r="M44" s="167">
        <f t="shared" si="18"/>
        <v>1.3850222863768098E-2</v>
      </c>
      <c r="N44" s="81"/>
    </row>
    <row r="45" spans="1:14" x14ac:dyDescent="0.25">
      <c r="A45" s="1"/>
      <c r="B45" s="165" t="s">
        <v>122</v>
      </c>
      <c r="C45" s="166">
        <v>353625</v>
      </c>
      <c r="D45" s="166">
        <v>131712</v>
      </c>
      <c r="E45" s="166">
        <v>184201</v>
      </c>
      <c r="F45" s="166">
        <v>318686</v>
      </c>
      <c r="G45" s="166">
        <v>374932</v>
      </c>
      <c r="H45" s="166">
        <v>372782</v>
      </c>
      <c r="I45" s="167">
        <f t="shared" si="17"/>
        <v>-5.7343731663341835E-3</v>
      </c>
      <c r="J45" s="181">
        <f t="shared" si="14"/>
        <v>1.0237783725386942</v>
      </c>
      <c r="K45" s="166">
        <f t="shared" si="15"/>
        <v>-2150</v>
      </c>
      <c r="L45" s="166">
        <f t="shared" si="16"/>
        <v>188581</v>
      </c>
      <c r="M45" s="167">
        <f t="shared" si="18"/>
        <v>1.0333026690764921E-2</v>
      </c>
      <c r="N45" s="81"/>
    </row>
    <row r="46" spans="1:14" x14ac:dyDescent="0.25">
      <c r="A46" s="1"/>
      <c r="B46" s="165" t="s">
        <v>131</v>
      </c>
      <c r="C46" s="166">
        <v>227686</v>
      </c>
      <c r="D46" s="166">
        <v>86739</v>
      </c>
      <c r="E46" s="166">
        <v>81833</v>
      </c>
      <c r="F46" s="166">
        <v>185692</v>
      </c>
      <c r="G46" s="166">
        <v>188339</v>
      </c>
      <c r="H46" s="166">
        <v>187108</v>
      </c>
      <c r="I46" s="167">
        <f t="shared" si="17"/>
        <v>-6.5360865248301758E-3</v>
      </c>
      <c r="J46" s="181">
        <f t="shared" si="14"/>
        <v>1.2864614519814745</v>
      </c>
      <c r="K46" s="166">
        <f t="shared" si="15"/>
        <v>-1231</v>
      </c>
      <c r="L46" s="166">
        <f t="shared" si="16"/>
        <v>105275</v>
      </c>
      <c r="M46" s="167">
        <f t="shared" si="18"/>
        <v>5.1863876422564474E-3</v>
      </c>
      <c r="N46" s="81"/>
    </row>
    <row r="47" spans="1:14" x14ac:dyDescent="0.25">
      <c r="A47" s="164" t="s">
        <v>147</v>
      </c>
      <c r="B47" s="165" t="s">
        <v>134</v>
      </c>
      <c r="C47" s="166">
        <v>366669</v>
      </c>
      <c r="D47" s="166">
        <v>150036</v>
      </c>
      <c r="E47" s="166">
        <v>88248</v>
      </c>
      <c r="F47" s="166">
        <v>188228</v>
      </c>
      <c r="G47" s="166">
        <v>224522</v>
      </c>
      <c r="H47" s="166">
        <v>217369</v>
      </c>
      <c r="I47" s="167">
        <f t="shared" si="17"/>
        <v>-3.1858793347645187E-2</v>
      </c>
      <c r="J47" s="181">
        <f t="shared" si="14"/>
        <v>1.4631606382014324</v>
      </c>
      <c r="K47" s="166">
        <f t="shared" si="15"/>
        <v>-7153</v>
      </c>
      <c r="L47" s="166">
        <f t="shared" si="16"/>
        <v>129121</v>
      </c>
      <c r="M47" s="167">
        <f t="shared" si="18"/>
        <v>6.0251827576033182E-3</v>
      </c>
      <c r="N47" s="81"/>
    </row>
    <row r="48" spans="1:14" x14ac:dyDescent="0.25">
      <c r="A48" s="169" t="s">
        <v>148</v>
      </c>
      <c r="B48" s="170" t="s">
        <v>148</v>
      </c>
      <c r="C48" s="171">
        <f t="shared" ref="C48:H48" si="19">C40-SUM(C41:C47)</f>
        <v>2335325</v>
      </c>
      <c r="D48" s="171">
        <f t="shared" si="19"/>
        <v>742933</v>
      </c>
      <c r="E48" s="171">
        <f t="shared" si="19"/>
        <v>1053374</v>
      </c>
      <c r="F48" s="171">
        <f t="shared" si="19"/>
        <v>2415840</v>
      </c>
      <c r="G48" s="171">
        <f t="shared" si="19"/>
        <v>2639230</v>
      </c>
      <c r="H48" s="171">
        <f t="shared" si="19"/>
        <v>2723638</v>
      </c>
      <c r="I48" s="172">
        <f t="shared" si="17"/>
        <v>3.1982055372210771E-2</v>
      </c>
      <c r="J48" s="182">
        <f t="shared" si="14"/>
        <v>1.5856324534305952</v>
      </c>
      <c r="K48" s="171">
        <f>H48-G48</f>
        <v>84408</v>
      </c>
      <c r="L48" s="171">
        <f t="shared" si="16"/>
        <v>1670264</v>
      </c>
      <c r="M48" s="172">
        <f t="shared" si="18"/>
        <v>7.5495662746542458E-2</v>
      </c>
      <c r="N48" s="81"/>
    </row>
    <row r="49" spans="1:14" s="148" customFormat="1" x14ac:dyDescent="0.25"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</row>
    <row r="50" spans="1:14" x14ac:dyDescent="0.25">
      <c r="A50" s="1">
        <v>3</v>
      </c>
      <c r="B50" s="158" t="s">
        <v>71</v>
      </c>
      <c r="C50" s="178">
        <v>234787</v>
      </c>
      <c r="D50" s="178">
        <v>65275</v>
      </c>
      <c r="E50" s="178">
        <v>98762</v>
      </c>
      <c r="F50" s="178">
        <v>168339</v>
      </c>
      <c r="G50" s="178">
        <v>182035</v>
      </c>
      <c r="H50" s="178">
        <v>194642</v>
      </c>
      <c r="I50" s="179">
        <f>IFERROR(H50/G50-1,"-")</f>
        <v>6.925591232455286E-2</v>
      </c>
      <c r="J50" s="179">
        <f>IFERROR(H50/E50-1,"-")</f>
        <v>0.97081873595107426</v>
      </c>
      <c r="K50" s="178">
        <f>H50-G50</f>
        <v>12607</v>
      </c>
      <c r="L50" s="178">
        <f>H50-E50</f>
        <v>95880</v>
      </c>
      <c r="M50" s="179">
        <f>H50/H$8</f>
        <v>5.3952202121987274E-3</v>
      </c>
      <c r="N50" s="81"/>
    </row>
    <row r="51" spans="1:14" x14ac:dyDescent="0.25">
      <c r="A51" s="1" t="s">
        <v>99</v>
      </c>
      <c r="B51" s="161" t="s">
        <v>100</v>
      </c>
      <c r="C51" s="162">
        <v>30969</v>
      </c>
      <c r="D51" s="162">
        <v>6950</v>
      </c>
      <c r="E51" s="162">
        <v>17286</v>
      </c>
      <c r="F51" s="162">
        <v>21218</v>
      </c>
      <c r="G51" s="162">
        <v>40235</v>
      </c>
      <c r="H51" s="162">
        <v>25819</v>
      </c>
      <c r="I51" s="163">
        <f>IFERROR(H51/G51-1,"-")</f>
        <v>-0.35829501677643838</v>
      </c>
      <c r="J51" s="180">
        <f t="shared" ref="J51:J62" si="20">IFERROR(H51/E51-1,"-")</f>
        <v>0.49363646881869716</v>
      </c>
      <c r="K51" s="162">
        <f t="shared" ref="K51:K61" si="21">H51-G51</f>
        <v>-14416</v>
      </c>
      <c r="L51" s="162">
        <f t="shared" ref="L51:L62" si="22">H51-E51</f>
        <v>8533</v>
      </c>
      <c r="M51" s="163">
        <f>H51/H$8</f>
        <v>7.1566871825586942E-4</v>
      </c>
      <c r="N51" s="81"/>
    </row>
    <row r="52" spans="1:14" x14ac:dyDescent="0.25">
      <c r="A52" s="164" t="s">
        <v>106</v>
      </c>
      <c r="B52" s="165" t="s">
        <v>106</v>
      </c>
      <c r="C52" s="166">
        <v>12961</v>
      </c>
      <c r="D52" s="166">
        <v>5003</v>
      </c>
      <c r="E52" s="166">
        <v>6990</v>
      </c>
      <c r="F52" s="166">
        <v>6990</v>
      </c>
      <c r="G52" s="166">
        <v>25164</v>
      </c>
      <c r="H52" s="166">
        <v>14324</v>
      </c>
      <c r="I52" s="167">
        <f>IFERROR(H52/G52-1,"-")</f>
        <v>-0.43077412176124619</v>
      </c>
      <c r="J52" s="181">
        <f t="shared" si="20"/>
        <v>1.0492131616595137</v>
      </c>
      <c r="K52" s="166">
        <f t="shared" si="21"/>
        <v>-10840</v>
      </c>
      <c r="L52" s="166">
        <f t="shared" si="22"/>
        <v>7334</v>
      </c>
      <c r="M52" s="167">
        <f>H52/H$8</f>
        <v>3.9704243852577842E-4</v>
      </c>
      <c r="N52" s="81"/>
    </row>
    <row r="53" spans="1:14" x14ac:dyDescent="0.25">
      <c r="A53" s="164" t="s">
        <v>103</v>
      </c>
      <c r="B53" s="165" t="s">
        <v>103</v>
      </c>
      <c r="C53" s="166">
        <v>18008</v>
      </c>
      <c r="D53" s="166">
        <v>1947</v>
      </c>
      <c r="E53" s="166">
        <v>10296</v>
      </c>
      <c r="F53" s="166">
        <v>14228</v>
      </c>
      <c r="G53" s="166">
        <v>15071</v>
      </c>
      <c r="H53" s="166">
        <v>11495</v>
      </c>
      <c r="I53" s="167">
        <f>IFERROR(H53/G53-1,"-")</f>
        <v>-0.23727688939021963</v>
      </c>
      <c r="J53" s="181">
        <f t="shared" si="20"/>
        <v>0.11645299145299148</v>
      </c>
      <c r="K53" s="166">
        <f t="shared" si="21"/>
        <v>-3576</v>
      </c>
      <c r="L53" s="166">
        <f t="shared" si="22"/>
        <v>1199</v>
      </c>
      <c r="M53" s="167">
        <f>H53/H$8</f>
        <v>3.1862627973009095E-4</v>
      </c>
      <c r="N53" s="81"/>
    </row>
    <row r="54" spans="1:14" x14ac:dyDescent="0.25">
      <c r="A54" s="1"/>
      <c r="B54" s="161" t="s">
        <v>110</v>
      </c>
      <c r="C54" s="162">
        <v>203818</v>
      </c>
      <c r="D54" s="162">
        <v>58325</v>
      </c>
      <c r="E54" s="162">
        <v>81476</v>
      </c>
      <c r="F54" s="162">
        <v>147121</v>
      </c>
      <c r="G54" s="162">
        <v>141800</v>
      </c>
      <c r="H54" s="162">
        <v>168823</v>
      </c>
      <c r="I54" s="163">
        <f>IFERROR(H54/G54-1,"-")</f>
        <v>0.19057122708039498</v>
      </c>
      <c r="J54" s="180">
        <f t="shared" si="20"/>
        <v>1.0720580293583386</v>
      </c>
      <c r="K54" s="162">
        <f t="shared" si="21"/>
        <v>27023</v>
      </c>
      <c r="L54" s="162">
        <f t="shared" si="22"/>
        <v>87347</v>
      </c>
      <c r="M54" s="163">
        <f>H54/H$8</f>
        <v>4.6795514939428576E-3</v>
      </c>
      <c r="N54" s="81"/>
    </row>
    <row r="55" spans="1:14" s="58" customFormat="1" x14ac:dyDescent="0.25">
      <c r="B55" s="165" t="s">
        <v>113</v>
      </c>
      <c r="C55" s="166">
        <v>67733</v>
      </c>
      <c r="D55" s="166">
        <v>19771</v>
      </c>
      <c r="E55" s="166">
        <v>20693</v>
      </c>
      <c r="F55" s="166">
        <v>65122</v>
      </c>
      <c r="G55" s="166">
        <v>55484</v>
      </c>
      <c r="H55" s="166">
        <v>69733</v>
      </c>
      <c r="I55" s="167">
        <f t="shared" ref="I55:I62" si="23">IFERROR(H55/G55-1,"-")</f>
        <v>0.25681277485401188</v>
      </c>
      <c r="J55" s="181">
        <f t="shared" si="20"/>
        <v>2.3698835354950951</v>
      </c>
      <c r="K55" s="166">
        <f t="shared" si="21"/>
        <v>14249</v>
      </c>
      <c r="L55" s="166">
        <f t="shared" si="22"/>
        <v>49040</v>
      </c>
      <c r="M55" s="167">
        <f t="shared" ref="M55:M62" si="24">H55/H$8</f>
        <v>1.9329070347471452E-3</v>
      </c>
      <c r="N55" s="168"/>
    </row>
    <row r="56" spans="1:14" s="58" customFormat="1" x14ac:dyDescent="0.25">
      <c r="B56" s="165" t="s">
        <v>116</v>
      </c>
      <c r="C56" s="166">
        <v>69940</v>
      </c>
      <c r="D56" s="166">
        <v>18669</v>
      </c>
      <c r="E56" s="166">
        <v>31230</v>
      </c>
      <c r="F56" s="166">
        <v>34084</v>
      </c>
      <c r="G56" s="166">
        <v>34465</v>
      </c>
      <c r="H56" s="166">
        <v>39071</v>
      </c>
      <c r="I56" s="167">
        <f t="shared" si="23"/>
        <v>0.13364282605541855</v>
      </c>
      <c r="J56" s="181">
        <f t="shared" si="20"/>
        <v>0.25107268651937242</v>
      </c>
      <c r="K56" s="166">
        <f t="shared" si="21"/>
        <v>4606</v>
      </c>
      <c r="L56" s="166">
        <f t="shared" si="22"/>
        <v>7841</v>
      </c>
      <c r="M56" s="167">
        <f t="shared" si="24"/>
        <v>1.0829967268668451E-3</v>
      </c>
      <c r="N56" s="168"/>
    </row>
    <row r="57" spans="1:14" x14ac:dyDescent="0.25">
      <c r="A57" s="1"/>
      <c r="B57" s="165" t="s">
        <v>119</v>
      </c>
      <c r="C57" s="166">
        <v>6792</v>
      </c>
      <c r="D57" s="166">
        <v>1519</v>
      </c>
      <c r="E57" s="166">
        <v>3873</v>
      </c>
      <c r="F57" s="166">
        <v>6397</v>
      </c>
      <c r="G57" s="166">
        <v>6784</v>
      </c>
      <c r="H57" s="166">
        <v>6674</v>
      </c>
      <c r="I57" s="167">
        <f t="shared" si="23"/>
        <v>-1.6214622641509413E-2</v>
      </c>
      <c r="J57" s="181">
        <f t="shared" si="20"/>
        <v>0.72321198037696877</v>
      </c>
      <c r="K57" s="166">
        <f t="shared" si="21"/>
        <v>-110</v>
      </c>
      <c r="L57" s="166">
        <f t="shared" si="22"/>
        <v>2801</v>
      </c>
      <c r="M57" s="167">
        <f t="shared" si="24"/>
        <v>1.849945011673447E-4</v>
      </c>
      <c r="N57" s="81"/>
    </row>
    <row r="58" spans="1:14" x14ac:dyDescent="0.25">
      <c r="A58" s="1"/>
      <c r="B58" s="165" t="s">
        <v>126</v>
      </c>
      <c r="C58" s="166">
        <v>3713</v>
      </c>
      <c r="D58" s="166">
        <v>1082</v>
      </c>
      <c r="E58" s="166">
        <v>2191</v>
      </c>
      <c r="F58" s="166">
        <v>3053</v>
      </c>
      <c r="G58" s="166">
        <v>2811</v>
      </c>
      <c r="H58" s="166">
        <v>4837</v>
      </c>
      <c r="I58" s="167">
        <f t="shared" si="23"/>
        <v>0.72073995019565995</v>
      </c>
      <c r="J58" s="181">
        <f t="shared" si="20"/>
        <v>1.2076677316293929</v>
      </c>
      <c r="K58" s="166">
        <f t="shared" si="21"/>
        <v>2026</v>
      </c>
      <c r="L58" s="166">
        <f t="shared" si="22"/>
        <v>2646</v>
      </c>
      <c r="M58" s="167">
        <f t="shared" si="24"/>
        <v>1.3407527751669858E-4</v>
      </c>
      <c r="N58" s="81"/>
    </row>
    <row r="59" spans="1:14" x14ac:dyDescent="0.25">
      <c r="A59" s="1"/>
      <c r="B59" s="165" t="s">
        <v>122</v>
      </c>
      <c r="C59" s="166">
        <v>4285</v>
      </c>
      <c r="D59" s="166">
        <v>1095</v>
      </c>
      <c r="E59" s="166">
        <v>1459</v>
      </c>
      <c r="F59" s="166">
        <v>2254</v>
      </c>
      <c r="G59" s="166">
        <v>2628</v>
      </c>
      <c r="H59" s="166">
        <v>3308</v>
      </c>
      <c r="I59" s="167">
        <f t="shared" si="23"/>
        <v>0.25875190258751912</v>
      </c>
      <c r="J59" s="181">
        <f t="shared" si="20"/>
        <v>1.2673063742289239</v>
      </c>
      <c r="K59" s="166">
        <f t="shared" si="21"/>
        <v>680</v>
      </c>
      <c r="L59" s="166">
        <f t="shared" si="22"/>
        <v>1849</v>
      </c>
      <c r="M59" s="167">
        <f t="shared" si="24"/>
        <v>9.1693408729633829E-5</v>
      </c>
      <c r="N59" s="81"/>
    </row>
    <row r="60" spans="1:14" x14ac:dyDescent="0.25">
      <c r="A60" s="1"/>
      <c r="B60" s="165" t="s">
        <v>131</v>
      </c>
      <c r="C60" s="166">
        <v>1783</v>
      </c>
      <c r="D60" s="166">
        <v>713</v>
      </c>
      <c r="E60" s="166">
        <v>445</v>
      </c>
      <c r="F60" s="166">
        <v>554</v>
      </c>
      <c r="G60" s="166">
        <v>804</v>
      </c>
      <c r="H60" s="166">
        <v>636</v>
      </c>
      <c r="I60" s="167">
        <f t="shared" si="23"/>
        <v>-0.20895522388059706</v>
      </c>
      <c r="J60" s="181">
        <f t="shared" si="20"/>
        <v>0.42921348314606744</v>
      </c>
      <c r="K60" s="166">
        <f t="shared" si="21"/>
        <v>-168</v>
      </c>
      <c r="L60" s="166">
        <f t="shared" si="22"/>
        <v>191</v>
      </c>
      <c r="M60" s="167">
        <f t="shared" si="24"/>
        <v>1.7629083419603121E-5</v>
      </c>
      <c r="N60" s="81"/>
    </row>
    <row r="61" spans="1:14" x14ac:dyDescent="0.25">
      <c r="A61" s="164" t="s">
        <v>147</v>
      </c>
      <c r="B61" s="165" t="s">
        <v>134</v>
      </c>
      <c r="C61" s="166">
        <v>3475</v>
      </c>
      <c r="D61" s="166">
        <v>1531</v>
      </c>
      <c r="E61" s="166">
        <v>432</v>
      </c>
      <c r="F61" s="166">
        <v>418</v>
      </c>
      <c r="G61" s="166">
        <v>635</v>
      </c>
      <c r="H61" s="166">
        <v>633</v>
      </c>
      <c r="I61" s="167">
        <f t="shared" si="23"/>
        <v>-3.1496062992125706E-3</v>
      </c>
      <c r="J61" s="181">
        <f t="shared" si="20"/>
        <v>0.46527777777777768</v>
      </c>
      <c r="K61" s="166">
        <f t="shared" si="21"/>
        <v>-2</v>
      </c>
      <c r="L61" s="166">
        <f t="shared" si="22"/>
        <v>201</v>
      </c>
      <c r="M61" s="167">
        <f t="shared" si="24"/>
        <v>1.7545927365737068E-5</v>
      </c>
      <c r="N61" s="81"/>
    </row>
    <row r="62" spans="1:14" x14ac:dyDescent="0.25">
      <c r="A62" s="169" t="s">
        <v>148</v>
      </c>
      <c r="B62" s="170" t="s">
        <v>148</v>
      </c>
      <c r="C62" s="171">
        <f t="shared" ref="C62:H62" si="25">C54-SUM(C55:C61)</f>
        <v>46097</v>
      </c>
      <c r="D62" s="171">
        <f t="shared" si="25"/>
        <v>13945</v>
      </c>
      <c r="E62" s="171">
        <f t="shared" si="25"/>
        <v>21153</v>
      </c>
      <c r="F62" s="171">
        <f t="shared" si="25"/>
        <v>35239</v>
      </c>
      <c r="G62" s="171">
        <f t="shared" si="25"/>
        <v>38189</v>
      </c>
      <c r="H62" s="171">
        <f t="shared" si="25"/>
        <v>43931</v>
      </c>
      <c r="I62" s="172">
        <f t="shared" si="23"/>
        <v>0.15035743276859836</v>
      </c>
      <c r="J62" s="182">
        <f t="shared" si="20"/>
        <v>1.0768212546683684</v>
      </c>
      <c r="K62" s="171">
        <f>H62-G62</f>
        <v>5742</v>
      </c>
      <c r="L62" s="171">
        <f t="shared" si="22"/>
        <v>22778</v>
      </c>
      <c r="M62" s="172">
        <f t="shared" si="24"/>
        <v>1.2177095341298501E-3</v>
      </c>
      <c r="N62" s="81"/>
    </row>
    <row r="63" spans="1:14" s="148" customFormat="1" x14ac:dyDescent="0.25"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</row>
    <row r="64" spans="1:14" x14ac:dyDescent="0.25">
      <c r="A64" s="1">
        <v>3</v>
      </c>
      <c r="B64" s="158" t="s">
        <v>71</v>
      </c>
      <c r="C64" s="178">
        <v>834528</v>
      </c>
      <c r="D64" s="178">
        <v>295880</v>
      </c>
      <c r="E64" s="178">
        <v>419370</v>
      </c>
      <c r="F64" s="178">
        <v>1014697</v>
      </c>
      <c r="G64" s="178">
        <v>1034949</v>
      </c>
      <c r="H64" s="178">
        <v>1361415</v>
      </c>
      <c r="I64" s="179">
        <f>IFERROR(H64/G64-1,"-")</f>
        <v>0.31544163045715301</v>
      </c>
      <c r="J64" s="179">
        <f>IFERROR(H64/E64-1,"-")</f>
        <v>2.2463337863938766</v>
      </c>
      <c r="K64" s="178">
        <f>H64-G64</f>
        <v>326466</v>
      </c>
      <c r="L64" s="178">
        <f>H64-E64</f>
        <v>942045</v>
      </c>
      <c r="M64" s="179">
        <f>H64/H$8</f>
        <v>3.7736633024683934E-2</v>
      </c>
      <c r="N64" s="81"/>
    </row>
    <row r="65" spans="1:14" x14ac:dyDescent="0.25">
      <c r="A65" s="1" t="s">
        <v>99</v>
      </c>
      <c r="B65" s="161" t="s">
        <v>100</v>
      </c>
      <c r="C65" s="162">
        <v>158439</v>
      </c>
      <c r="D65" s="162">
        <v>84704</v>
      </c>
      <c r="E65" s="162">
        <v>83752</v>
      </c>
      <c r="F65" s="162">
        <v>119256</v>
      </c>
      <c r="G65" s="162">
        <v>173467</v>
      </c>
      <c r="H65" s="162">
        <v>256345</v>
      </c>
      <c r="I65" s="163">
        <f>IFERROR(H65/G65-1,"-")</f>
        <v>0.47777387053445319</v>
      </c>
      <c r="J65" s="180">
        <f t="shared" ref="J65:J76" si="26">IFERROR(H65/E65-1,"-")</f>
        <v>2.0607627280542555</v>
      </c>
      <c r="K65" s="162">
        <f t="shared" ref="K65:K75" si="27">H65-G65</f>
        <v>82878</v>
      </c>
      <c r="L65" s="162">
        <f t="shared" ref="L65:L76" si="28">H65-E65</f>
        <v>172593</v>
      </c>
      <c r="M65" s="163">
        <f>H65/H$8</f>
        <v>7.1055462094310714E-3</v>
      </c>
      <c r="N65" s="81"/>
    </row>
    <row r="66" spans="1:14" x14ac:dyDescent="0.25">
      <c r="A66" s="164" t="s">
        <v>106</v>
      </c>
      <c r="B66" s="165" t="s">
        <v>106</v>
      </c>
      <c r="C66" s="166">
        <v>67992</v>
      </c>
      <c r="D66" s="166">
        <v>23458</v>
      </c>
      <c r="E66" s="166">
        <v>59324</v>
      </c>
      <c r="F66" s="166">
        <v>72718</v>
      </c>
      <c r="G66" s="166">
        <v>91538</v>
      </c>
      <c r="H66" s="166">
        <v>124261</v>
      </c>
      <c r="I66" s="167">
        <f>IFERROR(H66/G66-1,"-")</f>
        <v>0.35747995368043872</v>
      </c>
      <c r="J66" s="181">
        <f t="shared" si="26"/>
        <v>1.094616007012339</v>
      </c>
      <c r="K66" s="166">
        <f t="shared" si="27"/>
        <v>32723</v>
      </c>
      <c r="L66" s="166">
        <f t="shared" si="28"/>
        <v>64937</v>
      </c>
      <c r="M66" s="167">
        <f>H66/H$8</f>
        <v>3.4443514698165147E-3</v>
      </c>
      <c r="N66" s="81"/>
    </row>
    <row r="67" spans="1:14" x14ac:dyDescent="0.25">
      <c r="A67" s="164" t="s">
        <v>103</v>
      </c>
      <c r="B67" s="165" t="s">
        <v>103</v>
      </c>
      <c r="C67" s="166">
        <v>90447</v>
      </c>
      <c r="D67" s="166">
        <v>61246</v>
      </c>
      <c r="E67" s="166">
        <v>24428</v>
      </c>
      <c r="F67" s="166">
        <v>46538</v>
      </c>
      <c r="G67" s="166">
        <v>81929</v>
      </c>
      <c r="H67" s="166">
        <v>132084</v>
      </c>
      <c r="I67" s="167">
        <f>IFERROR(H67/G67-1,"-")</f>
        <v>0.61217639663611179</v>
      </c>
      <c r="J67" s="181">
        <f t="shared" si="26"/>
        <v>4.4070738496806943</v>
      </c>
      <c r="K67" s="166">
        <f t="shared" si="27"/>
        <v>50155</v>
      </c>
      <c r="L67" s="166">
        <f t="shared" si="28"/>
        <v>107656</v>
      </c>
      <c r="M67" s="167">
        <f>H67/H$8</f>
        <v>3.6611947396145571E-3</v>
      </c>
      <c r="N67" s="81"/>
    </row>
    <row r="68" spans="1:14" x14ac:dyDescent="0.25">
      <c r="A68" s="1"/>
      <c r="B68" s="161" t="s">
        <v>110</v>
      </c>
      <c r="C68" s="162">
        <v>676089</v>
      </c>
      <c r="D68" s="162">
        <v>211176</v>
      </c>
      <c r="E68" s="162">
        <v>335618</v>
      </c>
      <c r="F68" s="162">
        <v>895441</v>
      </c>
      <c r="G68" s="162">
        <v>861482</v>
      </c>
      <c r="H68" s="162">
        <v>1105070</v>
      </c>
      <c r="I68" s="163">
        <f>IFERROR(H68/G68-1,"-")</f>
        <v>0.28275460195337798</v>
      </c>
      <c r="J68" s="180">
        <f t="shared" si="26"/>
        <v>2.2926422301545211</v>
      </c>
      <c r="K68" s="162">
        <f t="shared" si="27"/>
        <v>243588</v>
      </c>
      <c r="L68" s="162">
        <f t="shared" si="28"/>
        <v>769452</v>
      </c>
      <c r="M68" s="163">
        <f>H68/H$8</f>
        <v>3.063108681525286E-2</v>
      </c>
      <c r="N68" s="81"/>
    </row>
    <row r="69" spans="1:14" s="58" customFormat="1" x14ac:dyDescent="0.25">
      <c r="B69" s="165" t="s">
        <v>113</v>
      </c>
      <c r="C69" s="166">
        <v>286315</v>
      </c>
      <c r="D69" s="166">
        <v>94120</v>
      </c>
      <c r="E69" s="166">
        <v>85414</v>
      </c>
      <c r="F69" s="166">
        <v>399420</v>
      </c>
      <c r="G69" s="166">
        <v>324780</v>
      </c>
      <c r="H69" s="166">
        <v>454766</v>
      </c>
      <c r="I69" s="167">
        <f t="shared" ref="I69:I76" si="29">IFERROR(H69/G69-1,"-")</f>
        <v>0.40022784654227483</v>
      </c>
      <c r="J69" s="181">
        <f t="shared" si="26"/>
        <v>4.3242559767719575</v>
      </c>
      <c r="K69" s="166">
        <f t="shared" si="27"/>
        <v>129986</v>
      </c>
      <c r="L69" s="166">
        <f t="shared" si="28"/>
        <v>369352</v>
      </c>
      <c r="M69" s="167">
        <f t="shared" ref="M69:M76" si="30">H69/H$8</f>
        <v>1.2605515330816403E-2</v>
      </c>
      <c r="N69" s="168"/>
    </row>
    <row r="70" spans="1:14" s="58" customFormat="1" x14ac:dyDescent="0.25">
      <c r="B70" s="165" t="s">
        <v>116</v>
      </c>
      <c r="C70" s="166">
        <v>94492</v>
      </c>
      <c r="D70" s="166">
        <v>27344</v>
      </c>
      <c r="E70" s="166">
        <v>36140</v>
      </c>
      <c r="F70" s="166">
        <v>56705</v>
      </c>
      <c r="G70" s="166">
        <v>85292</v>
      </c>
      <c r="H70" s="166">
        <v>78559</v>
      </c>
      <c r="I70" s="167">
        <f t="shared" si="29"/>
        <v>-7.8940580593725107E-2</v>
      </c>
      <c r="J70" s="181">
        <f t="shared" si="26"/>
        <v>1.1737410071942445</v>
      </c>
      <c r="K70" s="166">
        <f t="shared" si="27"/>
        <v>-6733</v>
      </c>
      <c r="L70" s="166">
        <f t="shared" si="28"/>
        <v>42419</v>
      </c>
      <c r="M70" s="167">
        <f t="shared" si="30"/>
        <v>2.1775521452210714E-3</v>
      </c>
      <c r="N70" s="168"/>
    </row>
    <row r="71" spans="1:14" x14ac:dyDescent="0.25">
      <c r="A71" s="1"/>
      <c r="B71" s="165" t="s">
        <v>119</v>
      </c>
      <c r="C71" s="166">
        <v>75234</v>
      </c>
      <c r="D71" s="166">
        <v>21566</v>
      </c>
      <c r="E71" s="166">
        <v>44372</v>
      </c>
      <c r="F71" s="166">
        <v>126795</v>
      </c>
      <c r="G71" s="166">
        <v>108706</v>
      </c>
      <c r="H71" s="166">
        <v>131979</v>
      </c>
      <c r="I71" s="167">
        <f t="shared" si="29"/>
        <v>0.21409121851599733</v>
      </c>
      <c r="J71" s="181">
        <f t="shared" si="26"/>
        <v>1.9743757324438835</v>
      </c>
      <c r="K71" s="166">
        <f t="shared" si="27"/>
        <v>23273</v>
      </c>
      <c r="L71" s="166">
        <f t="shared" si="28"/>
        <v>87607</v>
      </c>
      <c r="M71" s="167">
        <f t="shared" si="30"/>
        <v>3.6582842777292453E-3</v>
      </c>
      <c r="N71" s="81"/>
    </row>
    <row r="72" spans="1:14" x14ac:dyDescent="0.25">
      <c r="A72" s="1"/>
      <c r="B72" s="165" t="s">
        <v>126</v>
      </c>
      <c r="C72" s="166">
        <v>11792</v>
      </c>
      <c r="D72" s="166">
        <v>3914</v>
      </c>
      <c r="E72" s="166">
        <v>28426</v>
      </c>
      <c r="F72" s="166">
        <v>25157</v>
      </c>
      <c r="G72" s="166">
        <v>26613</v>
      </c>
      <c r="H72" s="166">
        <v>47499</v>
      </c>
      <c r="I72" s="167">
        <f t="shared" si="29"/>
        <v>0.7848044188930221</v>
      </c>
      <c r="J72" s="181">
        <f t="shared" si="26"/>
        <v>0.67097023851403637</v>
      </c>
      <c r="K72" s="166">
        <f t="shared" si="27"/>
        <v>20886</v>
      </c>
      <c r="L72" s="166">
        <f t="shared" si="28"/>
        <v>19073</v>
      </c>
      <c r="M72" s="167">
        <f t="shared" si="30"/>
        <v>1.3166098008612083E-3</v>
      </c>
      <c r="N72" s="81"/>
    </row>
    <row r="73" spans="1:14" x14ac:dyDescent="0.25">
      <c r="A73" s="1"/>
      <c r="B73" s="165" t="s">
        <v>122</v>
      </c>
      <c r="C73" s="166">
        <v>17507</v>
      </c>
      <c r="D73" s="166">
        <v>8571</v>
      </c>
      <c r="E73" s="166">
        <v>16869</v>
      </c>
      <c r="F73" s="166">
        <v>22926</v>
      </c>
      <c r="G73" s="166">
        <v>17467</v>
      </c>
      <c r="H73" s="166">
        <v>27574</v>
      </c>
      <c r="I73" s="167">
        <f t="shared" si="29"/>
        <v>0.5786339955344364</v>
      </c>
      <c r="J73" s="181">
        <f t="shared" si="26"/>
        <v>0.63459600450530562</v>
      </c>
      <c r="K73" s="166">
        <f t="shared" si="27"/>
        <v>10107</v>
      </c>
      <c r="L73" s="166">
        <f t="shared" si="28"/>
        <v>10705</v>
      </c>
      <c r="M73" s="167">
        <f t="shared" si="30"/>
        <v>7.6431500976751005E-4</v>
      </c>
      <c r="N73" s="81"/>
    </row>
    <row r="74" spans="1:14" x14ac:dyDescent="0.25">
      <c r="A74" s="1"/>
      <c r="B74" s="165" t="s">
        <v>131</v>
      </c>
      <c r="C74" s="166">
        <v>15819</v>
      </c>
      <c r="D74" s="166">
        <v>5541</v>
      </c>
      <c r="E74" s="166">
        <v>14404</v>
      </c>
      <c r="F74" s="166">
        <v>20957</v>
      </c>
      <c r="G74" s="166">
        <v>26801</v>
      </c>
      <c r="H74" s="166">
        <v>24320</v>
      </c>
      <c r="I74" s="167">
        <f t="shared" si="29"/>
        <v>-9.2571172717435868E-2</v>
      </c>
      <c r="J74" s="181">
        <f t="shared" si="26"/>
        <v>0.68841988336573179</v>
      </c>
      <c r="K74" s="166">
        <f t="shared" si="27"/>
        <v>-2481</v>
      </c>
      <c r="L74" s="166">
        <f t="shared" si="28"/>
        <v>9916</v>
      </c>
      <c r="M74" s="167">
        <f t="shared" si="30"/>
        <v>6.7411841000746518E-4</v>
      </c>
      <c r="N74" s="81"/>
    </row>
    <row r="75" spans="1:14" x14ac:dyDescent="0.25">
      <c r="A75" s="164" t="s">
        <v>147</v>
      </c>
      <c r="B75" s="165" t="s">
        <v>134</v>
      </c>
      <c r="C75" s="166">
        <v>12733</v>
      </c>
      <c r="D75" s="166">
        <v>5018</v>
      </c>
      <c r="E75" s="166">
        <v>1659</v>
      </c>
      <c r="F75" s="166">
        <v>6100</v>
      </c>
      <c r="G75" s="166">
        <v>7680</v>
      </c>
      <c r="H75" s="166">
        <v>21506</v>
      </c>
      <c r="I75" s="167">
        <f t="shared" si="29"/>
        <v>1.8002604166666667</v>
      </c>
      <c r="J75" s="181">
        <f t="shared" si="26"/>
        <v>11.963230861965039</v>
      </c>
      <c r="K75" s="166">
        <f t="shared" si="27"/>
        <v>13826</v>
      </c>
      <c r="L75" s="166">
        <f t="shared" si="28"/>
        <v>19847</v>
      </c>
      <c r="M75" s="167">
        <f t="shared" si="30"/>
        <v>5.9611803148110795E-4</v>
      </c>
      <c r="N75" s="81"/>
    </row>
    <row r="76" spans="1:14" x14ac:dyDescent="0.25">
      <c r="A76" s="169" t="s">
        <v>148</v>
      </c>
      <c r="B76" s="170" t="s">
        <v>148</v>
      </c>
      <c r="C76" s="171">
        <f t="shared" ref="C76:H76" si="31">C68-SUM(C69:C75)</f>
        <v>162197</v>
      </c>
      <c r="D76" s="171">
        <f t="shared" si="31"/>
        <v>45102</v>
      </c>
      <c r="E76" s="171">
        <f t="shared" si="31"/>
        <v>108334</v>
      </c>
      <c r="F76" s="171">
        <f t="shared" si="31"/>
        <v>237381</v>
      </c>
      <c r="G76" s="171">
        <f t="shared" si="31"/>
        <v>264143</v>
      </c>
      <c r="H76" s="171">
        <f t="shared" si="31"/>
        <v>318867</v>
      </c>
      <c r="I76" s="172">
        <f t="shared" si="29"/>
        <v>0.20717565863944909</v>
      </c>
      <c r="J76" s="182">
        <f t="shared" si="26"/>
        <v>1.9433695792641275</v>
      </c>
      <c r="K76" s="171">
        <f>H76-G76</f>
        <v>54724</v>
      </c>
      <c r="L76" s="171">
        <f t="shared" si="28"/>
        <v>210533</v>
      </c>
      <c r="M76" s="172">
        <f t="shared" si="30"/>
        <v>8.8385738093688486E-3</v>
      </c>
      <c r="N76" s="81"/>
    </row>
    <row r="77" spans="1:14" s="148" customFormat="1" x14ac:dyDescent="0.25"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</row>
    <row r="78" spans="1:14" x14ac:dyDescent="0.25">
      <c r="A78" s="1">
        <v>3</v>
      </c>
      <c r="B78" s="158" t="s">
        <v>71</v>
      </c>
      <c r="C78" s="178">
        <v>5492551</v>
      </c>
      <c r="D78" s="178">
        <v>1546641</v>
      </c>
      <c r="E78" s="178">
        <v>1967362</v>
      </c>
      <c r="F78" s="178">
        <v>4352393</v>
      </c>
      <c r="G78" s="178">
        <v>5123327</v>
      </c>
      <c r="H78" s="178">
        <v>5751799</v>
      </c>
      <c r="I78" s="179">
        <f>IFERROR(H78/G78-1,"-")</f>
        <v>0.12266872678632468</v>
      </c>
      <c r="J78" s="179">
        <f>IFERROR(H78/E78-1,"-")</f>
        <v>1.9236098897915075</v>
      </c>
      <c r="K78" s="178">
        <f>H78-G78</f>
        <v>628472</v>
      </c>
      <c r="L78" s="178">
        <f>H78-E78</f>
        <v>3784437</v>
      </c>
      <c r="M78" s="179">
        <f>H78/H$8</f>
        <v>0.15943230249023554</v>
      </c>
      <c r="N78" s="81"/>
    </row>
    <row r="79" spans="1:14" x14ac:dyDescent="0.25">
      <c r="A79" s="1" t="s">
        <v>99</v>
      </c>
      <c r="B79" s="161" t="s">
        <v>100</v>
      </c>
      <c r="C79" s="162">
        <v>1871426</v>
      </c>
      <c r="D79" s="162">
        <v>472177</v>
      </c>
      <c r="E79" s="162">
        <v>765462</v>
      </c>
      <c r="F79" s="162">
        <v>1656388</v>
      </c>
      <c r="G79" s="162">
        <v>1641108</v>
      </c>
      <c r="H79" s="162">
        <v>1680399</v>
      </c>
      <c r="I79" s="163">
        <f>IFERROR(H79/G79-1,"-")</f>
        <v>2.3941751548344214E-2</v>
      </c>
      <c r="J79" s="180">
        <f t="shared" ref="J79:J90" si="32">IFERROR(H79/E79-1,"-")</f>
        <v>1.1952742265455374</v>
      </c>
      <c r="K79" s="162">
        <f t="shared" ref="K79:K89" si="33">H79-G79</f>
        <v>39291</v>
      </c>
      <c r="L79" s="162">
        <f t="shared" ref="L79:L90" si="34">H79-E79</f>
        <v>914937</v>
      </c>
      <c r="M79" s="163">
        <f>H79/H$8</f>
        <v>4.6578449920153558E-2</v>
      </c>
      <c r="N79" s="81"/>
    </row>
    <row r="80" spans="1:14" x14ac:dyDescent="0.25">
      <c r="A80" s="164" t="s">
        <v>106</v>
      </c>
      <c r="B80" s="165" t="s">
        <v>106</v>
      </c>
      <c r="C80" s="166">
        <v>208038</v>
      </c>
      <c r="D80" s="166">
        <v>71537</v>
      </c>
      <c r="E80" s="166">
        <v>181910</v>
      </c>
      <c r="F80" s="166">
        <v>247663</v>
      </c>
      <c r="G80" s="166">
        <v>255714</v>
      </c>
      <c r="H80" s="166">
        <v>287334</v>
      </c>
      <c r="I80" s="167">
        <f>IFERROR(H80/G80-1,"-")</f>
        <v>0.1236537694455524</v>
      </c>
      <c r="J80" s="181">
        <f t="shared" si="32"/>
        <v>0.5795393326370184</v>
      </c>
      <c r="K80" s="166">
        <f t="shared" si="33"/>
        <v>31620</v>
      </c>
      <c r="L80" s="166">
        <f t="shared" si="34"/>
        <v>105424</v>
      </c>
      <c r="M80" s="167">
        <f>H80/H$8</f>
        <v>7.9645205271827724E-3</v>
      </c>
      <c r="N80" s="81"/>
    </row>
    <row r="81" spans="1:14" x14ac:dyDescent="0.25">
      <c r="A81" s="164" t="s">
        <v>103</v>
      </c>
      <c r="B81" s="165" t="s">
        <v>103</v>
      </c>
      <c r="C81" s="166">
        <v>1663388</v>
      </c>
      <c r="D81" s="166">
        <v>400640</v>
      </c>
      <c r="E81" s="166">
        <v>583552</v>
      </c>
      <c r="F81" s="166">
        <v>1408725</v>
      </c>
      <c r="G81" s="166">
        <v>1385394</v>
      </c>
      <c r="H81" s="166">
        <v>1393065</v>
      </c>
      <c r="I81" s="167">
        <f>IFERROR(H81/G81-1,"-")</f>
        <v>5.5370529971978666E-3</v>
      </c>
      <c r="J81" s="181">
        <f t="shared" si="32"/>
        <v>1.3872165633910947</v>
      </c>
      <c r="K81" s="166">
        <f t="shared" si="33"/>
        <v>7671</v>
      </c>
      <c r="L81" s="166">
        <f t="shared" si="34"/>
        <v>809513</v>
      </c>
      <c r="M81" s="167">
        <f>H81/H$8</f>
        <v>3.8613929392970786E-2</v>
      </c>
      <c r="N81" s="81"/>
    </row>
    <row r="82" spans="1:14" x14ac:dyDescent="0.25">
      <c r="A82" s="1"/>
      <c r="B82" s="161" t="s">
        <v>110</v>
      </c>
      <c r="C82" s="162">
        <v>3621125</v>
      </c>
      <c r="D82" s="162">
        <v>1074464</v>
      </c>
      <c r="E82" s="162">
        <v>1201900</v>
      </c>
      <c r="F82" s="162">
        <v>2696005</v>
      </c>
      <c r="G82" s="162">
        <v>3482219</v>
      </c>
      <c r="H82" s="162">
        <v>4071400</v>
      </c>
      <c r="I82" s="163">
        <f>IFERROR(H82/G82-1,"-")</f>
        <v>0.16919699766154861</v>
      </c>
      <c r="J82" s="180">
        <f t="shared" si="32"/>
        <v>2.3874698394209171</v>
      </c>
      <c r="K82" s="162">
        <f t="shared" si="33"/>
        <v>589181</v>
      </c>
      <c r="L82" s="162">
        <f t="shared" si="34"/>
        <v>2869500</v>
      </c>
      <c r="M82" s="163">
        <f>H82/H$8</f>
        <v>0.11285385257008199</v>
      </c>
      <c r="N82" s="81"/>
    </row>
    <row r="83" spans="1:14" s="58" customFormat="1" x14ac:dyDescent="0.25">
      <c r="B83" s="165" t="s">
        <v>113</v>
      </c>
      <c r="C83" s="166">
        <v>574884</v>
      </c>
      <c r="D83" s="166">
        <v>163077</v>
      </c>
      <c r="E83" s="166">
        <v>114301</v>
      </c>
      <c r="F83" s="166">
        <v>504044</v>
      </c>
      <c r="G83" s="166">
        <v>666541</v>
      </c>
      <c r="H83" s="166">
        <v>786563</v>
      </c>
      <c r="I83" s="167">
        <f t="shared" ref="I83:I90" si="35">IFERROR(H83/G83-1,"-")</f>
        <v>0.18006694261868361</v>
      </c>
      <c r="J83" s="181">
        <f t="shared" si="32"/>
        <v>5.8815058485927505</v>
      </c>
      <c r="K83" s="166">
        <f t="shared" si="33"/>
        <v>120022</v>
      </c>
      <c r="L83" s="166">
        <f t="shared" si="34"/>
        <v>672262</v>
      </c>
      <c r="M83" s="167">
        <f t="shared" ref="M83:M90" si="36">H83/H$8</f>
        <v>2.1802491732347939E-2</v>
      </c>
      <c r="N83" s="168"/>
    </row>
    <row r="84" spans="1:14" s="58" customFormat="1" x14ac:dyDescent="0.25">
      <c r="B84" s="165" t="s">
        <v>116</v>
      </c>
      <c r="C84" s="166">
        <v>1562789</v>
      </c>
      <c r="D84" s="166">
        <v>445011</v>
      </c>
      <c r="E84" s="166">
        <v>478237</v>
      </c>
      <c r="F84" s="166">
        <v>1014024</v>
      </c>
      <c r="G84" s="166">
        <v>1210830</v>
      </c>
      <c r="H84" s="166">
        <v>1374516</v>
      </c>
      <c r="I84" s="167">
        <f t="shared" si="35"/>
        <v>0.13518495577413847</v>
      </c>
      <c r="J84" s="181">
        <f t="shared" si="32"/>
        <v>1.8741314452875875</v>
      </c>
      <c r="K84" s="166">
        <f t="shared" si="33"/>
        <v>163686</v>
      </c>
      <c r="L84" s="166">
        <f t="shared" si="34"/>
        <v>896279</v>
      </c>
      <c r="M84" s="167">
        <f t="shared" si="36"/>
        <v>3.8099775511916983E-2</v>
      </c>
      <c r="N84" s="168"/>
    </row>
    <row r="85" spans="1:14" x14ac:dyDescent="0.25">
      <c r="A85" s="1"/>
      <c r="B85" s="165" t="s">
        <v>119</v>
      </c>
      <c r="C85" s="166">
        <v>173660</v>
      </c>
      <c r="D85" s="166">
        <v>48969</v>
      </c>
      <c r="E85" s="166">
        <v>105849</v>
      </c>
      <c r="F85" s="166">
        <v>179405</v>
      </c>
      <c r="G85" s="166">
        <v>275311</v>
      </c>
      <c r="H85" s="166">
        <v>384207</v>
      </c>
      <c r="I85" s="167">
        <f t="shared" si="35"/>
        <v>0.3955381368706663</v>
      </c>
      <c r="J85" s="181">
        <f t="shared" si="32"/>
        <v>2.6297650426551029</v>
      </c>
      <c r="K85" s="166">
        <f t="shared" si="33"/>
        <v>108896</v>
      </c>
      <c r="L85" s="166">
        <f t="shared" si="34"/>
        <v>278358</v>
      </c>
      <c r="M85" s="167">
        <f t="shared" si="36"/>
        <v>1.0649712662571472E-2</v>
      </c>
      <c r="N85" s="81"/>
    </row>
    <row r="86" spans="1:14" x14ac:dyDescent="0.25">
      <c r="A86" s="1"/>
      <c r="B86" s="165" t="s">
        <v>126</v>
      </c>
      <c r="C86" s="166">
        <v>75235</v>
      </c>
      <c r="D86" s="166">
        <v>15102</v>
      </c>
      <c r="E86" s="166">
        <v>38224</v>
      </c>
      <c r="F86" s="166">
        <v>75513</v>
      </c>
      <c r="G86" s="166">
        <v>90350</v>
      </c>
      <c r="H86" s="166">
        <v>134266</v>
      </c>
      <c r="I86" s="167">
        <f t="shared" si="35"/>
        <v>0.48606530160486994</v>
      </c>
      <c r="J86" s="181">
        <f t="shared" si="32"/>
        <v>2.5126098786102973</v>
      </c>
      <c r="K86" s="166">
        <f t="shared" si="33"/>
        <v>43916</v>
      </c>
      <c r="L86" s="166">
        <f t="shared" si="34"/>
        <v>96042</v>
      </c>
      <c r="M86" s="167">
        <f t="shared" si="36"/>
        <v>3.7216769094597993E-3</v>
      </c>
      <c r="N86" s="81"/>
    </row>
    <row r="87" spans="1:14" x14ac:dyDescent="0.25">
      <c r="A87" s="1"/>
      <c r="B87" s="165" t="s">
        <v>122</v>
      </c>
      <c r="C87" s="166">
        <v>46816</v>
      </c>
      <c r="D87" s="166">
        <v>14962</v>
      </c>
      <c r="E87" s="166">
        <v>33300</v>
      </c>
      <c r="F87" s="166">
        <v>33738</v>
      </c>
      <c r="G87" s="166">
        <v>45567</v>
      </c>
      <c r="H87" s="166">
        <v>58820</v>
      </c>
      <c r="I87" s="167">
        <f t="shared" si="35"/>
        <v>0.29084644589286102</v>
      </c>
      <c r="J87" s="181">
        <f t="shared" si="32"/>
        <v>0.76636636636636646</v>
      </c>
      <c r="K87" s="166">
        <f t="shared" si="33"/>
        <v>13253</v>
      </c>
      <c r="L87" s="166">
        <f t="shared" si="34"/>
        <v>25520</v>
      </c>
      <c r="M87" s="167">
        <f t="shared" si="36"/>
        <v>1.6304130294670684E-3</v>
      </c>
      <c r="N87" s="81"/>
    </row>
    <row r="88" spans="1:14" x14ac:dyDescent="0.25">
      <c r="A88" s="1"/>
      <c r="B88" s="165" t="s">
        <v>131</v>
      </c>
      <c r="C88" s="166">
        <v>74813</v>
      </c>
      <c r="D88" s="166">
        <v>30460</v>
      </c>
      <c r="E88" s="166">
        <v>20871</v>
      </c>
      <c r="F88" s="166">
        <v>63463</v>
      </c>
      <c r="G88" s="166">
        <v>74935</v>
      </c>
      <c r="H88" s="166">
        <v>68632</v>
      </c>
      <c r="I88" s="167">
        <f t="shared" si="35"/>
        <v>-8.4112897844798806E-2</v>
      </c>
      <c r="J88" s="181">
        <f t="shared" si="32"/>
        <v>2.2883905898136168</v>
      </c>
      <c r="K88" s="166">
        <f t="shared" si="33"/>
        <v>-6303</v>
      </c>
      <c r="L88" s="166">
        <f t="shared" si="34"/>
        <v>47761</v>
      </c>
      <c r="M88" s="167">
        <f t="shared" si="36"/>
        <v>1.9023887629783039E-3</v>
      </c>
      <c r="N88" s="81"/>
    </row>
    <row r="89" spans="1:14" x14ac:dyDescent="0.25">
      <c r="A89" s="164" t="s">
        <v>147</v>
      </c>
      <c r="B89" s="165" t="s">
        <v>134</v>
      </c>
      <c r="C89" s="166">
        <v>112745</v>
      </c>
      <c r="D89" s="166">
        <v>50030</v>
      </c>
      <c r="E89" s="166">
        <v>22441</v>
      </c>
      <c r="F89" s="166">
        <v>59972</v>
      </c>
      <c r="G89" s="166">
        <v>81697</v>
      </c>
      <c r="H89" s="166">
        <v>79675</v>
      </c>
      <c r="I89" s="167">
        <f t="shared" si="35"/>
        <v>-2.4749990819736389E-2</v>
      </c>
      <c r="J89" s="181">
        <f t="shared" si="32"/>
        <v>2.5504211042288669</v>
      </c>
      <c r="K89" s="166">
        <f t="shared" si="33"/>
        <v>-2022</v>
      </c>
      <c r="L89" s="166">
        <f t="shared" si="34"/>
        <v>57234</v>
      </c>
      <c r="M89" s="167">
        <f t="shared" si="36"/>
        <v>2.2084861972592432E-3</v>
      </c>
      <c r="N89" s="81"/>
    </row>
    <row r="90" spans="1:14" x14ac:dyDescent="0.25">
      <c r="A90" s="169" t="s">
        <v>148</v>
      </c>
      <c r="B90" s="170" t="s">
        <v>148</v>
      </c>
      <c r="C90" s="171">
        <f t="shared" ref="C90:H90" si="37">C82-SUM(C83:C89)</f>
        <v>1000183</v>
      </c>
      <c r="D90" s="171">
        <f t="shared" si="37"/>
        <v>306853</v>
      </c>
      <c r="E90" s="171">
        <f t="shared" si="37"/>
        <v>388677</v>
      </c>
      <c r="F90" s="171">
        <f t="shared" si="37"/>
        <v>765846</v>
      </c>
      <c r="G90" s="171">
        <f t="shared" si="37"/>
        <v>1036988</v>
      </c>
      <c r="H90" s="171">
        <f t="shared" si="37"/>
        <v>1184721</v>
      </c>
      <c r="I90" s="172">
        <f t="shared" si="35"/>
        <v>0.14246355791966736</v>
      </c>
      <c r="J90" s="182">
        <f t="shared" si="32"/>
        <v>2.0480862001096027</v>
      </c>
      <c r="K90" s="171">
        <f>H90-G90</f>
        <v>147733</v>
      </c>
      <c r="L90" s="171">
        <f t="shared" si="34"/>
        <v>796044</v>
      </c>
      <c r="M90" s="172">
        <f t="shared" si="36"/>
        <v>3.2838907764081174E-2</v>
      </c>
      <c r="N90" s="81"/>
    </row>
    <row r="91" spans="1:14" s="148" customFormat="1" x14ac:dyDescent="0.25"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</row>
    <row r="92" spans="1:14" x14ac:dyDescent="0.25">
      <c r="A92" s="1">
        <v>3</v>
      </c>
      <c r="B92" s="158" t="s">
        <v>71</v>
      </c>
      <c r="C92" s="178">
        <v>136126</v>
      </c>
      <c r="D92" s="178">
        <v>59047</v>
      </c>
      <c r="E92" s="178">
        <v>83402</v>
      </c>
      <c r="F92" s="178">
        <v>137757</v>
      </c>
      <c r="G92" s="178">
        <v>148334</v>
      </c>
      <c r="H92" s="178">
        <v>152300</v>
      </c>
      <c r="I92" s="179">
        <f>IFERROR(H92/G92-1,"-")</f>
        <v>2.6736958485579887E-2</v>
      </c>
      <c r="J92" s="179">
        <f>IFERROR(H92/E92-1,"-")</f>
        <v>0.82609529747488075</v>
      </c>
      <c r="K92" s="178">
        <f>H92-G92</f>
        <v>3966</v>
      </c>
      <c r="L92" s="178">
        <f>H92-E92</f>
        <v>68898</v>
      </c>
      <c r="M92" s="179">
        <f>H92/H$8</f>
        <v>4.2215556679332626E-3</v>
      </c>
      <c r="N92" s="81"/>
    </row>
    <row r="93" spans="1:14" x14ac:dyDescent="0.25">
      <c r="A93" s="1" t="s">
        <v>99</v>
      </c>
      <c r="B93" s="161" t="s">
        <v>100</v>
      </c>
      <c r="C93" s="162">
        <v>72932</v>
      </c>
      <c r="D93" s="162">
        <v>31800</v>
      </c>
      <c r="E93" s="162">
        <v>42063</v>
      </c>
      <c r="F93" s="162">
        <v>70951</v>
      </c>
      <c r="G93" s="162">
        <v>72432</v>
      </c>
      <c r="H93" s="162">
        <v>71061</v>
      </c>
      <c r="I93" s="163">
        <f>IFERROR(H93/G93-1,"-")</f>
        <v>-1.8928098078197508E-2</v>
      </c>
      <c r="J93" s="180">
        <f t="shared" ref="J93:J104" si="38">IFERROR(H93/E93-1,"-")</f>
        <v>0.68939447970900791</v>
      </c>
      <c r="K93" s="162">
        <f t="shared" ref="K93:K103" si="39">H93-G93</f>
        <v>-1371</v>
      </c>
      <c r="L93" s="162">
        <f t="shared" ref="L93:L104" si="40">H93-E93</f>
        <v>28998</v>
      </c>
      <c r="M93" s="163">
        <f>H93/H$8</f>
        <v>1.9697174479251845E-3</v>
      </c>
      <c r="N93" s="81"/>
    </row>
    <row r="94" spans="1:14" x14ac:dyDescent="0.25">
      <c r="A94" s="164" t="s">
        <v>106</v>
      </c>
      <c r="B94" s="165" t="s">
        <v>106</v>
      </c>
      <c r="C94" s="166">
        <v>33003</v>
      </c>
      <c r="D94" s="166">
        <v>15549</v>
      </c>
      <c r="E94" s="166">
        <v>20037</v>
      </c>
      <c r="F94" s="166">
        <v>30228</v>
      </c>
      <c r="G94" s="166">
        <v>19606</v>
      </c>
      <c r="H94" s="166">
        <v>21646</v>
      </c>
      <c r="I94" s="167">
        <f>IFERROR(H94/G94-1,"-")</f>
        <v>0.10404978067938386</v>
      </c>
      <c r="J94" s="181">
        <f t="shared" si="38"/>
        <v>8.0301442331686346E-2</v>
      </c>
      <c r="K94" s="166">
        <f t="shared" si="39"/>
        <v>2040</v>
      </c>
      <c r="L94" s="166">
        <f t="shared" si="40"/>
        <v>1609</v>
      </c>
      <c r="M94" s="167">
        <f>H94/H$8</f>
        <v>5.9999864732819042E-4</v>
      </c>
      <c r="N94" s="81"/>
    </row>
    <row r="95" spans="1:14" x14ac:dyDescent="0.25">
      <c r="A95" s="164" t="s">
        <v>103</v>
      </c>
      <c r="B95" s="165" t="s">
        <v>103</v>
      </c>
      <c r="C95" s="166">
        <v>39929</v>
      </c>
      <c r="D95" s="166">
        <v>16251</v>
      </c>
      <c r="E95" s="166">
        <v>22026</v>
      </c>
      <c r="F95" s="166">
        <v>40723</v>
      </c>
      <c r="G95" s="166">
        <v>52826</v>
      </c>
      <c r="H95" s="166">
        <v>49415</v>
      </c>
      <c r="I95" s="167">
        <f>IFERROR(H95/G95-1,"-")</f>
        <v>-6.4570476659220888E-2</v>
      </c>
      <c r="J95" s="181">
        <f t="shared" si="38"/>
        <v>1.2434849723054571</v>
      </c>
      <c r="K95" s="166">
        <f t="shared" si="39"/>
        <v>-3411</v>
      </c>
      <c r="L95" s="166">
        <f t="shared" si="40"/>
        <v>27389</v>
      </c>
      <c r="M95" s="167">
        <f>H95/H$8</f>
        <v>1.3697188005969939E-3</v>
      </c>
      <c r="N95" s="81"/>
    </row>
    <row r="96" spans="1:14" x14ac:dyDescent="0.25">
      <c r="A96" s="1"/>
      <c r="B96" s="161" t="s">
        <v>110</v>
      </c>
      <c r="C96" s="162">
        <v>63194</v>
      </c>
      <c r="D96" s="162">
        <v>27247</v>
      </c>
      <c r="E96" s="162">
        <v>41339</v>
      </c>
      <c r="F96" s="162">
        <v>66806</v>
      </c>
      <c r="G96" s="162">
        <v>75902</v>
      </c>
      <c r="H96" s="162">
        <v>81239</v>
      </c>
      <c r="I96" s="163">
        <f>IFERROR(H96/G96-1,"-")</f>
        <v>7.0314352717978368E-2</v>
      </c>
      <c r="J96" s="180">
        <f t="shared" si="38"/>
        <v>0.96519025617455667</v>
      </c>
      <c r="K96" s="162">
        <f t="shared" si="39"/>
        <v>5337</v>
      </c>
      <c r="L96" s="162">
        <f t="shared" si="40"/>
        <v>39900</v>
      </c>
      <c r="M96" s="163">
        <f>H96/H$8</f>
        <v>2.2518382200080785E-3</v>
      </c>
      <c r="N96" s="81"/>
    </row>
    <row r="97" spans="1:14" s="58" customFormat="1" x14ac:dyDescent="0.25">
      <c r="B97" s="165" t="s">
        <v>113</v>
      </c>
      <c r="C97" s="166">
        <v>8082</v>
      </c>
      <c r="D97" s="166">
        <v>5019</v>
      </c>
      <c r="E97" s="166">
        <v>3494</v>
      </c>
      <c r="F97" s="166">
        <v>9249</v>
      </c>
      <c r="G97" s="166">
        <v>11177</v>
      </c>
      <c r="H97" s="166">
        <v>12296</v>
      </c>
      <c r="I97" s="167">
        <f t="shared" ref="I97:I104" si="41">IFERROR(H97/G97-1,"-")</f>
        <v>0.10011631028003931</v>
      </c>
      <c r="J97" s="181">
        <f t="shared" si="38"/>
        <v>2.5191757298225528</v>
      </c>
      <c r="K97" s="166">
        <f t="shared" si="39"/>
        <v>1119</v>
      </c>
      <c r="L97" s="166">
        <f t="shared" si="40"/>
        <v>8802</v>
      </c>
      <c r="M97" s="167">
        <f t="shared" ref="M97:M104" si="42">H97/H$8</f>
        <v>3.4082894611232699E-4</v>
      </c>
      <c r="N97" s="168"/>
    </row>
    <row r="98" spans="1:14" s="58" customFormat="1" x14ac:dyDescent="0.25">
      <c r="B98" s="165" t="s">
        <v>116</v>
      </c>
      <c r="C98" s="166">
        <v>21366</v>
      </c>
      <c r="D98" s="166">
        <v>7473</v>
      </c>
      <c r="E98" s="166">
        <v>15393</v>
      </c>
      <c r="F98" s="166">
        <v>21050</v>
      </c>
      <c r="G98" s="166">
        <v>22639</v>
      </c>
      <c r="H98" s="166">
        <v>25055</v>
      </c>
      <c r="I98" s="167">
        <f t="shared" si="41"/>
        <v>0.10671849463315519</v>
      </c>
      <c r="J98" s="181">
        <f t="shared" si="38"/>
        <v>0.6276879100890016</v>
      </c>
      <c r="K98" s="166">
        <f t="shared" si="39"/>
        <v>2416</v>
      </c>
      <c r="L98" s="166">
        <f t="shared" si="40"/>
        <v>9662</v>
      </c>
      <c r="M98" s="167">
        <f t="shared" si="42"/>
        <v>6.9449164320464806E-4</v>
      </c>
      <c r="N98" s="168"/>
    </row>
    <row r="99" spans="1:14" x14ac:dyDescent="0.25">
      <c r="A99" s="1"/>
      <c r="B99" s="165" t="s">
        <v>119</v>
      </c>
      <c r="C99" s="166">
        <v>8657</v>
      </c>
      <c r="D99" s="166">
        <v>4658</v>
      </c>
      <c r="E99" s="166">
        <v>7148</v>
      </c>
      <c r="F99" s="166">
        <v>7881</v>
      </c>
      <c r="G99" s="166">
        <v>8902</v>
      </c>
      <c r="H99" s="166">
        <v>9750</v>
      </c>
      <c r="I99" s="167">
        <f t="shared" si="41"/>
        <v>9.5259492248932931E-2</v>
      </c>
      <c r="J99" s="181">
        <f t="shared" si="38"/>
        <v>0.36401790710688298</v>
      </c>
      <c r="K99" s="166">
        <f t="shared" si="39"/>
        <v>848</v>
      </c>
      <c r="L99" s="166">
        <f t="shared" si="40"/>
        <v>2602</v>
      </c>
      <c r="M99" s="167">
        <f t="shared" si="42"/>
        <v>2.7025717506467048E-4</v>
      </c>
      <c r="N99" s="81"/>
    </row>
    <row r="100" spans="1:14" x14ac:dyDescent="0.25">
      <c r="A100" s="1"/>
      <c r="B100" s="165" t="s">
        <v>126</v>
      </c>
      <c r="C100" s="166">
        <v>2390</v>
      </c>
      <c r="D100" s="166">
        <v>940</v>
      </c>
      <c r="E100" s="166">
        <v>1385</v>
      </c>
      <c r="F100" s="166">
        <v>4981</v>
      </c>
      <c r="G100" s="166">
        <v>3623</v>
      </c>
      <c r="H100" s="166">
        <v>3800</v>
      </c>
      <c r="I100" s="167">
        <f t="shared" si="41"/>
        <v>4.8854540436102711E-2</v>
      </c>
      <c r="J100" s="181">
        <f t="shared" si="38"/>
        <v>1.743682310469314</v>
      </c>
      <c r="K100" s="166">
        <f t="shared" si="39"/>
        <v>177</v>
      </c>
      <c r="L100" s="166">
        <f t="shared" si="40"/>
        <v>2415</v>
      </c>
      <c r="M100" s="167">
        <f t="shared" si="42"/>
        <v>1.0533100156366643E-4</v>
      </c>
      <c r="N100" s="81"/>
    </row>
    <row r="101" spans="1:14" x14ac:dyDescent="0.25">
      <c r="A101" s="1"/>
      <c r="B101" s="165" t="s">
        <v>122</v>
      </c>
      <c r="C101" s="166">
        <v>1298</v>
      </c>
      <c r="D101" s="166">
        <v>788</v>
      </c>
      <c r="E101" s="166">
        <v>1315</v>
      </c>
      <c r="F101" s="166">
        <v>1892</v>
      </c>
      <c r="G101" s="166">
        <v>1812</v>
      </c>
      <c r="H101" s="166">
        <v>2358</v>
      </c>
      <c r="I101" s="167">
        <f t="shared" si="41"/>
        <v>0.30132450331125837</v>
      </c>
      <c r="J101" s="181">
        <f t="shared" si="38"/>
        <v>0.79315589353612159</v>
      </c>
      <c r="K101" s="166">
        <f t="shared" si="39"/>
        <v>546</v>
      </c>
      <c r="L101" s="166">
        <f t="shared" si="40"/>
        <v>1043</v>
      </c>
      <c r="M101" s="167">
        <f t="shared" si="42"/>
        <v>6.5360658338717225E-5</v>
      </c>
      <c r="N101" s="81"/>
    </row>
    <row r="102" spans="1:14" x14ac:dyDescent="0.25">
      <c r="A102" s="1"/>
      <c r="B102" s="165" t="s">
        <v>131</v>
      </c>
      <c r="C102" s="166">
        <v>444</v>
      </c>
      <c r="D102" s="166">
        <v>599</v>
      </c>
      <c r="E102" s="166">
        <v>275</v>
      </c>
      <c r="F102" s="166">
        <v>817</v>
      </c>
      <c r="G102" s="166">
        <v>420</v>
      </c>
      <c r="H102" s="166">
        <v>782</v>
      </c>
      <c r="I102" s="167">
        <f t="shared" si="41"/>
        <v>0.86190476190476195</v>
      </c>
      <c r="J102" s="181">
        <f t="shared" si="38"/>
        <v>1.8436363636363637</v>
      </c>
      <c r="K102" s="166">
        <f t="shared" si="39"/>
        <v>362</v>
      </c>
      <c r="L102" s="166">
        <f t="shared" si="40"/>
        <v>507</v>
      </c>
      <c r="M102" s="167">
        <f t="shared" si="42"/>
        <v>2.1676011374417671E-5</v>
      </c>
      <c r="N102" s="81"/>
    </row>
    <row r="103" spans="1:14" x14ac:dyDescent="0.25">
      <c r="A103" s="164" t="s">
        <v>147</v>
      </c>
      <c r="B103" s="165" t="s">
        <v>134</v>
      </c>
      <c r="C103" s="166">
        <v>699</v>
      </c>
      <c r="D103" s="166">
        <v>259</v>
      </c>
      <c r="E103" s="166">
        <v>259</v>
      </c>
      <c r="F103" s="166">
        <v>385</v>
      </c>
      <c r="G103" s="166">
        <v>950</v>
      </c>
      <c r="H103" s="166">
        <v>1244</v>
      </c>
      <c r="I103" s="167">
        <f t="shared" si="41"/>
        <v>0.30947368421052635</v>
      </c>
      <c r="J103" s="181">
        <f t="shared" si="38"/>
        <v>3.8030888030888033</v>
      </c>
      <c r="K103" s="166">
        <f t="shared" si="39"/>
        <v>294</v>
      </c>
      <c r="L103" s="166">
        <f t="shared" si="40"/>
        <v>985</v>
      </c>
      <c r="M103" s="167">
        <f t="shared" si="42"/>
        <v>3.4482043669789748E-5</v>
      </c>
      <c r="N103" s="81"/>
    </row>
    <row r="104" spans="1:14" x14ac:dyDescent="0.25">
      <c r="A104" s="169" t="s">
        <v>148</v>
      </c>
      <c r="B104" s="170" t="s">
        <v>148</v>
      </c>
      <c r="C104" s="171">
        <f t="shared" ref="C104:H104" si="43">C96-SUM(C97:C103)</f>
        <v>20258</v>
      </c>
      <c r="D104" s="171">
        <f t="shared" si="43"/>
        <v>7511</v>
      </c>
      <c r="E104" s="171">
        <f t="shared" si="43"/>
        <v>12070</v>
      </c>
      <c r="F104" s="171">
        <f t="shared" si="43"/>
        <v>20551</v>
      </c>
      <c r="G104" s="171">
        <f t="shared" si="43"/>
        <v>26379</v>
      </c>
      <c r="H104" s="171">
        <f t="shared" si="43"/>
        <v>25954</v>
      </c>
      <c r="I104" s="172">
        <f t="shared" si="41"/>
        <v>-1.6111300655824667E-2</v>
      </c>
      <c r="J104" s="182">
        <f t="shared" si="38"/>
        <v>1.1502899751449878</v>
      </c>
      <c r="K104" s="171">
        <f>H104-G104</f>
        <v>-425</v>
      </c>
      <c r="L104" s="171">
        <f t="shared" si="40"/>
        <v>13884</v>
      </c>
      <c r="M104" s="172">
        <f t="shared" si="42"/>
        <v>7.1941074067984176E-4</v>
      </c>
      <c r="N104" s="81"/>
    </row>
    <row r="105" spans="1:14" s="148" customFormat="1" x14ac:dyDescent="0.25"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</row>
    <row r="106" spans="1:14" x14ac:dyDescent="0.25">
      <c r="A106" s="1">
        <v>3</v>
      </c>
      <c r="B106" s="158" t="s">
        <v>71</v>
      </c>
      <c r="C106" s="178">
        <v>1055815</v>
      </c>
      <c r="D106" s="178">
        <v>442013</v>
      </c>
      <c r="E106" s="178">
        <v>749212</v>
      </c>
      <c r="F106" s="178">
        <v>1316064</v>
      </c>
      <c r="G106" s="178">
        <v>1447168</v>
      </c>
      <c r="H106" s="178">
        <v>1453294</v>
      </c>
      <c r="I106" s="179">
        <f>IFERROR(H106/G106-1,"-")</f>
        <v>4.2330952591544957E-3</v>
      </c>
      <c r="J106" s="179">
        <f>IFERROR(H106/E106-1,"-")</f>
        <v>0.9397633780558774</v>
      </c>
      <c r="K106" s="178">
        <f>H106-G106</f>
        <v>6126</v>
      </c>
      <c r="L106" s="178">
        <f>H106-E106</f>
        <v>704082</v>
      </c>
      <c r="M106" s="179">
        <f>H106/H$8</f>
        <v>4.0283398049070274E-2</v>
      </c>
      <c r="N106" s="81"/>
    </row>
    <row r="107" spans="1:14" x14ac:dyDescent="0.25">
      <c r="A107" s="1" t="s">
        <v>99</v>
      </c>
      <c r="B107" s="161" t="s">
        <v>100</v>
      </c>
      <c r="C107" s="162">
        <v>162637</v>
      </c>
      <c r="D107" s="162">
        <v>125264</v>
      </c>
      <c r="E107" s="162">
        <v>199003</v>
      </c>
      <c r="F107" s="162">
        <v>220579</v>
      </c>
      <c r="G107" s="162">
        <v>219096</v>
      </c>
      <c r="H107" s="162">
        <v>207819</v>
      </c>
      <c r="I107" s="163">
        <f>IFERROR(H107/G107-1,"-")</f>
        <v>-5.1470588235294157E-2</v>
      </c>
      <c r="J107" s="180">
        <f t="shared" ref="J107:J118" si="44">IFERROR(H107/E107-1,"-")</f>
        <v>4.4300839685833981E-2</v>
      </c>
      <c r="K107" s="162">
        <f t="shared" ref="K107:K117" si="45">H107-G107</f>
        <v>-11277</v>
      </c>
      <c r="L107" s="162">
        <f t="shared" ref="L107:L118" si="46">H107-E107</f>
        <v>8816</v>
      </c>
      <c r="M107" s="163">
        <f>H107/H$8</f>
        <v>5.7604693194630513E-3</v>
      </c>
      <c r="N107" s="81"/>
    </row>
    <row r="108" spans="1:14" x14ac:dyDescent="0.25">
      <c r="A108" s="164" t="s">
        <v>106</v>
      </c>
      <c r="B108" s="165" t="s">
        <v>106</v>
      </c>
      <c r="C108" s="166">
        <v>42419</v>
      </c>
      <c r="D108" s="166">
        <v>16702</v>
      </c>
      <c r="E108" s="166">
        <v>106031</v>
      </c>
      <c r="F108" s="166">
        <v>75504</v>
      </c>
      <c r="G108" s="166">
        <v>57419</v>
      </c>
      <c r="H108" s="166">
        <v>59079</v>
      </c>
      <c r="I108" s="167">
        <f>IFERROR(H108/G108-1,"-")</f>
        <v>2.8910291018652279E-2</v>
      </c>
      <c r="J108" s="181">
        <f t="shared" si="44"/>
        <v>-0.44281389404985338</v>
      </c>
      <c r="K108" s="166">
        <f t="shared" si="45"/>
        <v>1660</v>
      </c>
      <c r="L108" s="166">
        <f t="shared" si="46"/>
        <v>-46952</v>
      </c>
      <c r="M108" s="167">
        <f>H108/H$8</f>
        <v>1.6375921687841709E-3</v>
      </c>
      <c r="N108" s="81"/>
    </row>
    <row r="109" spans="1:14" x14ac:dyDescent="0.25">
      <c r="A109" s="164" t="s">
        <v>103</v>
      </c>
      <c r="B109" s="165" t="s">
        <v>103</v>
      </c>
      <c r="C109" s="166">
        <v>120218</v>
      </c>
      <c r="D109" s="166">
        <v>108562</v>
      </c>
      <c r="E109" s="166">
        <v>92972</v>
      </c>
      <c r="F109" s="166">
        <v>145075</v>
      </c>
      <c r="G109" s="166">
        <v>161677</v>
      </c>
      <c r="H109" s="166">
        <v>148740</v>
      </c>
      <c r="I109" s="167">
        <f>IFERROR(H109/G109-1,"-")</f>
        <v>-8.0017565887541164E-2</v>
      </c>
      <c r="J109" s="181">
        <f t="shared" si="44"/>
        <v>0.59983650991696424</v>
      </c>
      <c r="K109" s="166">
        <f t="shared" si="45"/>
        <v>-12937</v>
      </c>
      <c r="L109" s="166">
        <f t="shared" si="46"/>
        <v>55768</v>
      </c>
      <c r="M109" s="167">
        <f>H109/H$8</f>
        <v>4.1228771506788804E-3</v>
      </c>
      <c r="N109" s="81"/>
    </row>
    <row r="110" spans="1:14" x14ac:dyDescent="0.25">
      <c r="A110" s="1"/>
      <c r="B110" s="161" t="s">
        <v>110</v>
      </c>
      <c r="C110" s="162">
        <v>893178</v>
      </c>
      <c r="D110" s="162">
        <v>316749</v>
      </c>
      <c r="E110" s="162">
        <v>550209</v>
      </c>
      <c r="F110" s="162">
        <v>1095485</v>
      </c>
      <c r="G110" s="162">
        <v>1228072</v>
      </c>
      <c r="H110" s="162">
        <v>1245475</v>
      </c>
      <c r="I110" s="163">
        <f>IFERROR(H110/G110-1,"-")</f>
        <v>1.4170993231667151E-2</v>
      </c>
      <c r="J110" s="180">
        <f t="shared" si="44"/>
        <v>1.2636398168695897</v>
      </c>
      <c r="K110" s="162">
        <f t="shared" si="45"/>
        <v>17403</v>
      </c>
      <c r="L110" s="162">
        <f t="shared" si="46"/>
        <v>695266</v>
      </c>
      <c r="M110" s="163">
        <f>H110/H$8</f>
        <v>3.4522928729607223E-2</v>
      </c>
      <c r="N110" s="81"/>
    </row>
    <row r="111" spans="1:14" s="58" customFormat="1" x14ac:dyDescent="0.25">
      <c r="B111" s="165" t="s">
        <v>113</v>
      </c>
      <c r="C111" s="166">
        <v>476582</v>
      </c>
      <c r="D111" s="166">
        <v>181253</v>
      </c>
      <c r="E111" s="166">
        <v>251557</v>
      </c>
      <c r="F111" s="166">
        <v>673877</v>
      </c>
      <c r="G111" s="166">
        <v>775590</v>
      </c>
      <c r="H111" s="166">
        <v>761721</v>
      </c>
      <c r="I111" s="167">
        <f t="shared" ref="I111:I118" si="47">IFERROR(H111/G111-1,"-")</f>
        <v>-1.7881870575948589E-2</v>
      </c>
      <c r="J111" s="181">
        <f t="shared" si="44"/>
        <v>2.0280254574509953</v>
      </c>
      <c r="K111" s="166">
        <f t="shared" si="45"/>
        <v>-13869</v>
      </c>
      <c r="L111" s="166">
        <f t="shared" si="46"/>
        <v>510164</v>
      </c>
      <c r="M111" s="167">
        <f t="shared" ref="M111:M118" si="48">H111/H$8</f>
        <v>2.111390416896778E-2</v>
      </c>
      <c r="N111" s="168"/>
    </row>
    <row r="112" spans="1:14" s="58" customFormat="1" x14ac:dyDescent="0.25">
      <c r="B112" s="165" t="s">
        <v>116</v>
      </c>
      <c r="C112" s="166">
        <v>91753</v>
      </c>
      <c r="D112" s="166">
        <v>22554</v>
      </c>
      <c r="E112" s="166">
        <v>57079</v>
      </c>
      <c r="F112" s="166">
        <v>45927</v>
      </c>
      <c r="G112" s="166">
        <v>60304</v>
      </c>
      <c r="H112" s="166">
        <v>60756</v>
      </c>
      <c r="I112" s="167">
        <f t="shared" si="47"/>
        <v>7.4953568585831576E-3</v>
      </c>
      <c r="J112" s="181">
        <f t="shared" si="44"/>
        <v>6.4419488778710177E-2</v>
      </c>
      <c r="K112" s="166">
        <f t="shared" si="45"/>
        <v>452</v>
      </c>
      <c r="L112" s="166">
        <f t="shared" si="46"/>
        <v>3677</v>
      </c>
      <c r="M112" s="167">
        <f t="shared" si="48"/>
        <v>1.6840764028952942E-3</v>
      </c>
      <c r="N112" s="168"/>
    </row>
    <row r="113" spans="1:14" x14ac:dyDescent="0.25">
      <c r="A113" s="1"/>
      <c r="B113" s="165" t="s">
        <v>119</v>
      </c>
      <c r="C113" s="166">
        <v>92528</v>
      </c>
      <c r="D113" s="166">
        <v>13883</v>
      </c>
      <c r="E113" s="166">
        <v>67210</v>
      </c>
      <c r="F113" s="166">
        <v>65652</v>
      </c>
      <c r="G113" s="166">
        <v>76293</v>
      </c>
      <c r="H113" s="166">
        <v>85229</v>
      </c>
      <c r="I113" s="167">
        <f t="shared" si="47"/>
        <v>0.1171273904552188</v>
      </c>
      <c r="J113" s="181">
        <f t="shared" si="44"/>
        <v>0.26809998512126176</v>
      </c>
      <c r="K113" s="166">
        <f t="shared" si="45"/>
        <v>8936</v>
      </c>
      <c r="L113" s="166">
        <f t="shared" si="46"/>
        <v>18019</v>
      </c>
      <c r="M113" s="167">
        <f t="shared" si="48"/>
        <v>2.362435771649928E-3</v>
      </c>
      <c r="N113" s="81"/>
    </row>
    <row r="114" spans="1:14" x14ac:dyDescent="0.25">
      <c r="A114" s="1"/>
      <c r="B114" s="165" t="s">
        <v>126</v>
      </c>
      <c r="C114" s="166">
        <v>18644</v>
      </c>
      <c r="D114" s="166">
        <v>9005</v>
      </c>
      <c r="E114" s="166">
        <v>29461</v>
      </c>
      <c r="F114" s="166">
        <v>41263</v>
      </c>
      <c r="G114" s="166">
        <v>42135</v>
      </c>
      <c r="H114" s="166">
        <v>41377</v>
      </c>
      <c r="I114" s="167">
        <f t="shared" si="47"/>
        <v>-1.7989794707487849E-2</v>
      </c>
      <c r="J114" s="181">
        <f t="shared" si="44"/>
        <v>0.40446692237194926</v>
      </c>
      <c r="K114" s="166">
        <f t="shared" si="45"/>
        <v>-758</v>
      </c>
      <c r="L114" s="166">
        <f t="shared" si="46"/>
        <v>11916</v>
      </c>
      <c r="M114" s="167">
        <f t="shared" si="48"/>
        <v>1.1469160136052174E-3</v>
      </c>
      <c r="N114" s="81"/>
    </row>
    <row r="115" spans="1:14" x14ac:dyDescent="0.25">
      <c r="A115" s="1"/>
      <c r="B115" s="165" t="s">
        <v>122</v>
      </c>
      <c r="C115" s="166">
        <v>29965</v>
      </c>
      <c r="D115" s="166">
        <v>19818</v>
      </c>
      <c r="E115" s="166">
        <v>36897</v>
      </c>
      <c r="F115" s="166">
        <v>41249</v>
      </c>
      <c r="G115" s="166">
        <v>42266</v>
      </c>
      <c r="H115" s="166">
        <v>33197</v>
      </c>
      <c r="I115" s="167">
        <f t="shared" si="47"/>
        <v>-0.21456963043581134</v>
      </c>
      <c r="J115" s="181">
        <f t="shared" si="44"/>
        <v>-0.10027915548689592</v>
      </c>
      <c r="K115" s="166">
        <f t="shared" si="45"/>
        <v>-9069</v>
      </c>
      <c r="L115" s="166">
        <f t="shared" si="46"/>
        <v>-3700</v>
      </c>
      <c r="M115" s="167">
        <f t="shared" si="48"/>
        <v>9.2017717339711437E-4</v>
      </c>
      <c r="N115" s="81"/>
    </row>
    <row r="116" spans="1:14" x14ac:dyDescent="0.25">
      <c r="A116" s="1"/>
      <c r="B116" s="165" t="s">
        <v>131</v>
      </c>
      <c r="C116" s="166">
        <v>5890</v>
      </c>
      <c r="D116" s="166">
        <v>2343</v>
      </c>
      <c r="E116" s="166">
        <v>2314</v>
      </c>
      <c r="F116" s="166">
        <v>11983</v>
      </c>
      <c r="G116" s="166">
        <v>11780</v>
      </c>
      <c r="H116" s="166">
        <v>11633</v>
      </c>
      <c r="I116" s="167">
        <f t="shared" si="47"/>
        <v>-1.2478777589134071E-2</v>
      </c>
      <c r="J116" s="181">
        <f t="shared" si="44"/>
        <v>4.0272255834053583</v>
      </c>
      <c r="K116" s="166">
        <f t="shared" si="45"/>
        <v>-147</v>
      </c>
      <c r="L116" s="166">
        <f t="shared" si="46"/>
        <v>9319</v>
      </c>
      <c r="M116" s="167">
        <f t="shared" si="48"/>
        <v>3.2245145820792941E-4</v>
      </c>
      <c r="N116" s="81"/>
    </row>
    <row r="117" spans="1:14" x14ac:dyDescent="0.25">
      <c r="A117" s="164" t="s">
        <v>147</v>
      </c>
      <c r="B117" s="165" t="s">
        <v>134</v>
      </c>
      <c r="C117" s="166">
        <v>13480</v>
      </c>
      <c r="D117" s="166">
        <v>7286</v>
      </c>
      <c r="E117" s="166">
        <v>3610</v>
      </c>
      <c r="F117" s="166">
        <v>7507</v>
      </c>
      <c r="G117" s="166">
        <v>7656</v>
      </c>
      <c r="H117" s="166">
        <v>10984</v>
      </c>
      <c r="I117" s="167">
        <f t="shared" si="47"/>
        <v>0.4346917450365726</v>
      </c>
      <c r="J117" s="181">
        <f t="shared" si="44"/>
        <v>2.0426592797783933</v>
      </c>
      <c r="K117" s="166">
        <f t="shared" si="45"/>
        <v>3328</v>
      </c>
      <c r="L117" s="166">
        <f t="shared" si="46"/>
        <v>7374</v>
      </c>
      <c r="M117" s="167">
        <f t="shared" si="48"/>
        <v>3.0446203188824001E-4</v>
      </c>
      <c r="N117" s="81"/>
    </row>
    <row r="118" spans="1:14" x14ac:dyDescent="0.25">
      <c r="A118" s="169" t="s">
        <v>148</v>
      </c>
      <c r="B118" s="170" t="s">
        <v>148</v>
      </c>
      <c r="C118" s="171">
        <f t="shared" ref="C118:H118" si="49">C110-SUM(C111:C117)</f>
        <v>164336</v>
      </c>
      <c r="D118" s="171">
        <f t="shared" si="49"/>
        <v>60607</v>
      </c>
      <c r="E118" s="171">
        <f t="shared" si="49"/>
        <v>102081</v>
      </c>
      <c r="F118" s="171">
        <f t="shared" si="49"/>
        <v>208027</v>
      </c>
      <c r="G118" s="171">
        <f t="shared" si="49"/>
        <v>212048</v>
      </c>
      <c r="H118" s="171">
        <f t="shared" si="49"/>
        <v>240578</v>
      </c>
      <c r="I118" s="172">
        <f t="shared" si="47"/>
        <v>0.13454500867728059</v>
      </c>
      <c r="J118" s="182">
        <f t="shared" si="44"/>
        <v>1.3567363172382714</v>
      </c>
      <c r="K118" s="171">
        <f>H118-G118</f>
        <v>28530</v>
      </c>
      <c r="L118" s="171">
        <f t="shared" si="46"/>
        <v>138497</v>
      </c>
      <c r="M118" s="172">
        <f t="shared" si="48"/>
        <v>6.6685057089957223E-3</v>
      </c>
      <c r="N118" s="81"/>
    </row>
    <row r="119" spans="1:14" s="148" customFormat="1" x14ac:dyDescent="0.25"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</row>
    <row r="120" spans="1:14" x14ac:dyDescent="0.25">
      <c r="A120" s="1">
        <v>3</v>
      </c>
      <c r="B120" s="158" t="s">
        <v>71</v>
      </c>
      <c r="C120" s="178">
        <v>503437</v>
      </c>
      <c r="D120" s="178">
        <v>216673</v>
      </c>
      <c r="E120" s="178">
        <v>359169</v>
      </c>
      <c r="F120" s="178">
        <v>543499</v>
      </c>
      <c r="G120" s="178">
        <v>576462</v>
      </c>
      <c r="H120" s="178">
        <v>584273</v>
      </c>
      <c r="I120" s="179">
        <f>IFERROR(H120/G120-1,"-")</f>
        <v>1.3549895743344642E-2</v>
      </c>
      <c r="J120" s="179">
        <f>IFERROR(H120/E120-1,"-")</f>
        <v>0.6267356035738052</v>
      </c>
      <c r="K120" s="178">
        <f>H120-G120</f>
        <v>7811</v>
      </c>
      <c r="L120" s="178">
        <f>H120-E120</f>
        <v>225104</v>
      </c>
      <c r="M120" s="179">
        <f>H120/H$8</f>
        <v>1.6195279020160019E-2</v>
      </c>
      <c r="N120" s="81"/>
    </row>
    <row r="121" spans="1:14" x14ac:dyDescent="0.25">
      <c r="A121" s="1" t="s">
        <v>99</v>
      </c>
      <c r="B121" s="161" t="s">
        <v>100</v>
      </c>
      <c r="C121" s="162">
        <v>235408</v>
      </c>
      <c r="D121" s="162">
        <v>116562</v>
      </c>
      <c r="E121" s="162">
        <v>206631</v>
      </c>
      <c r="F121" s="162">
        <v>271944</v>
      </c>
      <c r="G121" s="162">
        <v>302350</v>
      </c>
      <c r="H121" s="162">
        <v>308399</v>
      </c>
      <c r="I121" s="163">
        <f>IFERROR(H121/G121-1,"-")</f>
        <v>2.0006614850339055E-2</v>
      </c>
      <c r="J121" s="180">
        <f t="shared" ref="J121:J132" si="50">IFERROR(H121/E121-1,"-")</f>
        <v>0.49251080428396521</v>
      </c>
      <c r="K121" s="162">
        <f t="shared" ref="K121:K131" si="51">H121-G121</f>
        <v>6049</v>
      </c>
      <c r="L121" s="162">
        <f t="shared" ref="L121:L132" si="52">H121-E121</f>
        <v>101768</v>
      </c>
      <c r="M121" s="163">
        <f>H121/H$8</f>
        <v>8.5484146187455694E-3</v>
      </c>
      <c r="N121" s="81"/>
    </row>
    <row r="122" spans="1:14" x14ac:dyDescent="0.25">
      <c r="A122" s="164" t="s">
        <v>106</v>
      </c>
      <c r="B122" s="165" t="s">
        <v>106</v>
      </c>
      <c r="C122" s="166">
        <v>110711</v>
      </c>
      <c r="D122" s="166">
        <v>45374</v>
      </c>
      <c r="E122" s="166">
        <v>96469</v>
      </c>
      <c r="F122" s="166">
        <v>128559</v>
      </c>
      <c r="G122" s="166">
        <v>120954</v>
      </c>
      <c r="H122" s="166">
        <v>133909</v>
      </c>
      <c r="I122" s="167">
        <f>IFERROR(H122/G122-1,"-")</f>
        <v>0.10710683400300947</v>
      </c>
      <c r="J122" s="181">
        <f t="shared" si="50"/>
        <v>0.38810395049186774</v>
      </c>
      <c r="K122" s="166">
        <f t="shared" si="51"/>
        <v>12955</v>
      </c>
      <c r="L122" s="166">
        <f t="shared" si="52"/>
        <v>37440</v>
      </c>
      <c r="M122" s="167">
        <f>H122/H$8</f>
        <v>3.7117813390497392E-3</v>
      </c>
      <c r="N122" s="81"/>
    </row>
    <row r="123" spans="1:14" x14ac:dyDescent="0.25">
      <c r="A123" s="164" t="s">
        <v>103</v>
      </c>
      <c r="B123" s="165" t="s">
        <v>103</v>
      </c>
      <c r="C123" s="166">
        <v>124697</v>
      </c>
      <c r="D123" s="166">
        <v>71188</v>
      </c>
      <c r="E123" s="166">
        <v>110162</v>
      </c>
      <c r="F123" s="166">
        <v>143385</v>
      </c>
      <c r="G123" s="166">
        <v>181396</v>
      </c>
      <c r="H123" s="166">
        <v>174490</v>
      </c>
      <c r="I123" s="167">
        <f>IFERROR(H123/G123-1,"-")</f>
        <v>-3.807140179496793E-2</v>
      </c>
      <c r="J123" s="181">
        <f t="shared" si="50"/>
        <v>0.58394001561336939</v>
      </c>
      <c r="K123" s="166">
        <f t="shared" si="51"/>
        <v>-6906</v>
      </c>
      <c r="L123" s="166">
        <f t="shared" si="52"/>
        <v>64328</v>
      </c>
      <c r="M123" s="167">
        <f>H123/H$8</f>
        <v>4.8366332796958306E-3</v>
      </c>
      <c r="N123" s="81"/>
    </row>
    <row r="124" spans="1:14" x14ac:dyDescent="0.25">
      <c r="A124" s="1"/>
      <c r="B124" s="161" t="s">
        <v>110</v>
      </c>
      <c r="C124" s="162">
        <v>268029</v>
      </c>
      <c r="D124" s="162">
        <v>100111</v>
      </c>
      <c r="E124" s="162">
        <v>152538</v>
      </c>
      <c r="F124" s="162">
        <v>271555</v>
      </c>
      <c r="G124" s="162">
        <v>274112</v>
      </c>
      <c r="H124" s="162">
        <v>275874</v>
      </c>
      <c r="I124" s="163">
        <f>IFERROR(H124/G124-1,"-")</f>
        <v>6.4280294186318532E-3</v>
      </c>
      <c r="J124" s="180">
        <f t="shared" si="50"/>
        <v>0.80855917869645588</v>
      </c>
      <c r="K124" s="162">
        <f t="shared" si="51"/>
        <v>1762</v>
      </c>
      <c r="L124" s="162">
        <f t="shared" si="52"/>
        <v>123336</v>
      </c>
      <c r="M124" s="163">
        <f>H124/H$8</f>
        <v>7.6468644014144509E-3</v>
      </c>
      <c r="N124" s="81"/>
    </row>
    <row r="125" spans="1:14" s="58" customFormat="1" x14ac:dyDescent="0.25">
      <c r="B125" s="165" t="s">
        <v>113</v>
      </c>
      <c r="C125" s="166">
        <v>33000</v>
      </c>
      <c r="D125" s="166">
        <v>11431</v>
      </c>
      <c r="E125" s="166">
        <v>11117</v>
      </c>
      <c r="F125" s="166">
        <v>33351</v>
      </c>
      <c r="G125" s="166">
        <v>40267</v>
      </c>
      <c r="H125" s="166">
        <v>36521</v>
      </c>
      <c r="I125" s="167">
        <f t="shared" ref="I125:I132" si="53">IFERROR(H125/G125-1,"-")</f>
        <v>-9.3029031216628977E-2</v>
      </c>
      <c r="J125" s="181">
        <f t="shared" si="50"/>
        <v>2.2851488710983179</v>
      </c>
      <c r="K125" s="166">
        <f t="shared" si="51"/>
        <v>-3746</v>
      </c>
      <c r="L125" s="166">
        <f t="shared" si="52"/>
        <v>25404</v>
      </c>
      <c r="M125" s="167">
        <f t="shared" ref="M125:M132" si="54">H125/H$8</f>
        <v>1.0123140810807006E-3</v>
      </c>
      <c r="N125" s="168"/>
    </row>
    <row r="126" spans="1:14" s="58" customFormat="1" x14ac:dyDescent="0.25">
      <c r="B126" s="165" t="s">
        <v>116</v>
      </c>
      <c r="C126" s="166">
        <v>30865</v>
      </c>
      <c r="D126" s="166">
        <v>11548</v>
      </c>
      <c r="E126" s="166">
        <v>23428</v>
      </c>
      <c r="F126" s="166">
        <v>34791</v>
      </c>
      <c r="G126" s="166">
        <v>43445</v>
      </c>
      <c r="H126" s="166">
        <v>42161</v>
      </c>
      <c r="I126" s="167">
        <f t="shared" si="53"/>
        <v>-2.9554609276096211E-2</v>
      </c>
      <c r="J126" s="181">
        <f t="shared" si="50"/>
        <v>0.79959877070172447</v>
      </c>
      <c r="K126" s="166">
        <f t="shared" si="51"/>
        <v>-1284</v>
      </c>
      <c r="L126" s="166">
        <f t="shared" si="52"/>
        <v>18733</v>
      </c>
      <c r="M126" s="167">
        <f t="shared" si="54"/>
        <v>1.1686474623488791E-3</v>
      </c>
      <c r="N126" s="168"/>
    </row>
    <row r="127" spans="1:14" x14ac:dyDescent="0.25">
      <c r="A127" s="1"/>
      <c r="B127" s="165" t="s">
        <v>119</v>
      </c>
      <c r="C127" s="166">
        <v>20310</v>
      </c>
      <c r="D127" s="166">
        <v>7014</v>
      </c>
      <c r="E127" s="166">
        <v>18250</v>
      </c>
      <c r="F127" s="166">
        <v>23874</v>
      </c>
      <c r="G127" s="166">
        <v>26737</v>
      </c>
      <c r="H127" s="166">
        <v>26375</v>
      </c>
      <c r="I127" s="167">
        <f t="shared" si="53"/>
        <v>-1.3539290122302372E-2</v>
      </c>
      <c r="J127" s="181">
        <f t="shared" si="50"/>
        <v>0.4452054794520548</v>
      </c>
      <c r="K127" s="166">
        <f t="shared" si="51"/>
        <v>-362</v>
      </c>
      <c r="L127" s="166">
        <f t="shared" si="52"/>
        <v>8125</v>
      </c>
      <c r="M127" s="167">
        <f t="shared" si="54"/>
        <v>7.3108030690571108E-4</v>
      </c>
      <c r="N127" s="81"/>
    </row>
    <row r="128" spans="1:14" x14ac:dyDescent="0.25">
      <c r="A128" s="1"/>
      <c r="B128" s="165" t="s">
        <v>126</v>
      </c>
      <c r="C128" s="166">
        <v>4930</v>
      </c>
      <c r="D128" s="166">
        <v>1882</v>
      </c>
      <c r="E128" s="166">
        <v>3678</v>
      </c>
      <c r="F128" s="166">
        <v>6463</v>
      </c>
      <c r="G128" s="166">
        <v>7383</v>
      </c>
      <c r="H128" s="166">
        <v>7428</v>
      </c>
      <c r="I128" s="167">
        <f t="shared" si="53"/>
        <v>6.0950832994717263E-3</v>
      </c>
      <c r="J128" s="181">
        <f t="shared" si="50"/>
        <v>1.0195758564437196</v>
      </c>
      <c r="K128" s="166">
        <f t="shared" si="51"/>
        <v>45</v>
      </c>
      <c r="L128" s="166">
        <f t="shared" si="52"/>
        <v>3750</v>
      </c>
      <c r="M128" s="167">
        <f t="shared" si="54"/>
        <v>2.0589438937234587E-4</v>
      </c>
      <c r="N128" s="81"/>
    </row>
    <row r="129" spans="1:14" x14ac:dyDescent="0.25">
      <c r="A129" s="1"/>
      <c r="B129" s="165" t="s">
        <v>122</v>
      </c>
      <c r="C129" s="166">
        <v>3923</v>
      </c>
      <c r="D129" s="166">
        <v>1919</v>
      </c>
      <c r="E129" s="166">
        <v>3450</v>
      </c>
      <c r="F129" s="166">
        <v>4851</v>
      </c>
      <c r="G129" s="166">
        <v>5958</v>
      </c>
      <c r="H129" s="166">
        <v>5916</v>
      </c>
      <c r="I129" s="167">
        <f t="shared" si="53"/>
        <v>-7.0493454179254567E-3</v>
      </c>
      <c r="J129" s="181">
        <f t="shared" si="50"/>
        <v>0.71478260869565213</v>
      </c>
      <c r="K129" s="166">
        <f t="shared" si="51"/>
        <v>-42</v>
      </c>
      <c r="L129" s="166">
        <f t="shared" si="52"/>
        <v>2466</v>
      </c>
      <c r="M129" s="167">
        <f t="shared" si="54"/>
        <v>1.6398373822385542E-4</v>
      </c>
      <c r="N129" s="81"/>
    </row>
    <row r="130" spans="1:14" x14ac:dyDescent="0.25">
      <c r="A130" s="1"/>
      <c r="B130" s="165" t="s">
        <v>131</v>
      </c>
      <c r="C130" s="166">
        <v>4303</v>
      </c>
      <c r="D130" s="166">
        <v>1701</v>
      </c>
      <c r="E130" s="166">
        <v>1442</v>
      </c>
      <c r="F130" s="166">
        <v>2747</v>
      </c>
      <c r="G130" s="166">
        <v>3505</v>
      </c>
      <c r="H130" s="166">
        <v>3870</v>
      </c>
      <c r="I130" s="167">
        <f t="shared" si="53"/>
        <v>0.10413694721825961</v>
      </c>
      <c r="J130" s="181">
        <f t="shared" si="50"/>
        <v>1.6837725381414703</v>
      </c>
      <c r="K130" s="166">
        <f t="shared" si="51"/>
        <v>365</v>
      </c>
      <c r="L130" s="166">
        <f t="shared" si="52"/>
        <v>2428</v>
      </c>
      <c r="M130" s="167">
        <f t="shared" si="54"/>
        <v>1.0727130948720765E-4</v>
      </c>
      <c r="N130" s="81"/>
    </row>
    <row r="131" spans="1:14" x14ac:dyDescent="0.25">
      <c r="A131" s="164" t="s">
        <v>147</v>
      </c>
      <c r="B131" s="165" t="s">
        <v>134</v>
      </c>
      <c r="C131" s="166">
        <v>5879</v>
      </c>
      <c r="D131" s="166">
        <v>2155</v>
      </c>
      <c r="E131" s="166">
        <v>2010</v>
      </c>
      <c r="F131" s="166">
        <v>4022</v>
      </c>
      <c r="G131" s="166">
        <v>4912</v>
      </c>
      <c r="H131" s="166">
        <v>5417</v>
      </c>
      <c r="I131" s="167">
        <f t="shared" si="53"/>
        <v>0.10280944625407162</v>
      </c>
      <c r="J131" s="181">
        <f t="shared" si="50"/>
        <v>1.6950248756218906</v>
      </c>
      <c r="K131" s="166">
        <f t="shared" si="51"/>
        <v>505</v>
      </c>
      <c r="L131" s="166">
        <f t="shared" si="52"/>
        <v>3407</v>
      </c>
      <c r="M131" s="167">
        <f t="shared" si="54"/>
        <v>1.5015211459746872E-4</v>
      </c>
      <c r="N131" s="81"/>
    </row>
    <row r="132" spans="1:14" x14ac:dyDescent="0.25">
      <c r="A132" s="169" t="s">
        <v>148</v>
      </c>
      <c r="B132" s="170" t="s">
        <v>148</v>
      </c>
      <c r="C132" s="171">
        <f t="shared" ref="C132:H132" si="55">C124-SUM(C125:C131)</f>
        <v>164819</v>
      </c>
      <c r="D132" s="171">
        <f t="shared" si="55"/>
        <v>62461</v>
      </c>
      <c r="E132" s="171">
        <f t="shared" si="55"/>
        <v>89163</v>
      </c>
      <c r="F132" s="171">
        <f t="shared" si="55"/>
        <v>161456</v>
      </c>
      <c r="G132" s="171">
        <f t="shared" si="55"/>
        <v>141905</v>
      </c>
      <c r="H132" s="171">
        <f t="shared" si="55"/>
        <v>148186</v>
      </c>
      <c r="I132" s="172">
        <f t="shared" si="53"/>
        <v>4.4262006271801546E-2</v>
      </c>
      <c r="J132" s="182">
        <f t="shared" si="50"/>
        <v>0.66196740800556286</v>
      </c>
      <c r="K132" s="171">
        <f>H132-G132</f>
        <v>6281</v>
      </c>
      <c r="L132" s="171">
        <f t="shared" si="52"/>
        <v>59023</v>
      </c>
      <c r="M132" s="172">
        <f t="shared" si="54"/>
        <v>4.1075209993982828E-3</v>
      </c>
      <c r="N132" s="81"/>
    </row>
    <row r="133" spans="1:14" s="148" customFormat="1" x14ac:dyDescent="0.25"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</row>
    <row r="134" spans="1:14" x14ac:dyDescent="0.25">
      <c r="A134" s="1">
        <v>3</v>
      </c>
      <c r="B134" s="158" t="s">
        <v>71</v>
      </c>
      <c r="C134" s="178">
        <v>1856756</v>
      </c>
      <c r="D134" s="178">
        <v>610766</v>
      </c>
      <c r="E134" s="178">
        <v>774989</v>
      </c>
      <c r="F134" s="178">
        <v>1753117</v>
      </c>
      <c r="G134" s="178">
        <v>1886738</v>
      </c>
      <c r="H134" s="178">
        <v>1988780</v>
      </c>
      <c r="I134" s="179">
        <f>IFERROR(H134/G134-1,"-")</f>
        <v>5.4083820859069931E-2</v>
      </c>
      <c r="J134" s="179">
        <f>IFERROR(H134/E134-1,"-")</f>
        <v>1.566204165478478</v>
      </c>
      <c r="K134" s="178">
        <f>H134-G134</f>
        <v>102042</v>
      </c>
      <c r="L134" s="178">
        <f>H134-E134</f>
        <v>1213791</v>
      </c>
      <c r="M134" s="179">
        <f>H134/H$8</f>
        <v>5.512636560257593E-2</v>
      </c>
      <c r="N134" s="81"/>
    </row>
    <row r="135" spans="1:14" x14ac:dyDescent="0.25">
      <c r="A135" s="1" t="s">
        <v>99</v>
      </c>
      <c r="B135" s="161" t="s">
        <v>100</v>
      </c>
      <c r="C135" s="162">
        <v>192906</v>
      </c>
      <c r="D135" s="162">
        <v>77176</v>
      </c>
      <c r="E135" s="162">
        <v>141993</v>
      </c>
      <c r="F135" s="162">
        <v>105219</v>
      </c>
      <c r="G135" s="162">
        <v>114083</v>
      </c>
      <c r="H135" s="162">
        <v>103740</v>
      </c>
      <c r="I135" s="163">
        <f>IFERROR(H135/G135-1,"-")</f>
        <v>-9.0662061832174845E-2</v>
      </c>
      <c r="J135" s="180">
        <f t="shared" ref="J135:J146" si="56">IFERROR(H135/E135-1,"-")</f>
        <v>-0.26940060425513934</v>
      </c>
      <c r="K135" s="162">
        <f t="shared" ref="K135:K145" si="57">H135-G135</f>
        <v>-10343</v>
      </c>
      <c r="L135" s="162">
        <f t="shared" ref="L135:L146" si="58">H135-E135</f>
        <v>-38253</v>
      </c>
      <c r="M135" s="163">
        <f>H135/H$8</f>
        <v>2.8755363426880938E-3</v>
      </c>
      <c r="N135" s="81"/>
    </row>
    <row r="136" spans="1:14" x14ac:dyDescent="0.25">
      <c r="A136" s="164" t="s">
        <v>106</v>
      </c>
      <c r="B136" s="165" t="s">
        <v>106</v>
      </c>
      <c r="C136" s="166">
        <v>94828</v>
      </c>
      <c r="D136" s="166">
        <v>51058</v>
      </c>
      <c r="E136" s="166">
        <v>86437</v>
      </c>
      <c r="F136" s="166">
        <v>57546</v>
      </c>
      <c r="G136" s="166">
        <v>60090</v>
      </c>
      <c r="H136" s="166">
        <v>47885</v>
      </c>
      <c r="I136" s="167">
        <f>IFERROR(H136/G136-1,"-")</f>
        <v>-0.2031119986686637</v>
      </c>
      <c r="J136" s="181">
        <f t="shared" si="56"/>
        <v>-0.44601270289343686</v>
      </c>
      <c r="K136" s="166">
        <f t="shared" si="57"/>
        <v>-12205</v>
      </c>
      <c r="L136" s="166">
        <f t="shared" si="58"/>
        <v>-38552</v>
      </c>
      <c r="M136" s="167">
        <f>H136/H$8</f>
        <v>1.3273092131253072E-3</v>
      </c>
      <c r="N136" s="81"/>
    </row>
    <row r="137" spans="1:14" x14ac:dyDescent="0.25">
      <c r="A137" s="164" t="s">
        <v>103</v>
      </c>
      <c r="B137" s="165" t="s">
        <v>103</v>
      </c>
      <c r="C137" s="166">
        <v>98078</v>
      </c>
      <c r="D137" s="166">
        <v>26118</v>
      </c>
      <c r="E137" s="166">
        <v>55556</v>
      </c>
      <c r="F137" s="166">
        <v>47673</v>
      </c>
      <c r="G137" s="166">
        <v>53993</v>
      </c>
      <c r="H137" s="166">
        <v>55855</v>
      </c>
      <c r="I137" s="167">
        <f>IFERROR(H137/G137-1,"-")</f>
        <v>3.4485951882651467E-2</v>
      </c>
      <c r="J137" s="181">
        <f t="shared" si="56"/>
        <v>5.3819569443445126E-3</v>
      </c>
      <c r="K137" s="166">
        <f t="shared" si="57"/>
        <v>1862</v>
      </c>
      <c r="L137" s="166">
        <f t="shared" si="58"/>
        <v>299</v>
      </c>
      <c r="M137" s="167">
        <f>H137/H$8</f>
        <v>1.5482271295627866E-3</v>
      </c>
      <c r="N137" s="81"/>
    </row>
    <row r="138" spans="1:14" x14ac:dyDescent="0.25">
      <c r="A138" s="1"/>
      <c r="B138" s="161" t="s">
        <v>110</v>
      </c>
      <c r="C138" s="162">
        <v>1663850</v>
      </c>
      <c r="D138" s="162">
        <v>533590</v>
      </c>
      <c r="E138" s="162">
        <v>632996</v>
      </c>
      <c r="F138" s="162">
        <v>1647898</v>
      </c>
      <c r="G138" s="162">
        <v>1772655</v>
      </c>
      <c r="H138" s="162">
        <v>1885040</v>
      </c>
      <c r="I138" s="163">
        <f>IFERROR(H138/G138-1,"-")</f>
        <v>6.3399251405377832E-2</v>
      </c>
      <c r="J138" s="180">
        <f t="shared" si="56"/>
        <v>1.9779651056246803</v>
      </c>
      <c r="K138" s="162">
        <f t="shared" si="57"/>
        <v>112385</v>
      </c>
      <c r="L138" s="162">
        <f t="shared" si="58"/>
        <v>1252044</v>
      </c>
      <c r="M138" s="163">
        <f>H138/H$8</f>
        <v>5.2250829259887839E-2</v>
      </c>
      <c r="N138" s="81"/>
    </row>
    <row r="139" spans="1:14" s="58" customFormat="1" x14ac:dyDescent="0.25">
      <c r="B139" s="165" t="s">
        <v>113</v>
      </c>
      <c r="C139" s="166">
        <v>847716</v>
      </c>
      <c r="D139" s="166">
        <v>226701</v>
      </c>
      <c r="E139" s="166">
        <v>182984</v>
      </c>
      <c r="F139" s="166">
        <v>740061</v>
      </c>
      <c r="G139" s="166">
        <v>745732</v>
      </c>
      <c r="H139" s="166">
        <v>857461</v>
      </c>
      <c r="I139" s="167">
        <f t="shared" ref="I139:I146" si="59">IFERROR(H139/G139-1,"-")</f>
        <v>0.1498246018676952</v>
      </c>
      <c r="J139" s="181">
        <f t="shared" si="56"/>
        <v>3.6859889389236216</v>
      </c>
      <c r="K139" s="166">
        <f t="shared" si="57"/>
        <v>111729</v>
      </c>
      <c r="L139" s="166">
        <f t="shared" si="58"/>
        <v>674477</v>
      </c>
      <c r="M139" s="167">
        <f t="shared" ref="M139:M146" si="60">H139/H$8</f>
        <v>2.3767691034679732E-2</v>
      </c>
      <c r="N139" s="168"/>
    </row>
    <row r="140" spans="1:14" s="58" customFormat="1" x14ac:dyDescent="0.25">
      <c r="B140" s="165" t="s">
        <v>116</v>
      </c>
      <c r="C140" s="166">
        <v>113771</v>
      </c>
      <c r="D140" s="166">
        <v>45672</v>
      </c>
      <c r="E140" s="166">
        <v>69325</v>
      </c>
      <c r="F140" s="166">
        <v>132461</v>
      </c>
      <c r="G140" s="166">
        <v>181229</v>
      </c>
      <c r="H140" s="166">
        <v>190327</v>
      </c>
      <c r="I140" s="167">
        <f t="shared" si="59"/>
        <v>5.0201678539306682E-2</v>
      </c>
      <c r="J140" s="181">
        <f t="shared" si="56"/>
        <v>1.7454309412188964</v>
      </c>
      <c r="K140" s="166">
        <f t="shared" si="57"/>
        <v>9098</v>
      </c>
      <c r="L140" s="166">
        <f t="shared" si="58"/>
        <v>121002</v>
      </c>
      <c r="M140" s="167">
        <f t="shared" si="60"/>
        <v>5.2756140880547212E-3</v>
      </c>
      <c r="N140" s="168"/>
    </row>
    <row r="141" spans="1:14" x14ac:dyDescent="0.25">
      <c r="A141" s="1"/>
      <c r="B141" s="165" t="s">
        <v>119</v>
      </c>
      <c r="C141" s="166">
        <v>132722</v>
      </c>
      <c r="D141" s="166">
        <v>42455</v>
      </c>
      <c r="E141" s="166">
        <v>94016</v>
      </c>
      <c r="F141" s="166">
        <v>171222</v>
      </c>
      <c r="G141" s="166">
        <v>162316</v>
      </c>
      <c r="H141" s="166">
        <v>166671</v>
      </c>
      <c r="I141" s="167">
        <f t="shared" si="59"/>
        <v>2.6830380245939978E-2</v>
      </c>
      <c r="J141" s="181">
        <f t="shared" si="56"/>
        <v>0.77279399251191294</v>
      </c>
      <c r="K141" s="166">
        <f t="shared" si="57"/>
        <v>4355</v>
      </c>
      <c r="L141" s="166">
        <f t="shared" si="58"/>
        <v>72655</v>
      </c>
      <c r="M141" s="167">
        <f t="shared" si="60"/>
        <v>4.6199008846362763E-3</v>
      </c>
      <c r="N141" s="81"/>
    </row>
    <row r="142" spans="1:14" x14ac:dyDescent="0.25">
      <c r="A142" s="1"/>
      <c r="B142" s="165" t="s">
        <v>126</v>
      </c>
      <c r="C142" s="166">
        <v>38846</v>
      </c>
      <c r="D142" s="166">
        <v>8958</v>
      </c>
      <c r="E142" s="166">
        <v>22357</v>
      </c>
      <c r="F142" s="166">
        <v>60881</v>
      </c>
      <c r="G142" s="166">
        <v>78552</v>
      </c>
      <c r="H142" s="166">
        <v>58930</v>
      </c>
      <c r="I142" s="167">
        <f t="shared" si="59"/>
        <v>-0.24979631327019047</v>
      </c>
      <c r="J142" s="181">
        <f t="shared" si="56"/>
        <v>1.6358634879456098</v>
      </c>
      <c r="K142" s="166">
        <f t="shared" si="57"/>
        <v>-19622</v>
      </c>
      <c r="L142" s="166">
        <f t="shared" si="58"/>
        <v>36573</v>
      </c>
      <c r="M142" s="167">
        <f t="shared" si="60"/>
        <v>1.6334620847754903E-3</v>
      </c>
      <c r="N142" s="81"/>
    </row>
    <row r="143" spans="1:14" x14ac:dyDescent="0.25">
      <c r="A143" s="1"/>
      <c r="B143" s="165" t="s">
        <v>122</v>
      </c>
      <c r="C143" s="166">
        <v>39195</v>
      </c>
      <c r="D143" s="166">
        <v>12571</v>
      </c>
      <c r="E143" s="166">
        <v>20808</v>
      </c>
      <c r="F143" s="166">
        <v>32138</v>
      </c>
      <c r="G143" s="166">
        <v>40929</v>
      </c>
      <c r="H143" s="166">
        <v>41917</v>
      </c>
      <c r="I143" s="167">
        <f t="shared" si="59"/>
        <v>2.4139363287644544E-2</v>
      </c>
      <c r="J143" s="181">
        <f t="shared" si="56"/>
        <v>1.0144655901576316</v>
      </c>
      <c r="K143" s="166">
        <f t="shared" si="57"/>
        <v>988</v>
      </c>
      <c r="L143" s="166">
        <f t="shared" si="58"/>
        <v>21109</v>
      </c>
      <c r="M143" s="167">
        <f t="shared" si="60"/>
        <v>1.1618841033011068E-3</v>
      </c>
      <c r="N143" s="81"/>
    </row>
    <row r="144" spans="1:14" x14ac:dyDescent="0.25">
      <c r="A144" s="1"/>
      <c r="B144" s="165" t="s">
        <v>131</v>
      </c>
      <c r="C144" s="166">
        <v>18681</v>
      </c>
      <c r="D144" s="166">
        <v>15372</v>
      </c>
      <c r="E144" s="166">
        <v>9958</v>
      </c>
      <c r="F144" s="166">
        <v>24691</v>
      </c>
      <c r="G144" s="166">
        <v>28155</v>
      </c>
      <c r="H144" s="166">
        <v>26591</v>
      </c>
      <c r="I144" s="167">
        <f t="shared" si="59"/>
        <v>-5.554963594388207E-2</v>
      </c>
      <c r="J144" s="181">
        <f t="shared" si="56"/>
        <v>1.6703153243623219</v>
      </c>
      <c r="K144" s="166">
        <f t="shared" si="57"/>
        <v>-1564</v>
      </c>
      <c r="L144" s="166">
        <f t="shared" si="58"/>
        <v>16633</v>
      </c>
      <c r="M144" s="167">
        <f t="shared" si="60"/>
        <v>7.3706754278406693E-4</v>
      </c>
      <c r="N144" s="81"/>
    </row>
    <row r="145" spans="1:14" x14ac:dyDescent="0.25">
      <c r="A145" s="164" t="s">
        <v>147</v>
      </c>
      <c r="B145" s="165" t="s">
        <v>134</v>
      </c>
      <c r="C145" s="166">
        <v>47882</v>
      </c>
      <c r="D145" s="166">
        <v>29519</v>
      </c>
      <c r="E145" s="166">
        <v>6358</v>
      </c>
      <c r="F145" s="166">
        <v>14264</v>
      </c>
      <c r="G145" s="166">
        <v>21375</v>
      </c>
      <c r="H145" s="166">
        <v>19097</v>
      </c>
      <c r="I145" s="167">
        <f t="shared" si="59"/>
        <v>-0.10657309941520465</v>
      </c>
      <c r="J145" s="181">
        <f t="shared" si="56"/>
        <v>2.0036174897766594</v>
      </c>
      <c r="K145" s="166">
        <f t="shared" si="57"/>
        <v>-2278</v>
      </c>
      <c r="L145" s="166">
        <f t="shared" si="58"/>
        <v>12739</v>
      </c>
      <c r="M145" s="167">
        <f t="shared" si="60"/>
        <v>5.2934372022666785E-4</v>
      </c>
      <c r="N145" s="81"/>
    </row>
    <row r="146" spans="1:14" x14ac:dyDescent="0.25">
      <c r="A146" s="169" t="s">
        <v>148</v>
      </c>
      <c r="B146" s="170" t="s">
        <v>148</v>
      </c>
      <c r="C146" s="171">
        <f t="shared" ref="C146:H146" si="61">C138-SUM(C139:C145)</f>
        <v>425037</v>
      </c>
      <c r="D146" s="171">
        <f t="shared" si="61"/>
        <v>152342</v>
      </c>
      <c r="E146" s="171">
        <f t="shared" si="61"/>
        <v>227190</v>
      </c>
      <c r="F146" s="171">
        <f t="shared" si="61"/>
        <v>472180</v>
      </c>
      <c r="G146" s="171">
        <f t="shared" si="61"/>
        <v>514367</v>
      </c>
      <c r="H146" s="171">
        <f t="shared" si="61"/>
        <v>524046</v>
      </c>
      <c r="I146" s="172">
        <f t="shared" si="59"/>
        <v>1.881730359840339E-2</v>
      </c>
      <c r="J146" s="182">
        <f t="shared" si="56"/>
        <v>1.3066420176944407</v>
      </c>
      <c r="K146" s="171">
        <f>H146-G146</f>
        <v>9679</v>
      </c>
      <c r="L146" s="171">
        <f t="shared" si="58"/>
        <v>296856</v>
      </c>
      <c r="M146" s="172">
        <f t="shared" si="60"/>
        <v>1.4525865801429774E-2</v>
      </c>
      <c r="N146" s="81"/>
    </row>
    <row r="147" spans="1:14" s="148" customFormat="1" x14ac:dyDescent="0.25"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</row>
    <row r="148" spans="1:14" x14ac:dyDescent="0.25">
      <c r="A148" s="1">
        <v>3</v>
      </c>
      <c r="B148" s="158" t="s">
        <v>71</v>
      </c>
      <c r="C148" s="178">
        <v>721244</v>
      </c>
      <c r="D148" s="178">
        <v>235241</v>
      </c>
      <c r="E148" s="178">
        <v>320278</v>
      </c>
      <c r="F148" s="178">
        <v>622441</v>
      </c>
      <c r="G148" s="178">
        <v>781085</v>
      </c>
      <c r="H148" s="178">
        <v>735651</v>
      </c>
      <c r="I148" s="179">
        <f>IFERROR(H148/G148-1,"-")</f>
        <v>-5.8167805040424514E-2</v>
      </c>
      <c r="J148" s="179">
        <f>IFERROR(H148/E148-1,"-")</f>
        <v>1.2969139310224245</v>
      </c>
      <c r="K148" s="178">
        <f>H148-G148</f>
        <v>-45434</v>
      </c>
      <c r="L148" s="178">
        <f>H148-E148</f>
        <v>415373</v>
      </c>
      <c r="M148" s="179">
        <f>H148/H$8</f>
        <v>2.0391278060871782E-2</v>
      </c>
      <c r="N148" s="81"/>
    </row>
    <row r="149" spans="1:14" x14ac:dyDescent="0.25">
      <c r="A149" s="1" t="s">
        <v>99</v>
      </c>
      <c r="B149" s="161" t="s">
        <v>100</v>
      </c>
      <c r="C149" s="162">
        <v>261107</v>
      </c>
      <c r="D149" s="162">
        <v>90513</v>
      </c>
      <c r="E149" s="162">
        <v>118326</v>
      </c>
      <c r="F149" s="162">
        <v>251371</v>
      </c>
      <c r="G149" s="162">
        <v>299320</v>
      </c>
      <c r="H149" s="162">
        <v>274535</v>
      </c>
      <c r="I149" s="163">
        <f>IFERROR(H149/G149-1,"-")</f>
        <v>-8.2804356541494095E-2</v>
      </c>
      <c r="J149" s="180">
        <f t="shared" ref="J149:J160" si="62">IFERROR(H149/E149-1,"-")</f>
        <v>1.3201578689383568</v>
      </c>
      <c r="K149" s="162">
        <f t="shared" ref="K149:K159" si="63">H149-G149</f>
        <v>-24785</v>
      </c>
      <c r="L149" s="162">
        <f t="shared" ref="L149:L160" si="64">H149-E149</f>
        <v>156209</v>
      </c>
      <c r="M149" s="163">
        <f>H149/H$8</f>
        <v>7.6097490827055697E-3</v>
      </c>
      <c r="N149" s="81"/>
    </row>
    <row r="150" spans="1:14" x14ac:dyDescent="0.25">
      <c r="A150" s="164" t="s">
        <v>106</v>
      </c>
      <c r="B150" s="165" t="s">
        <v>106</v>
      </c>
      <c r="C150" s="166">
        <v>111386</v>
      </c>
      <c r="D150" s="166">
        <v>46140</v>
      </c>
      <c r="E150" s="166">
        <v>86621</v>
      </c>
      <c r="F150" s="166">
        <v>153781</v>
      </c>
      <c r="G150" s="166">
        <v>212501</v>
      </c>
      <c r="H150" s="166">
        <v>179525</v>
      </c>
      <c r="I150" s="167">
        <f>IFERROR(H150/G150-1,"-")</f>
        <v>-0.15518044620966487</v>
      </c>
      <c r="J150" s="181">
        <f t="shared" si="62"/>
        <v>1.0725343738816222</v>
      </c>
      <c r="K150" s="166">
        <f t="shared" si="63"/>
        <v>-32976</v>
      </c>
      <c r="L150" s="166">
        <f t="shared" si="64"/>
        <v>92904</v>
      </c>
      <c r="M150" s="167">
        <f>H150/H$8</f>
        <v>4.9761968567676885E-3</v>
      </c>
      <c r="N150" s="81"/>
    </row>
    <row r="151" spans="1:14" x14ac:dyDescent="0.25">
      <c r="A151" s="164" t="s">
        <v>103</v>
      </c>
      <c r="B151" s="165" t="s">
        <v>103</v>
      </c>
      <c r="C151" s="166">
        <v>149721</v>
      </c>
      <c r="D151" s="166">
        <v>44373</v>
      </c>
      <c r="E151" s="166">
        <v>31705</v>
      </c>
      <c r="F151" s="166">
        <v>97590</v>
      </c>
      <c r="G151" s="166">
        <v>86819</v>
      </c>
      <c r="H151" s="166">
        <v>95010</v>
      </c>
      <c r="I151" s="167">
        <f>IFERROR(H151/G151-1,"-")</f>
        <v>9.4345707736785744E-2</v>
      </c>
      <c r="J151" s="181">
        <f t="shared" si="62"/>
        <v>1.9966882195237345</v>
      </c>
      <c r="K151" s="166">
        <f t="shared" si="63"/>
        <v>8191</v>
      </c>
      <c r="L151" s="166">
        <f t="shared" si="64"/>
        <v>63305</v>
      </c>
      <c r="M151" s="167">
        <f>H151/H$8</f>
        <v>2.6335522259378812E-3</v>
      </c>
      <c r="N151" s="81"/>
    </row>
    <row r="152" spans="1:14" x14ac:dyDescent="0.25">
      <c r="A152" s="1"/>
      <c r="B152" s="161" t="s">
        <v>110</v>
      </c>
      <c r="C152" s="162">
        <v>460137</v>
      </c>
      <c r="D152" s="162">
        <v>144728</v>
      </c>
      <c r="E152" s="162">
        <v>201952</v>
      </c>
      <c r="F152" s="162">
        <v>371070</v>
      </c>
      <c r="G152" s="162">
        <v>481765</v>
      </c>
      <c r="H152" s="162">
        <v>461116</v>
      </c>
      <c r="I152" s="163">
        <f>IFERROR(H152/G152-1,"-")</f>
        <v>-4.2861145994416372E-2</v>
      </c>
      <c r="J152" s="180">
        <f t="shared" si="62"/>
        <v>1.2832950404056409</v>
      </c>
      <c r="K152" s="162">
        <f t="shared" si="63"/>
        <v>-20649</v>
      </c>
      <c r="L152" s="162">
        <f t="shared" si="64"/>
        <v>259164</v>
      </c>
      <c r="M152" s="163">
        <f>H152/H$8</f>
        <v>1.2781528978166213E-2</v>
      </c>
      <c r="N152" s="81"/>
    </row>
    <row r="153" spans="1:14" s="58" customFormat="1" x14ac:dyDescent="0.25">
      <c r="B153" s="165" t="s">
        <v>113</v>
      </c>
      <c r="C153" s="166">
        <v>120718</v>
      </c>
      <c r="D153" s="166">
        <v>31890</v>
      </c>
      <c r="E153" s="166">
        <v>39412</v>
      </c>
      <c r="F153" s="166">
        <v>136400</v>
      </c>
      <c r="G153" s="166">
        <v>179243</v>
      </c>
      <c r="H153" s="166">
        <v>146131</v>
      </c>
      <c r="I153" s="167">
        <f t="shared" ref="I153:I160" si="65">IFERROR(H153/G153-1,"-")</f>
        <v>-0.18473245817130934</v>
      </c>
      <c r="J153" s="181">
        <f t="shared" si="62"/>
        <v>2.7077793565411548</v>
      </c>
      <c r="K153" s="166">
        <f t="shared" si="63"/>
        <v>-33112</v>
      </c>
      <c r="L153" s="166">
        <f t="shared" si="64"/>
        <v>106719</v>
      </c>
      <c r="M153" s="167">
        <f t="shared" ref="M153:M160" si="66">H153/H$8</f>
        <v>4.0505591025000367E-3</v>
      </c>
      <c r="N153" s="168"/>
    </row>
    <row r="154" spans="1:14" s="58" customFormat="1" x14ac:dyDescent="0.25">
      <c r="B154" s="165" t="s">
        <v>116</v>
      </c>
      <c r="C154" s="166">
        <v>154372</v>
      </c>
      <c r="D154" s="166">
        <v>49978</v>
      </c>
      <c r="E154" s="166">
        <v>69931</v>
      </c>
      <c r="F154" s="166">
        <v>98479</v>
      </c>
      <c r="G154" s="166">
        <v>105256</v>
      </c>
      <c r="H154" s="166">
        <v>104855</v>
      </c>
      <c r="I154" s="167">
        <f t="shared" si="65"/>
        <v>-3.8097590636163581E-3</v>
      </c>
      <c r="J154" s="181">
        <f t="shared" si="62"/>
        <v>0.49940655789277999</v>
      </c>
      <c r="K154" s="166">
        <f t="shared" si="63"/>
        <v>-401</v>
      </c>
      <c r="L154" s="166">
        <f t="shared" si="64"/>
        <v>34924</v>
      </c>
      <c r="M154" s="167">
        <f t="shared" si="66"/>
        <v>2.9064426760416432E-3</v>
      </c>
      <c r="N154" s="168"/>
    </row>
    <row r="155" spans="1:14" x14ac:dyDescent="0.25">
      <c r="A155" s="1"/>
      <c r="B155" s="165" t="s">
        <v>119</v>
      </c>
      <c r="C155" s="166">
        <v>63972</v>
      </c>
      <c r="D155" s="166">
        <v>14033</v>
      </c>
      <c r="E155" s="166">
        <v>26362</v>
      </c>
      <c r="F155" s="166">
        <v>41410</v>
      </c>
      <c r="G155" s="166">
        <v>72199</v>
      </c>
      <c r="H155" s="166">
        <v>71765</v>
      </c>
      <c r="I155" s="167">
        <f t="shared" si="65"/>
        <v>-6.0111635895233606E-3</v>
      </c>
      <c r="J155" s="181">
        <f t="shared" si="62"/>
        <v>1.7222896593581671</v>
      </c>
      <c r="K155" s="166">
        <f t="shared" si="63"/>
        <v>-434</v>
      </c>
      <c r="L155" s="166">
        <f t="shared" si="64"/>
        <v>45403</v>
      </c>
      <c r="M155" s="167">
        <f t="shared" si="66"/>
        <v>1.9892314018990845E-3</v>
      </c>
      <c r="N155" s="81"/>
    </row>
    <row r="156" spans="1:14" x14ac:dyDescent="0.25">
      <c r="A156" s="1"/>
      <c r="B156" s="165" t="s">
        <v>126</v>
      </c>
      <c r="C156" s="166">
        <v>7808</v>
      </c>
      <c r="D156" s="166">
        <v>2588</v>
      </c>
      <c r="E156" s="166">
        <v>4562</v>
      </c>
      <c r="F156" s="166">
        <v>9484</v>
      </c>
      <c r="G156" s="166">
        <v>12559</v>
      </c>
      <c r="H156" s="166">
        <v>15268</v>
      </c>
      <c r="I156" s="167">
        <f t="shared" si="65"/>
        <v>0.21570188709292148</v>
      </c>
      <c r="J156" s="181">
        <f t="shared" si="62"/>
        <v>2.3467777290661989</v>
      </c>
      <c r="K156" s="166">
        <f t="shared" si="63"/>
        <v>2709</v>
      </c>
      <c r="L156" s="166">
        <f t="shared" si="64"/>
        <v>10706</v>
      </c>
      <c r="M156" s="167">
        <f t="shared" si="66"/>
        <v>4.2320887680896295E-4</v>
      </c>
      <c r="N156" s="81"/>
    </row>
    <row r="157" spans="1:14" x14ac:dyDescent="0.25">
      <c r="A157" s="1"/>
      <c r="B157" s="165" t="s">
        <v>122</v>
      </c>
      <c r="C157" s="166">
        <v>21924</v>
      </c>
      <c r="D157" s="166">
        <v>10906</v>
      </c>
      <c r="E157" s="166">
        <v>13772</v>
      </c>
      <c r="F157" s="166">
        <v>27289</v>
      </c>
      <c r="G157" s="166">
        <v>21390</v>
      </c>
      <c r="H157" s="166">
        <v>24668</v>
      </c>
      <c r="I157" s="167">
        <f t="shared" si="65"/>
        <v>0.15324918186068248</v>
      </c>
      <c r="J157" s="181">
        <f t="shared" si="62"/>
        <v>0.791170490851002</v>
      </c>
      <c r="K157" s="166">
        <f t="shared" si="63"/>
        <v>3278</v>
      </c>
      <c r="L157" s="166">
        <f t="shared" si="64"/>
        <v>10896</v>
      </c>
      <c r="M157" s="167">
        <f t="shared" si="66"/>
        <v>6.8376451225592725E-4</v>
      </c>
      <c r="N157" s="81"/>
    </row>
    <row r="158" spans="1:14" x14ac:dyDescent="0.25">
      <c r="A158" s="1"/>
      <c r="B158" s="165" t="s">
        <v>131</v>
      </c>
      <c r="C158" s="166">
        <v>2951</v>
      </c>
      <c r="D158" s="166">
        <v>2836</v>
      </c>
      <c r="E158" s="166">
        <v>1823</v>
      </c>
      <c r="F158" s="166">
        <v>2563</v>
      </c>
      <c r="G158" s="166">
        <v>4469</v>
      </c>
      <c r="H158" s="166">
        <v>3399</v>
      </c>
      <c r="I158" s="167">
        <f t="shared" si="65"/>
        <v>-0.23942716491385097</v>
      </c>
      <c r="J158" s="181">
        <f t="shared" si="62"/>
        <v>0.86450905101481079</v>
      </c>
      <c r="K158" s="166">
        <f t="shared" si="63"/>
        <v>-1070</v>
      </c>
      <c r="L158" s="166">
        <f t="shared" si="64"/>
        <v>1576</v>
      </c>
      <c r="M158" s="167">
        <f t="shared" si="66"/>
        <v>9.4215809030237421E-5</v>
      </c>
      <c r="N158" s="81"/>
    </row>
    <row r="159" spans="1:14" x14ac:dyDescent="0.25">
      <c r="A159" s="164" t="s">
        <v>147</v>
      </c>
      <c r="B159" s="165" t="s">
        <v>134</v>
      </c>
      <c r="C159" s="166">
        <v>7381</v>
      </c>
      <c r="D159" s="166">
        <v>3788</v>
      </c>
      <c r="E159" s="166">
        <v>2712</v>
      </c>
      <c r="F159" s="166">
        <v>4129</v>
      </c>
      <c r="G159" s="166">
        <v>6277</v>
      </c>
      <c r="H159" s="166">
        <v>5327</v>
      </c>
      <c r="I159" s="167">
        <f t="shared" si="65"/>
        <v>-0.15134618448303327</v>
      </c>
      <c r="J159" s="181">
        <f t="shared" si="62"/>
        <v>0.96423303834808261</v>
      </c>
      <c r="K159" s="166">
        <f t="shared" si="63"/>
        <v>-950</v>
      </c>
      <c r="L159" s="166">
        <f t="shared" si="64"/>
        <v>2615</v>
      </c>
      <c r="M159" s="167">
        <f t="shared" si="66"/>
        <v>1.4765743298148713E-4</v>
      </c>
      <c r="N159" s="81"/>
    </row>
    <row r="160" spans="1:14" x14ac:dyDescent="0.25">
      <c r="A160" s="169" t="s">
        <v>148</v>
      </c>
      <c r="B160" s="170" t="s">
        <v>148</v>
      </c>
      <c r="C160" s="171">
        <f t="shared" ref="C160:H160" si="67">C152-SUM(C153:C159)</f>
        <v>81011</v>
      </c>
      <c r="D160" s="171">
        <f t="shared" si="67"/>
        <v>28709</v>
      </c>
      <c r="E160" s="171">
        <f t="shared" si="67"/>
        <v>43378</v>
      </c>
      <c r="F160" s="171">
        <f t="shared" si="67"/>
        <v>51316</v>
      </c>
      <c r="G160" s="171">
        <f t="shared" si="67"/>
        <v>80372</v>
      </c>
      <c r="H160" s="171">
        <f t="shared" si="67"/>
        <v>89703</v>
      </c>
      <c r="I160" s="172">
        <f t="shared" si="65"/>
        <v>0.11609764594634941</v>
      </c>
      <c r="J160" s="182">
        <f t="shared" si="62"/>
        <v>1.067937664253769</v>
      </c>
      <c r="K160" s="171">
        <f>H160-G160</f>
        <v>9331</v>
      </c>
      <c r="L160" s="171">
        <f t="shared" si="64"/>
        <v>46325</v>
      </c>
      <c r="M160" s="172">
        <f t="shared" si="66"/>
        <v>2.4864491666488344E-3</v>
      </c>
      <c r="N160" s="81"/>
    </row>
    <row r="161" spans="2:16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</row>
    <row r="162" spans="2:16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B532D-C8DF-4D0D-AEDE-69858E9595E4}">
  <sheetPr>
    <tabColor theme="3" tint="0.39997558519241921"/>
  </sheetPr>
  <dimension ref="A4:A24"/>
  <sheetViews>
    <sheetView showGridLines="0" workbookViewId="0">
      <selection activeCell="D7" sqref="D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B5AAA-7A89-45DF-A632-F033DDAFFE4B}">
  <sheetPr>
    <tabColor theme="4" tint="0.79998168889431442"/>
  </sheetPr>
  <dimension ref="A1:O290"/>
  <sheetViews>
    <sheetView showGridLines="0" topLeftCell="F1" zoomScaleNormal="100" workbookViewId="0">
      <selection activeCell="M281" sqref="M281:N282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256</v>
      </c>
      <c r="E1" t="s">
        <v>256</v>
      </c>
      <c r="G1" t="s">
        <v>256</v>
      </c>
    </row>
    <row r="4" spans="1:15" ht="48.75" customHeight="1" thickBot="1" x14ac:dyDescent="0.3">
      <c r="B4" s="283" t="s">
        <v>300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CONCATENATE("dif ",RIGHT(M7,2),"/",RIGHT(K7,2))</f>
        <v>dif 25/24</v>
      </c>
    </row>
    <row r="9" spans="1:15" x14ac:dyDescent="0.25">
      <c r="A9" s="1" t="s">
        <v>73</v>
      </c>
      <c r="B9" s="119" t="s">
        <v>74</v>
      </c>
      <c r="C9" s="189">
        <v>7.1146653880402768</v>
      </c>
      <c r="D9" s="190">
        <v>-1.0833703413645148</v>
      </c>
      <c r="E9" s="189">
        <v>7.4604200323101777</v>
      </c>
      <c r="F9" s="190">
        <f t="shared" ref="F9:J21" si="0">IFERROR(E9-C9,"-")</f>
        <v>0.34575464426990088</v>
      </c>
      <c r="G9" s="189">
        <v>8.2772790055248624</v>
      </c>
      <c r="H9" s="190">
        <f t="shared" si="0"/>
        <v>0.8168589732146847</v>
      </c>
      <c r="I9" s="189">
        <v>6.3244211334271458</v>
      </c>
      <c r="J9" s="190">
        <f t="shared" si="0"/>
        <v>-1.9528578720977166</v>
      </c>
      <c r="K9" s="189">
        <v>6.6747736243324818</v>
      </c>
      <c r="L9" s="190">
        <f t="shared" ref="L9:L21" si="1">IFERROR(K9-I9,"-")</f>
        <v>0.35035249090533593</v>
      </c>
      <c r="M9" s="189">
        <v>5.639520078354554</v>
      </c>
      <c r="N9" s="190">
        <f t="shared" ref="N9:N18" si="2">IFERROR(M9-K9,"-")</f>
        <v>-1.0352535459779277</v>
      </c>
    </row>
    <row r="10" spans="1:15" x14ac:dyDescent="0.25">
      <c r="A10" s="1" t="s">
        <v>75</v>
      </c>
      <c r="B10" s="119" t="s">
        <v>76</v>
      </c>
      <c r="C10" s="189">
        <v>6.3956718346253227</v>
      </c>
      <c r="D10" s="190">
        <v>-1.1267534145441127</v>
      </c>
      <c r="E10" s="189">
        <v>5.006753246753247</v>
      </c>
      <c r="F10" s="190">
        <f t="shared" si="0"/>
        <v>-1.3889185878720758</v>
      </c>
      <c r="G10" s="189">
        <v>6.8945538818076475</v>
      </c>
      <c r="H10" s="190">
        <f t="shared" si="0"/>
        <v>1.8878006350544005</v>
      </c>
      <c r="I10" s="189">
        <v>5.2671606864274567</v>
      </c>
      <c r="J10" s="190">
        <f t="shared" si="0"/>
        <v>-1.6273931953801908</v>
      </c>
      <c r="K10" s="189">
        <v>6.3012135381874863</v>
      </c>
      <c r="L10" s="190">
        <f t="shared" si="1"/>
        <v>1.0340528517600296</v>
      </c>
      <c r="M10" s="189">
        <v>5.9382620774810926</v>
      </c>
      <c r="N10" s="190">
        <f t="shared" si="2"/>
        <v>-0.36295146070639372</v>
      </c>
    </row>
    <row r="11" spans="1:15" x14ac:dyDescent="0.25">
      <c r="A11" s="1" t="s">
        <v>77</v>
      </c>
      <c r="B11" s="119" t="s">
        <v>78</v>
      </c>
      <c r="C11" s="189">
        <v>7.718549747048904</v>
      </c>
      <c r="D11" s="190">
        <v>0.13274474745080056</v>
      </c>
      <c r="E11" s="189">
        <v>8.4855660071359065</v>
      </c>
      <c r="F11" s="190">
        <f t="shared" si="0"/>
        <v>0.76701626008700252</v>
      </c>
      <c r="G11" s="189">
        <v>5.4817210771776743</v>
      </c>
      <c r="H11" s="190">
        <f t="shared" si="0"/>
        <v>-3.0038449299582322</v>
      </c>
      <c r="I11" s="189">
        <v>5.0417615088028986</v>
      </c>
      <c r="J11" s="190">
        <f t="shared" si="0"/>
        <v>-0.43995956837477568</v>
      </c>
      <c r="K11" s="189">
        <v>5.7840758920143474</v>
      </c>
      <c r="L11" s="190">
        <f t="shared" si="1"/>
        <v>0.74231438321144871</v>
      </c>
      <c r="M11" s="189">
        <v>5.4982687149475735</v>
      </c>
      <c r="N11" s="190">
        <f t="shared" si="2"/>
        <v>-0.28580717706677383</v>
      </c>
    </row>
    <row r="12" spans="1:15" x14ac:dyDescent="0.25">
      <c r="A12" s="1" t="s">
        <v>79</v>
      </c>
      <c r="B12" s="119" t="s">
        <v>80</v>
      </c>
      <c r="C12" s="189" t="s">
        <v>256</v>
      </c>
      <c r="D12" s="190" t="s">
        <v>256</v>
      </c>
      <c r="E12" s="189">
        <v>5.9472250595846106</v>
      </c>
      <c r="F12" s="190" t="str">
        <f t="shared" si="0"/>
        <v>-</v>
      </c>
      <c r="G12" s="189">
        <v>6.9211831710453797</v>
      </c>
      <c r="H12" s="190">
        <f t="shared" si="0"/>
        <v>0.97395811146076916</v>
      </c>
      <c r="I12" s="189">
        <v>4.6508063289213446</v>
      </c>
      <c r="J12" s="190">
        <f t="shared" si="0"/>
        <v>-2.2703768421240351</v>
      </c>
      <c r="K12" s="189">
        <v>5.5245845552297164</v>
      </c>
      <c r="L12" s="190">
        <f t="shared" si="1"/>
        <v>0.87377822630837176</v>
      </c>
      <c r="M12" s="189">
        <v>5.218935628561038</v>
      </c>
      <c r="N12" s="190">
        <f t="shared" si="2"/>
        <v>-0.30564892666867838</v>
      </c>
    </row>
    <row r="13" spans="1:15" x14ac:dyDescent="0.25">
      <c r="A13" s="1" t="s">
        <v>81</v>
      </c>
      <c r="B13" s="119" t="s">
        <v>82</v>
      </c>
      <c r="C13" s="189" t="s">
        <v>256</v>
      </c>
      <c r="D13" s="190" t="s">
        <v>256</v>
      </c>
      <c r="E13" s="189">
        <v>6.53139286802804</v>
      </c>
      <c r="F13" s="190" t="str">
        <f t="shared" si="0"/>
        <v>-</v>
      </c>
      <c r="G13" s="189">
        <v>6.5240453946955919</v>
      </c>
      <c r="H13" s="190">
        <f t="shared" si="0"/>
        <v>-7.3474733324481178E-3</v>
      </c>
      <c r="I13" s="189">
        <v>5.3784671885570701</v>
      </c>
      <c r="J13" s="190">
        <f t="shared" si="0"/>
        <v>-1.1455782061385218</v>
      </c>
      <c r="K13" s="189">
        <v>5.433939673037071</v>
      </c>
      <c r="L13" s="190">
        <f t="shared" si="1"/>
        <v>5.5472484480000972E-2</v>
      </c>
      <c r="M13" s="189">
        <v>5.0135848403564935</v>
      </c>
      <c r="N13" s="190">
        <f t="shared" si="2"/>
        <v>-0.42035483268057749</v>
      </c>
    </row>
    <row r="14" spans="1:15" x14ac:dyDescent="0.25">
      <c r="A14" s="1" t="s">
        <v>83</v>
      </c>
      <c r="B14" s="119" t="s">
        <v>84</v>
      </c>
      <c r="C14" s="189" t="s">
        <v>256</v>
      </c>
      <c r="D14" s="190" t="s">
        <v>256</v>
      </c>
      <c r="E14" s="189">
        <v>5.0942153942624238</v>
      </c>
      <c r="F14" s="190" t="str">
        <f t="shared" si="0"/>
        <v>-</v>
      </c>
      <c r="G14" s="189">
        <v>6.8413200058797585</v>
      </c>
      <c r="H14" s="190">
        <f t="shared" si="0"/>
        <v>1.7471046116173348</v>
      </c>
      <c r="I14" s="189">
        <v>5.8025523826763816</v>
      </c>
      <c r="J14" s="190">
        <f t="shared" si="0"/>
        <v>-1.0387676232033769</v>
      </c>
      <c r="K14" s="189">
        <v>6.334820749454896</v>
      </c>
      <c r="L14" s="190">
        <f t="shared" si="1"/>
        <v>0.53226836677851441</v>
      </c>
      <c r="M14" s="189">
        <v>5.9502309128426845</v>
      </c>
      <c r="N14" s="190">
        <f t="shared" si="2"/>
        <v>-0.38458983661221158</v>
      </c>
    </row>
    <row r="15" spans="1:15" x14ac:dyDescent="0.25">
      <c r="A15" s="1" t="s">
        <v>85</v>
      </c>
      <c r="B15" s="119" t="s">
        <v>86</v>
      </c>
      <c r="C15" s="189" t="s">
        <v>256</v>
      </c>
      <c r="D15" s="190" t="s">
        <v>256</v>
      </c>
      <c r="E15" s="189">
        <v>7.1026458997935826</v>
      </c>
      <c r="F15" s="190" t="str">
        <f t="shared" si="0"/>
        <v>-</v>
      </c>
      <c r="G15" s="189">
        <v>6.4427972929423136</v>
      </c>
      <c r="H15" s="190">
        <f t="shared" si="0"/>
        <v>-0.659848606851269</v>
      </c>
      <c r="I15" s="189">
        <v>5.7923947029611922</v>
      </c>
      <c r="J15" s="190">
        <f t="shared" si="0"/>
        <v>-0.65040258998112144</v>
      </c>
      <c r="K15" s="189">
        <v>6.7274272669872266</v>
      </c>
      <c r="L15" s="190">
        <f t="shared" si="1"/>
        <v>0.93503256402603441</v>
      </c>
      <c r="M15" s="189">
        <v>5.9141351518908865</v>
      </c>
      <c r="N15" s="190">
        <f t="shared" si="2"/>
        <v>-0.81329211509634014</v>
      </c>
    </row>
    <row r="16" spans="1:15" x14ac:dyDescent="0.25">
      <c r="A16" s="1" t="s">
        <v>87</v>
      </c>
      <c r="B16" s="119" t="s">
        <v>88</v>
      </c>
      <c r="C16" s="189">
        <v>4.2597067155474084</v>
      </c>
      <c r="D16" s="190">
        <v>-3.4663156974929059</v>
      </c>
      <c r="E16" s="189">
        <v>6.9331798945727225</v>
      </c>
      <c r="F16" s="190">
        <f t="shared" si="0"/>
        <v>2.6734731790253141</v>
      </c>
      <c r="G16" s="189">
        <v>6.491933187814368</v>
      </c>
      <c r="H16" s="190">
        <f t="shared" si="0"/>
        <v>-0.44124670675835453</v>
      </c>
      <c r="I16" s="189">
        <v>6.6659301811754306</v>
      </c>
      <c r="J16" s="190">
        <f t="shared" si="0"/>
        <v>0.17399699336106256</v>
      </c>
      <c r="K16" s="189">
        <v>6.823486671813269</v>
      </c>
      <c r="L16" s="190">
        <f t="shared" si="1"/>
        <v>0.15755649063783839</v>
      </c>
      <c r="M16" s="189">
        <v>6.1420068777003793</v>
      </c>
      <c r="N16" s="190">
        <f t="shared" si="2"/>
        <v>-0.68147979411288961</v>
      </c>
    </row>
    <row r="17" spans="1:15" x14ac:dyDescent="0.25">
      <c r="A17" s="1" t="s">
        <v>89</v>
      </c>
      <c r="B17" s="119" t="s">
        <v>90</v>
      </c>
      <c r="C17" s="189">
        <v>4.2954739538855682</v>
      </c>
      <c r="D17" s="190">
        <v>-3.4634024310049494</v>
      </c>
      <c r="E17" s="189">
        <v>6.8566063764561616</v>
      </c>
      <c r="F17" s="190">
        <f t="shared" si="0"/>
        <v>2.5611324225705934</v>
      </c>
      <c r="G17" s="189">
        <v>6.1649928263988523</v>
      </c>
      <c r="H17" s="190">
        <f t="shared" si="0"/>
        <v>-0.69161355005730929</v>
      </c>
      <c r="I17" s="189">
        <v>6.6392938556963363</v>
      </c>
      <c r="J17" s="190">
        <f t="shared" si="0"/>
        <v>0.47430102929748408</v>
      </c>
      <c r="K17" s="189">
        <v>6.0692266353998727</v>
      </c>
      <c r="L17" s="190">
        <f t="shared" si="1"/>
        <v>-0.57006722029646362</v>
      </c>
      <c r="M17" s="189"/>
      <c r="N17" s="190"/>
    </row>
    <row r="18" spans="1:15" x14ac:dyDescent="0.25">
      <c r="A18" s="1" t="s">
        <v>91</v>
      </c>
      <c r="B18" s="119" t="s">
        <v>92</v>
      </c>
      <c r="C18" s="189">
        <v>4.5568584070796456</v>
      </c>
      <c r="D18" s="190">
        <v>-2.5540848624738954</v>
      </c>
      <c r="E18" s="189">
        <v>7.8932002401681176</v>
      </c>
      <c r="F18" s="190">
        <f t="shared" si="0"/>
        <v>3.336341833088472</v>
      </c>
      <c r="G18" s="189">
        <v>6.6140648379052367</v>
      </c>
      <c r="H18" s="190">
        <f t="shared" si="0"/>
        <v>-1.2791354022628809</v>
      </c>
      <c r="I18" s="189">
        <v>5.6104617742862617</v>
      </c>
      <c r="J18" s="190">
        <f t="shared" si="0"/>
        <v>-1.003603063618975</v>
      </c>
      <c r="K18" s="189">
        <v>5.9437582500471429</v>
      </c>
      <c r="L18" s="190">
        <f t="shared" si="1"/>
        <v>0.33329647576088117</v>
      </c>
      <c r="M18" s="189"/>
      <c r="N18" s="190"/>
    </row>
    <row r="19" spans="1:15" x14ac:dyDescent="0.25">
      <c r="A19" s="1" t="s">
        <v>93</v>
      </c>
      <c r="B19" s="119" t="s">
        <v>94</v>
      </c>
      <c r="C19" s="189">
        <v>4.0001802776275461</v>
      </c>
      <c r="D19" s="190">
        <v>-3.1866795774811223</v>
      </c>
      <c r="E19" s="189">
        <v>8.3718019005847957</v>
      </c>
      <c r="F19" s="190">
        <f t="shared" si="0"/>
        <v>4.3716216229572495</v>
      </c>
      <c r="G19" s="189">
        <v>7.6749190501888833</v>
      </c>
      <c r="H19" s="190">
        <f t="shared" si="0"/>
        <v>-0.69688285039591236</v>
      </c>
      <c r="I19" s="189">
        <v>6.3411483772929556</v>
      </c>
      <c r="J19" s="190">
        <f t="shared" si="0"/>
        <v>-1.3337706728959278</v>
      </c>
      <c r="K19" s="189">
        <v>6.0049824791940427</v>
      </c>
      <c r="L19" s="190">
        <f t="shared" si="1"/>
        <v>-0.33616589809891284</v>
      </c>
      <c r="M19" s="189"/>
      <c r="N19" s="190"/>
    </row>
    <row r="20" spans="1:15" x14ac:dyDescent="0.25">
      <c r="A20" s="1" t="s">
        <v>95</v>
      </c>
      <c r="B20" s="119" t="s">
        <v>96</v>
      </c>
      <c r="C20" s="189">
        <v>6.6437311298267918</v>
      </c>
      <c r="D20" s="190">
        <v>-0.97926169559172571</v>
      </c>
      <c r="E20" s="189">
        <v>7.2588094167041533</v>
      </c>
      <c r="F20" s="190">
        <f t="shared" si="0"/>
        <v>0.61507828687736144</v>
      </c>
      <c r="G20" s="189">
        <v>6.0869589500139627</v>
      </c>
      <c r="H20" s="190">
        <f t="shared" si="0"/>
        <v>-1.1718504666901906</v>
      </c>
      <c r="I20" s="189">
        <v>5.886785029262775</v>
      </c>
      <c r="J20" s="190">
        <f t="shared" si="0"/>
        <v>-0.20017392075118767</v>
      </c>
      <c r="K20" s="189">
        <v>5.3419055419055423</v>
      </c>
      <c r="L20" s="190">
        <f t="shared" si="1"/>
        <v>-0.54487948735723268</v>
      </c>
      <c r="M20" s="189"/>
      <c r="N20" s="190"/>
    </row>
    <row r="21" spans="1:15" ht="15.75" x14ac:dyDescent="0.25">
      <c r="A21" s="1" t="s">
        <v>0</v>
      </c>
      <c r="B21" s="122" t="s">
        <v>33</v>
      </c>
      <c r="C21" s="191">
        <v>5.7058231246853497</v>
      </c>
      <c r="D21" s="192">
        <v>-1.6826136252324257</v>
      </c>
      <c r="E21" s="191">
        <v>6.9720730697289195</v>
      </c>
      <c r="F21" s="192">
        <f t="shared" si="0"/>
        <v>1.2662499450435698</v>
      </c>
      <c r="G21" s="191">
        <v>6.6176102336667117</v>
      </c>
      <c r="H21" s="192">
        <f t="shared" si="0"/>
        <v>-0.35446283606220774</v>
      </c>
      <c r="I21" s="191">
        <v>5.729361648217651</v>
      </c>
      <c r="J21" s="192">
        <f t="shared" si="0"/>
        <v>-0.88824858544906071</v>
      </c>
      <c r="K21" s="191">
        <v>6.0770157142498729</v>
      </c>
      <c r="L21" s="192">
        <f t="shared" si="1"/>
        <v>0.34765406603222182</v>
      </c>
      <c r="M21" s="191">
        <v>5.6507785850288483</v>
      </c>
      <c r="N21" s="192">
        <v>-0.53665848221130918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6" spans="1:15" ht="59.25" customHeight="1" thickBot="1" x14ac:dyDescent="0.3">
      <c r="B26" s="283" t="s">
        <v>301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CONCATENATE("dif ",RIGHT(M29,2),"/",RIGHT(K29,2))</f>
        <v>dif 25/24</v>
      </c>
    </row>
    <row r="31" spans="1:15" x14ac:dyDescent="0.25">
      <c r="B31" s="119" t="s">
        <v>74</v>
      </c>
      <c r="C31" s="189">
        <v>6.7361963190184051</v>
      </c>
      <c r="D31" s="190">
        <v>0.14987710077736249</v>
      </c>
      <c r="E31" s="189">
        <v>1.8320775026910656</v>
      </c>
      <c r="F31" s="190">
        <f t="shared" ref="F31:J43" si="3">IFERROR(E31-C31,"-")</f>
        <v>-4.9041188163273395</v>
      </c>
      <c r="G31" s="189">
        <v>6.0051948051948054</v>
      </c>
      <c r="H31" s="190">
        <f t="shared" si="3"/>
        <v>4.1731173025037398</v>
      </c>
      <c r="I31" s="189">
        <v>5.2637703646237393</v>
      </c>
      <c r="J31" s="190">
        <f t="shared" si="3"/>
        <v>-0.74142444057106616</v>
      </c>
      <c r="K31" s="189">
        <v>5.8763700131521261</v>
      </c>
      <c r="L31" s="190">
        <f t="shared" ref="L31:N43" si="4">IFERROR(K31-I31,"-")</f>
        <v>0.61259964852838689</v>
      </c>
      <c r="M31" s="189">
        <v>5.2023855328972681</v>
      </c>
      <c r="N31" s="190">
        <f t="shared" si="4"/>
        <v>-0.67398448025485802</v>
      </c>
    </row>
    <row r="32" spans="1:15" x14ac:dyDescent="0.25">
      <c r="B32" s="119" t="s">
        <v>76</v>
      </c>
      <c r="C32" s="189">
        <v>5.3280898876404494</v>
      </c>
      <c r="D32" s="190">
        <v>1.0677826928142569</v>
      </c>
      <c r="E32" s="189">
        <v>3.617943548387097</v>
      </c>
      <c r="F32" s="190">
        <f t="shared" si="3"/>
        <v>-1.7101463392533525</v>
      </c>
      <c r="G32" s="189">
        <v>3.9639963996399641</v>
      </c>
      <c r="H32" s="190">
        <f t="shared" si="3"/>
        <v>0.34605285125286711</v>
      </c>
      <c r="I32" s="189">
        <v>4.4189353921170254</v>
      </c>
      <c r="J32" s="190">
        <f t="shared" si="3"/>
        <v>0.45493899247706127</v>
      </c>
      <c r="K32" s="189">
        <v>4.4685176003966287</v>
      </c>
      <c r="L32" s="190">
        <f t="shared" si="4"/>
        <v>4.9582208279603357E-2</v>
      </c>
      <c r="M32" s="189">
        <v>4.9221044045677003</v>
      </c>
      <c r="N32" s="190">
        <f t="shared" si="4"/>
        <v>0.45358680417107156</v>
      </c>
    </row>
    <row r="33" spans="2:15" x14ac:dyDescent="0.25">
      <c r="B33" s="119" t="s">
        <v>78</v>
      </c>
      <c r="C33" s="189">
        <v>5.3383534136546187</v>
      </c>
      <c r="D33" s="190">
        <v>-0.6645251125399696</v>
      </c>
      <c r="E33" s="189">
        <v>5.0300632911392409</v>
      </c>
      <c r="F33" s="190">
        <f t="shared" si="3"/>
        <v>-0.3082901225153778</v>
      </c>
      <c r="G33" s="189">
        <v>3.1939457937346005</v>
      </c>
      <c r="H33" s="190">
        <f t="shared" si="3"/>
        <v>-1.8361174974046404</v>
      </c>
      <c r="I33" s="189">
        <v>4.1052774755168659</v>
      </c>
      <c r="J33" s="190">
        <f t="shared" si="3"/>
        <v>0.91133168178226542</v>
      </c>
      <c r="K33" s="189">
        <v>3.9461856889414548</v>
      </c>
      <c r="L33" s="190">
        <f t="shared" si="4"/>
        <v>-0.15909178657541112</v>
      </c>
      <c r="M33" s="189">
        <v>4.094777562862669</v>
      </c>
      <c r="N33" s="190">
        <f t="shared" si="4"/>
        <v>0.1485918739212142</v>
      </c>
    </row>
    <row r="34" spans="2:15" x14ac:dyDescent="0.25">
      <c r="B34" s="119" t="s">
        <v>80</v>
      </c>
      <c r="C34" s="189" t="s">
        <v>256</v>
      </c>
      <c r="D34" s="190" t="s">
        <v>256</v>
      </c>
      <c r="E34" s="189">
        <v>3.2565046637211585</v>
      </c>
      <c r="F34" s="190" t="str">
        <f>IFERROR(E34-C34,"-")</f>
        <v>-</v>
      </c>
      <c r="G34" s="189">
        <v>3.5400782013685239</v>
      </c>
      <c r="H34" s="190">
        <f>IFERROR(G34-E34,"-")</f>
        <v>0.28357353764736537</v>
      </c>
      <c r="I34" s="189">
        <v>3.2875132756789562</v>
      </c>
      <c r="J34" s="190">
        <f>IFERROR(I34-G34,"-")</f>
        <v>-0.25256492568956768</v>
      </c>
      <c r="K34" s="189">
        <v>3.9336407891365615</v>
      </c>
      <c r="L34" s="190">
        <f>IFERROR(K34-I34,"-")</f>
        <v>0.64612751345760522</v>
      </c>
      <c r="M34" s="189">
        <v>3.4381875815774752</v>
      </c>
      <c r="N34" s="190">
        <f t="shared" si="4"/>
        <v>-0.49545320755908628</v>
      </c>
    </row>
    <row r="35" spans="2:15" x14ac:dyDescent="0.25">
      <c r="B35" s="119" t="s">
        <v>82</v>
      </c>
      <c r="C35" s="189" t="s">
        <v>256</v>
      </c>
      <c r="D35" s="190" t="s">
        <v>256</v>
      </c>
      <c r="E35" s="189">
        <v>4.3661803396316667</v>
      </c>
      <c r="F35" s="190" t="str">
        <f t="shared" si="3"/>
        <v>-</v>
      </c>
      <c r="G35" s="189">
        <v>3.4948630136986303</v>
      </c>
      <c r="H35" s="190">
        <f t="shared" si="3"/>
        <v>-0.87131732593303646</v>
      </c>
      <c r="I35" s="189">
        <v>3.4105774144098109</v>
      </c>
      <c r="J35" s="190">
        <f t="shared" si="3"/>
        <v>-8.4285599288819402E-2</v>
      </c>
      <c r="K35" s="189">
        <v>3.541118975396023</v>
      </c>
      <c r="L35" s="190">
        <f t="shared" si="4"/>
        <v>0.13054156098621217</v>
      </c>
      <c r="M35" s="189">
        <v>2.8805302667305543</v>
      </c>
      <c r="N35" s="190">
        <f t="shared" si="4"/>
        <v>-0.6605887086654687</v>
      </c>
    </row>
    <row r="36" spans="2:15" x14ac:dyDescent="0.25">
      <c r="B36" s="119" t="s">
        <v>84</v>
      </c>
      <c r="C36" s="189" t="s">
        <v>256</v>
      </c>
      <c r="D36" s="190" t="s">
        <v>256</v>
      </c>
      <c r="E36" s="189">
        <v>2.9974976952456212</v>
      </c>
      <c r="F36" s="190" t="str">
        <f t="shared" si="3"/>
        <v>-</v>
      </c>
      <c r="G36" s="189">
        <v>3.548218290555694</v>
      </c>
      <c r="H36" s="190">
        <f t="shared" si="3"/>
        <v>0.55072059531007289</v>
      </c>
      <c r="I36" s="189">
        <v>3.4106478034251677</v>
      </c>
      <c r="J36" s="190">
        <f t="shared" si="3"/>
        <v>-0.13757048713052633</v>
      </c>
      <c r="K36" s="189">
        <v>3.7602405110860579</v>
      </c>
      <c r="L36" s="190">
        <f t="shared" si="4"/>
        <v>0.34959270766089023</v>
      </c>
      <c r="M36" s="189">
        <v>4.3386262924667651</v>
      </c>
      <c r="N36" s="190">
        <f t="shared" si="4"/>
        <v>0.57838578138070718</v>
      </c>
    </row>
    <row r="37" spans="2:15" x14ac:dyDescent="0.25">
      <c r="B37" s="119" t="s">
        <v>86</v>
      </c>
      <c r="C37" s="189" t="s">
        <v>256</v>
      </c>
      <c r="D37" s="190" t="s">
        <v>256</v>
      </c>
      <c r="E37" s="189">
        <v>4.8759993196121787</v>
      </c>
      <c r="F37" s="190" t="str">
        <f t="shared" si="3"/>
        <v>-</v>
      </c>
      <c r="G37" s="189">
        <v>3.6482850104225886</v>
      </c>
      <c r="H37" s="190">
        <f t="shared" si="3"/>
        <v>-1.2277143091895901</v>
      </c>
      <c r="I37" s="189">
        <v>3.9499131441806603</v>
      </c>
      <c r="J37" s="190">
        <f t="shared" si="3"/>
        <v>0.30162813375807174</v>
      </c>
      <c r="K37" s="189">
        <v>4.7870076535374277</v>
      </c>
      <c r="L37" s="190">
        <f t="shared" si="4"/>
        <v>0.83709450935676744</v>
      </c>
      <c r="M37" s="189">
        <v>4.099283208784505</v>
      </c>
      <c r="N37" s="190">
        <f t="shared" si="4"/>
        <v>-0.68772444475292271</v>
      </c>
    </row>
    <row r="38" spans="2:15" x14ac:dyDescent="0.25">
      <c r="B38" s="119" t="s">
        <v>88</v>
      </c>
      <c r="C38" s="189">
        <v>3.5408600904138172</v>
      </c>
      <c r="D38" s="190">
        <v>-2.1238784007888825</v>
      </c>
      <c r="E38" s="189">
        <v>4.5561505748936844</v>
      </c>
      <c r="F38" s="190">
        <f t="shared" si="3"/>
        <v>1.0152904844798671</v>
      </c>
      <c r="G38" s="189">
        <v>4.1874088800530149</v>
      </c>
      <c r="H38" s="190">
        <f t="shared" si="3"/>
        <v>-0.36874169484066943</v>
      </c>
      <c r="I38" s="189">
        <v>3.967970479704797</v>
      </c>
      <c r="J38" s="190">
        <f t="shared" si="3"/>
        <v>-0.21943840034821793</v>
      </c>
      <c r="K38" s="189">
        <v>4.5175011076650424</v>
      </c>
      <c r="L38" s="190">
        <f t="shared" si="4"/>
        <v>0.54953062796024543</v>
      </c>
      <c r="M38" s="189">
        <v>4.3943283582089556</v>
      </c>
      <c r="N38" s="190">
        <f t="shared" si="4"/>
        <v>-0.12317274945608681</v>
      </c>
    </row>
    <row r="39" spans="2:15" x14ac:dyDescent="0.25">
      <c r="B39" s="119" t="s">
        <v>90</v>
      </c>
      <c r="C39" s="189">
        <v>3.5137034434293746</v>
      </c>
      <c r="D39" s="190">
        <v>-2.7536743955245138</v>
      </c>
      <c r="E39" s="189">
        <v>4.4516183129297335</v>
      </c>
      <c r="F39" s="190">
        <f t="shared" si="3"/>
        <v>0.93791486950035896</v>
      </c>
      <c r="G39" s="189">
        <v>3.9209310285812085</v>
      </c>
      <c r="H39" s="190">
        <f t="shared" si="3"/>
        <v>-0.53068728434852508</v>
      </c>
      <c r="I39" s="189">
        <v>4.7043410246382482</v>
      </c>
      <c r="J39" s="190">
        <f t="shared" si="3"/>
        <v>0.78340999605703976</v>
      </c>
      <c r="K39" s="189">
        <v>3.9471493212669682</v>
      </c>
      <c r="L39" s="190">
        <f t="shared" si="4"/>
        <v>-0.75719170337128006</v>
      </c>
      <c r="M39" s="189"/>
      <c r="N39" s="190"/>
    </row>
    <row r="40" spans="2:15" x14ac:dyDescent="0.25">
      <c r="B40" s="119" t="s">
        <v>92</v>
      </c>
      <c r="C40" s="189">
        <v>3.9724849527085127</v>
      </c>
      <c r="D40" s="190">
        <v>-1.8706377238714129</v>
      </c>
      <c r="E40" s="189">
        <v>10.14689880304679</v>
      </c>
      <c r="F40" s="190">
        <f t="shared" si="3"/>
        <v>6.1744138503382775</v>
      </c>
      <c r="G40" s="189">
        <v>5.8182459440395018</v>
      </c>
      <c r="H40" s="190">
        <f t="shared" si="3"/>
        <v>-4.3286528590072884</v>
      </c>
      <c r="I40" s="189">
        <v>3.5737260876925681</v>
      </c>
      <c r="J40" s="190">
        <f t="shared" si="3"/>
        <v>-2.2445198563469337</v>
      </c>
      <c r="K40" s="189">
        <v>3.8102577730534146</v>
      </c>
      <c r="L40" s="190">
        <f t="shared" si="4"/>
        <v>0.23653168536084657</v>
      </c>
      <c r="M40" s="189"/>
      <c r="N40" s="190"/>
    </row>
    <row r="41" spans="2:15" x14ac:dyDescent="0.25">
      <c r="B41" s="119" t="s">
        <v>94</v>
      </c>
      <c r="C41" s="189">
        <v>2.9117849758787044</v>
      </c>
      <c r="D41" s="190">
        <v>-3.5501040050657857</v>
      </c>
      <c r="E41" s="189">
        <v>7.1856763925729439</v>
      </c>
      <c r="F41" s="190">
        <f t="shared" si="3"/>
        <v>4.273891416694239</v>
      </c>
      <c r="G41" s="189">
        <v>7.9188503803888421</v>
      </c>
      <c r="H41" s="190">
        <f t="shared" si="3"/>
        <v>0.73317398781589826</v>
      </c>
      <c r="I41" s="189">
        <v>4.2942056074766359</v>
      </c>
      <c r="J41" s="190">
        <f t="shared" si="3"/>
        <v>-3.6246447729122062</v>
      </c>
      <c r="K41" s="189">
        <v>3.8013937282229966</v>
      </c>
      <c r="L41" s="190">
        <f t="shared" si="4"/>
        <v>-0.49281187925363934</v>
      </c>
      <c r="M41" s="189"/>
      <c r="N41" s="190"/>
    </row>
    <row r="42" spans="2:15" x14ac:dyDescent="0.25">
      <c r="B42" s="119" t="s">
        <v>96</v>
      </c>
      <c r="C42" s="189">
        <v>3.5903284671532845</v>
      </c>
      <c r="D42" s="190">
        <v>-3.3869547966390199</v>
      </c>
      <c r="E42" s="189">
        <v>5.0904255319148932</v>
      </c>
      <c r="F42" s="190">
        <f t="shared" si="3"/>
        <v>1.5000970647616088</v>
      </c>
      <c r="G42" s="189">
        <v>7.2166331321260895</v>
      </c>
      <c r="H42" s="190">
        <f t="shared" si="3"/>
        <v>2.1262076002111963</v>
      </c>
      <c r="I42" s="189">
        <v>4.1467815782386213</v>
      </c>
      <c r="J42" s="190">
        <f t="shared" si="3"/>
        <v>-3.0698515538874682</v>
      </c>
      <c r="K42" s="189">
        <v>4.5405860559110813</v>
      </c>
      <c r="L42" s="190">
        <f t="shared" si="4"/>
        <v>0.39380447767246007</v>
      </c>
      <c r="M42" s="189"/>
      <c r="N42" s="190"/>
    </row>
    <row r="43" spans="2:15" ht="15.75" x14ac:dyDescent="0.25">
      <c r="B43" s="122" t="s">
        <v>33</v>
      </c>
      <c r="C43" s="191">
        <v>4.0957363327229928</v>
      </c>
      <c r="D43" s="192">
        <v>-1.149095812783151</v>
      </c>
      <c r="E43" s="191">
        <v>4.4822514527681427</v>
      </c>
      <c r="F43" s="192">
        <f t="shared" si="3"/>
        <v>0.38651512004514998</v>
      </c>
      <c r="G43" s="191">
        <v>4.5358626362327783</v>
      </c>
      <c r="H43" s="192">
        <f t="shared" si="3"/>
        <v>5.3611183464635559E-2</v>
      </c>
      <c r="I43" s="191">
        <v>3.9346311328209183</v>
      </c>
      <c r="J43" s="192">
        <f t="shared" si="3"/>
        <v>-0.60123150341186005</v>
      </c>
      <c r="K43" s="191">
        <v>4.1724857951693535</v>
      </c>
      <c r="L43" s="192">
        <f t="shared" si="4"/>
        <v>0.23785466234843522</v>
      </c>
      <c r="M43" s="191">
        <v>4.0204161248374515</v>
      </c>
      <c r="N43" s="192">
        <v>-0.22281320567417406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302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CONCATENATE("dif ",RIGHT(M51,2),"/",RIGHT(K51,2))</f>
        <v>dif 25/24</v>
      </c>
    </row>
    <row r="53" spans="1:15" x14ac:dyDescent="0.25">
      <c r="A53" s="1">
        <v>1</v>
      </c>
      <c r="B53" s="119" t="s">
        <v>74</v>
      </c>
      <c r="C53" s="189">
        <v>7.3134218289085542</v>
      </c>
      <c r="D53" s="190">
        <v>0.22547002167963814</v>
      </c>
      <c r="E53" s="189">
        <v>4.0804597701149428</v>
      </c>
      <c r="F53" s="190">
        <f t="shared" ref="F53:J65" si="5">IFERROR(E53-C53,"-")</f>
        <v>-3.2329620587936114</v>
      </c>
      <c r="G53" s="189">
        <v>5.8543689320388346</v>
      </c>
      <c r="H53" s="190">
        <f t="shared" si="5"/>
        <v>1.7739091619238918</v>
      </c>
      <c r="I53" s="189">
        <v>4.9227144203581528</v>
      </c>
      <c r="J53" s="190">
        <f t="shared" si="5"/>
        <v>-0.93165451168068181</v>
      </c>
      <c r="K53" s="189">
        <v>6.3604584527220629</v>
      </c>
      <c r="L53" s="190">
        <f t="shared" ref="L53:N65" si="6">IFERROR(K53-I53,"-")</f>
        <v>1.4377440323639101</v>
      </c>
      <c r="M53" s="189">
        <v>4.8804071246819341</v>
      </c>
      <c r="N53" s="190">
        <f t="shared" si="6"/>
        <v>-1.4800513280401288</v>
      </c>
    </row>
    <row r="54" spans="1:15" x14ac:dyDescent="0.25">
      <c r="A54" s="1">
        <v>2</v>
      </c>
      <c r="B54" s="119" t="s">
        <v>76</v>
      </c>
      <c r="C54" s="189">
        <v>6.2183424484644512</v>
      </c>
      <c r="D54" s="190">
        <v>1.4523168074388098</v>
      </c>
      <c r="E54" s="189" t="s">
        <v>256</v>
      </c>
      <c r="F54" s="190" t="str">
        <f t="shared" si="5"/>
        <v>-</v>
      </c>
      <c r="G54" s="189">
        <v>3.1932515337423313</v>
      </c>
      <c r="H54" s="190" t="str">
        <f t="shared" si="5"/>
        <v>-</v>
      </c>
      <c r="I54" s="189">
        <v>4.8845897264843225</v>
      </c>
      <c r="J54" s="190">
        <f t="shared" si="5"/>
        <v>1.6913381927419913</v>
      </c>
      <c r="K54" s="189">
        <v>4.6428038777032068</v>
      </c>
      <c r="L54" s="190">
        <f t="shared" si="6"/>
        <v>-0.24178584878111575</v>
      </c>
      <c r="M54" s="189">
        <v>4.6215621562156217</v>
      </c>
      <c r="N54" s="190">
        <f t="shared" si="6"/>
        <v>-2.1241721487585075E-2</v>
      </c>
    </row>
    <row r="55" spans="1:15" x14ac:dyDescent="0.25">
      <c r="A55" s="1">
        <v>3</v>
      </c>
      <c r="B55" s="119" t="s">
        <v>78</v>
      </c>
      <c r="C55" s="189">
        <v>6.7754491017964069</v>
      </c>
      <c r="D55" s="190">
        <v>-1.5977836974495867</v>
      </c>
      <c r="E55" s="189" t="s">
        <v>256</v>
      </c>
      <c r="F55" s="190" t="str">
        <f t="shared" si="5"/>
        <v>-</v>
      </c>
      <c r="G55" s="189">
        <v>4.1188260558339298</v>
      </c>
      <c r="H55" s="190" t="str">
        <f t="shared" si="5"/>
        <v>-</v>
      </c>
      <c r="I55" s="189">
        <v>5.5826369545032497</v>
      </c>
      <c r="J55" s="190">
        <f t="shared" si="5"/>
        <v>1.4638108986693199</v>
      </c>
      <c r="K55" s="189">
        <v>4.1687797147385099</v>
      </c>
      <c r="L55" s="190">
        <f t="shared" si="6"/>
        <v>-1.4138572397647398</v>
      </c>
      <c r="M55" s="189">
        <v>4.1008280565026789</v>
      </c>
      <c r="N55" s="190">
        <f t="shared" si="6"/>
        <v>-6.7951658235831047E-2</v>
      </c>
    </row>
    <row r="56" spans="1:15" x14ac:dyDescent="0.25">
      <c r="A56" s="1">
        <v>4</v>
      </c>
      <c r="B56" s="119" t="s">
        <v>80</v>
      </c>
      <c r="C56" s="189" t="s">
        <v>256</v>
      </c>
      <c r="D56" s="190" t="s">
        <v>256</v>
      </c>
      <c r="E56" s="189">
        <v>3.9379844961240309</v>
      </c>
      <c r="F56" s="190" t="str">
        <f>IFERROR(E56-C56,"-")</f>
        <v>-</v>
      </c>
      <c r="G56" s="189">
        <v>3.5085178875638841</v>
      </c>
      <c r="H56" s="190">
        <f>IFERROR(G56-E56,"-")</f>
        <v>-0.42946660856014685</v>
      </c>
      <c r="I56" s="189">
        <v>4.1606083086053411</v>
      </c>
      <c r="J56" s="190">
        <f>IFERROR(I56-G56,"-")</f>
        <v>0.65209042104145709</v>
      </c>
      <c r="K56" s="189">
        <v>4.3753591954022992</v>
      </c>
      <c r="L56" s="190">
        <f>IFERROR(K56-I56,"-")</f>
        <v>0.21475088679695808</v>
      </c>
      <c r="M56" s="189">
        <v>3.5511833475905332</v>
      </c>
      <c r="N56" s="190">
        <f t="shared" si="6"/>
        <v>-0.824175847811766</v>
      </c>
    </row>
    <row r="57" spans="1:15" x14ac:dyDescent="0.25">
      <c r="A57" s="1">
        <v>5</v>
      </c>
      <c r="B57" s="119" t="s">
        <v>82</v>
      </c>
      <c r="C57" s="189" t="s">
        <v>256</v>
      </c>
      <c r="D57" s="190" t="s">
        <v>256</v>
      </c>
      <c r="E57" s="189">
        <v>4.282097649186257</v>
      </c>
      <c r="F57" s="190" t="str">
        <f t="shared" si="5"/>
        <v>-</v>
      </c>
      <c r="G57" s="189">
        <v>3.2697655939610648</v>
      </c>
      <c r="H57" s="190">
        <f t="shared" si="5"/>
        <v>-1.0123320552251922</v>
      </c>
      <c r="I57" s="189">
        <v>3.7866996816413159</v>
      </c>
      <c r="J57" s="190">
        <f t="shared" si="5"/>
        <v>0.51693408768025106</v>
      </c>
      <c r="K57" s="189">
        <v>3.8603225073813308</v>
      </c>
      <c r="L57" s="190">
        <f t="shared" si="6"/>
        <v>7.3622825740014886E-2</v>
      </c>
      <c r="M57" s="189">
        <v>2.9176039759351293</v>
      </c>
      <c r="N57" s="190">
        <f t="shared" si="6"/>
        <v>-0.94271853144620144</v>
      </c>
    </row>
    <row r="58" spans="1:15" x14ac:dyDescent="0.25">
      <c r="A58" s="1">
        <v>6</v>
      </c>
      <c r="B58" s="119" t="s">
        <v>84</v>
      </c>
      <c r="C58" s="189" t="s">
        <v>256</v>
      </c>
      <c r="D58" s="190" t="s">
        <v>256</v>
      </c>
      <c r="E58" s="189">
        <v>3.3180413596386975</v>
      </c>
      <c r="F58" s="190" t="str">
        <f t="shared" si="5"/>
        <v>-</v>
      </c>
      <c r="G58" s="189">
        <v>3.8176451295506721</v>
      </c>
      <c r="H58" s="190">
        <f t="shared" si="5"/>
        <v>0.49960376991197464</v>
      </c>
      <c r="I58" s="189">
        <v>4.0425724637681162</v>
      </c>
      <c r="J58" s="190">
        <f t="shared" si="5"/>
        <v>0.22492733421744404</v>
      </c>
      <c r="K58" s="189">
        <v>4.5333741579914264</v>
      </c>
      <c r="L58" s="190">
        <f t="shared" si="6"/>
        <v>0.49080169422331021</v>
      </c>
      <c r="M58" s="189">
        <v>4.2093297903749631</v>
      </c>
      <c r="N58" s="190">
        <f t="shared" si="6"/>
        <v>-0.32404436761646327</v>
      </c>
    </row>
    <row r="59" spans="1:15" x14ac:dyDescent="0.25">
      <c r="A59" s="1">
        <v>7</v>
      </c>
      <c r="B59" s="119" t="s">
        <v>86</v>
      </c>
      <c r="C59" s="189" t="s">
        <v>256</v>
      </c>
      <c r="D59" s="190" t="s">
        <v>256</v>
      </c>
      <c r="E59" s="189">
        <v>4.5715691096901132</v>
      </c>
      <c r="F59" s="190" t="str">
        <f t="shared" si="5"/>
        <v>-</v>
      </c>
      <c r="G59" s="189">
        <v>4.0505914925748803</v>
      </c>
      <c r="H59" s="190">
        <f t="shared" si="5"/>
        <v>-0.52097761711523294</v>
      </c>
      <c r="I59" s="189">
        <v>4.9391634980988597</v>
      </c>
      <c r="J59" s="190">
        <f t="shared" si="5"/>
        <v>0.88857200552397941</v>
      </c>
      <c r="K59" s="189">
        <v>4.9378465129851179</v>
      </c>
      <c r="L59" s="190">
        <f t="shared" si="6"/>
        <v>-1.3169851137417865E-3</v>
      </c>
      <c r="M59" s="189">
        <v>4.4232161323681485</v>
      </c>
      <c r="N59" s="190">
        <f t="shared" si="6"/>
        <v>-0.51463038061696942</v>
      </c>
    </row>
    <row r="60" spans="1:15" x14ac:dyDescent="0.25">
      <c r="A60" s="1">
        <v>8</v>
      </c>
      <c r="B60" s="119" t="s">
        <v>88</v>
      </c>
      <c r="C60" s="189">
        <v>3.5583072854051454</v>
      </c>
      <c r="D60" s="190">
        <v>-2.62459940328189</v>
      </c>
      <c r="E60" s="189">
        <v>4.8749685534591194</v>
      </c>
      <c r="F60" s="190">
        <f t="shared" si="5"/>
        <v>1.316661268053974</v>
      </c>
      <c r="G60" s="189">
        <v>4.2587159863945576</v>
      </c>
      <c r="H60" s="190">
        <f t="shared" si="5"/>
        <v>-0.61625256706456177</v>
      </c>
      <c r="I60" s="189">
        <v>4.4822949350067232</v>
      </c>
      <c r="J60" s="190">
        <f t="shared" si="5"/>
        <v>0.22357894861216554</v>
      </c>
      <c r="K60" s="189">
        <v>4.490038872691934</v>
      </c>
      <c r="L60" s="190">
        <f t="shared" si="6"/>
        <v>7.7439376852108666E-3</v>
      </c>
      <c r="M60" s="189">
        <v>5.0544290288153686</v>
      </c>
      <c r="N60" s="190">
        <f t="shared" si="6"/>
        <v>0.56439015612343457</v>
      </c>
    </row>
    <row r="61" spans="1:15" x14ac:dyDescent="0.25">
      <c r="A61" s="1">
        <v>9</v>
      </c>
      <c r="B61" s="119" t="s">
        <v>90</v>
      </c>
      <c r="C61" s="189">
        <v>3.5566747572815536</v>
      </c>
      <c r="D61" s="190">
        <v>-3.264650891133432</v>
      </c>
      <c r="E61" s="189">
        <v>4.8099891422366996</v>
      </c>
      <c r="F61" s="190">
        <f t="shared" si="5"/>
        <v>1.253314384955146</v>
      </c>
      <c r="G61" s="189">
        <v>4.5078840284842316</v>
      </c>
      <c r="H61" s="190">
        <f t="shared" si="5"/>
        <v>-0.30210511375246796</v>
      </c>
      <c r="I61" s="189">
        <v>4.8293562708102105</v>
      </c>
      <c r="J61" s="190">
        <f t="shared" si="5"/>
        <v>0.32147224232597882</v>
      </c>
      <c r="K61" s="189">
        <v>4.1515237020316027</v>
      </c>
      <c r="L61" s="190">
        <f t="shared" si="6"/>
        <v>-0.67783256877860776</v>
      </c>
      <c r="M61" s="189"/>
      <c r="N61" s="190"/>
    </row>
    <row r="62" spans="1:15" x14ac:dyDescent="0.25">
      <c r="A62" s="1">
        <v>10</v>
      </c>
      <c r="B62" s="119" t="s">
        <v>92</v>
      </c>
      <c r="C62" s="189">
        <v>3.4369747899159662</v>
      </c>
      <c r="D62" s="190">
        <v>-4.9506540760634152</v>
      </c>
      <c r="E62" s="189">
        <v>5.3833333333333337</v>
      </c>
      <c r="F62" s="190">
        <f t="shared" si="5"/>
        <v>1.9463585434173676</v>
      </c>
      <c r="G62" s="189">
        <v>4.7737603305785123</v>
      </c>
      <c r="H62" s="190">
        <f t="shared" si="5"/>
        <v>-0.6095730027548214</v>
      </c>
      <c r="I62" s="189">
        <v>3.8658951667801227</v>
      </c>
      <c r="J62" s="190">
        <f t="shared" si="5"/>
        <v>-0.90786516379838966</v>
      </c>
      <c r="K62" s="189">
        <v>4.0380479735318442</v>
      </c>
      <c r="L62" s="190">
        <f t="shared" si="6"/>
        <v>0.17215280675172151</v>
      </c>
      <c r="M62" s="189"/>
      <c r="N62" s="190"/>
    </row>
    <row r="63" spans="1:15" x14ac:dyDescent="0.25">
      <c r="A63" s="1">
        <v>11</v>
      </c>
      <c r="B63" s="119" t="s">
        <v>94</v>
      </c>
      <c r="C63" s="189">
        <v>2.5751879699248121</v>
      </c>
      <c r="D63" s="190">
        <v>-5.6575280794579044</v>
      </c>
      <c r="E63" s="189">
        <v>6.4427645788336934</v>
      </c>
      <c r="F63" s="190">
        <f t="shared" si="5"/>
        <v>3.8675766089088812</v>
      </c>
      <c r="G63" s="189">
        <v>6.0600706713780923</v>
      </c>
      <c r="H63" s="190">
        <f t="shared" si="5"/>
        <v>-0.38269390745560106</v>
      </c>
      <c r="I63" s="189">
        <v>4.5069344811095169</v>
      </c>
      <c r="J63" s="190">
        <f t="shared" si="5"/>
        <v>-1.5531361902685754</v>
      </c>
      <c r="K63" s="189">
        <v>3.7836822329575952</v>
      </c>
      <c r="L63" s="190">
        <f t="shared" si="6"/>
        <v>-0.72325224815192168</v>
      </c>
      <c r="M63" s="189"/>
      <c r="N63" s="190"/>
    </row>
    <row r="64" spans="1:15" x14ac:dyDescent="0.25">
      <c r="A64" s="1">
        <v>12</v>
      </c>
      <c r="B64" s="119" t="s">
        <v>96</v>
      </c>
      <c r="C64" s="189">
        <v>2.9646924829157175</v>
      </c>
      <c r="D64" s="190">
        <v>-5.6529736989148223</v>
      </c>
      <c r="E64" s="189">
        <v>5.126925119490175</v>
      </c>
      <c r="F64" s="190">
        <f t="shared" si="5"/>
        <v>2.1622326365744575</v>
      </c>
      <c r="G64" s="189">
        <v>7.0762155059132716</v>
      </c>
      <c r="H64" s="190">
        <f t="shared" si="5"/>
        <v>1.9492903864230966</v>
      </c>
      <c r="I64" s="189">
        <v>4.342200328407225</v>
      </c>
      <c r="J64" s="190">
        <f t="shared" si="5"/>
        <v>-2.7340151775060466</v>
      </c>
      <c r="K64" s="189">
        <v>4.3829600351339479</v>
      </c>
      <c r="L64" s="190">
        <f t="shared" si="6"/>
        <v>4.0759706726722911E-2</v>
      </c>
      <c r="M64" s="189"/>
      <c r="N64" s="190"/>
    </row>
    <row r="65" spans="1:15" ht="15.75" x14ac:dyDescent="0.25">
      <c r="B65" s="122" t="s">
        <v>33</v>
      </c>
      <c r="C65" s="191">
        <v>4.2372272745013859</v>
      </c>
      <c r="D65" s="192">
        <v>-2.0493386408884584</v>
      </c>
      <c r="E65" s="191">
        <v>4.5848703027912023</v>
      </c>
      <c r="F65" s="192">
        <f t="shared" si="5"/>
        <v>0.34764302828981641</v>
      </c>
      <c r="G65" s="191">
        <v>4.4955222955594802</v>
      </c>
      <c r="H65" s="192">
        <f t="shared" si="5"/>
        <v>-8.9348007231722093E-2</v>
      </c>
      <c r="I65" s="191">
        <v>4.4706614312576045</v>
      </c>
      <c r="J65" s="192">
        <f t="shared" si="5"/>
        <v>-2.4860864301875729E-2</v>
      </c>
      <c r="K65" s="191">
        <v>4.4126023495906015</v>
      </c>
      <c r="L65" s="192">
        <f t="shared" si="6"/>
        <v>-5.8059081667003021E-2</v>
      </c>
      <c r="M65" s="191">
        <v>4.1511440274732099</v>
      </c>
      <c r="N65" s="192">
        <v>-0.39151461863371217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303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CONCATENATE("dif ",RIGHT(M73,2),"/",RIGHT(K73,2))</f>
        <v>dif 25/24</v>
      </c>
    </row>
    <row r="75" spans="1:15" x14ac:dyDescent="0.25">
      <c r="A75" s="1">
        <v>1</v>
      </c>
      <c r="B75" s="119" t="s">
        <v>74</v>
      </c>
      <c r="C75" s="189">
        <v>2.6701298701298701</v>
      </c>
      <c r="D75" s="190">
        <v>-2.8700711348952557</v>
      </c>
      <c r="E75" s="189">
        <v>1.5997624703087887</v>
      </c>
      <c r="F75" s="190">
        <f t="shared" ref="F75:J77" si="7">IFERROR(E75-C75,"-")</f>
        <v>-1.0703673998210814</v>
      </c>
      <c r="G75" s="189">
        <v>6.1787709497206702</v>
      </c>
      <c r="H75" s="190">
        <f t="shared" si="7"/>
        <v>4.5790084794118817</v>
      </c>
      <c r="I75" s="189">
        <v>6.8508771929824563</v>
      </c>
      <c r="J75" s="190">
        <f t="shared" si="7"/>
        <v>0.67210624326178614</v>
      </c>
      <c r="K75" s="189">
        <v>4.3003731343283578</v>
      </c>
      <c r="L75" s="190">
        <f t="shared" ref="L75:L77" si="8">IFERROR(K75-I75,"-")</f>
        <v>-2.5505040586540986</v>
      </c>
      <c r="M75" s="189">
        <v>6.2003154574132493</v>
      </c>
      <c r="N75" s="190">
        <f t="shared" ref="N75:N84" si="9">IFERROR(M75-K75,"-")</f>
        <v>1.8999423230848915</v>
      </c>
    </row>
    <row r="76" spans="1:15" x14ac:dyDescent="0.25">
      <c r="A76" s="1">
        <v>2</v>
      </c>
      <c r="B76" s="119" t="s">
        <v>76</v>
      </c>
      <c r="C76" s="189">
        <v>2.4607046070460705</v>
      </c>
      <c r="D76" s="190">
        <v>-0.22700303414994272</v>
      </c>
      <c r="E76" s="189">
        <v>3.617943548387097</v>
      </c>
      <c r="F76" s="190">
        <f t="shared" si="7"/>
        <v>1.1572389413410265</v>
      </c>
      <c r="G76" s="189">
        <v>5.0588235294117645</v>
      </c>
      <c r="H76" s="190">
        <f t="shared" si="7"/>
        <v>1.4408799810246675</v>
      </c>
      <c r="I76" s="189">
        <v>3.6933471933471935</v>
      </c>
      <c r="J76" s="190">
        <f t="shared" si="7"/>
        <v>-1.365476336064571</v>
      </c>
      <c r="K76" s="189">
        <v>4.1227810650887573</v>
      </c>
      <c r="L76" s="190">
        <f t="shared" si="8"/>
        <v>0.42943387174156378</v>
      </c>
      <c r="M76" s="189">
        <v>5.7839116719242902</v>
      </c>
      <c r="N76" s="190">
        <f t="shared" si="9"/>
        <v>1.6611306068355329</v>
      </c>
    </row>
    <row r="77" spans="1:15" x14ac:dyDescent="0.25">
      <c r="A77" s="1">
        <v>3</v>
      </c>
      <c r="B77" s="119" t="s">
        <v>78</v>
      </c>
      <c r="C77" s="189">
        <v>2.4115853658536586</v>
      </c>
      <c r="D77" s="190">
        <v>0.12904098715543366</v>
      </c>
      <c r="E77" s="189">
        <v>5.0300632911392409</v>
      </c>
      <c r="F77" s="190">
        <f t="shared" si="7"/>
        <v>2.6184779252855823</v>
      </c>
      <c r="G77" s="189">
        <v>2.2991689750692519</v>
      </c>
      <c r="H77" s="190">
        <f t="shared" si="7"/>
        <v>-2.730894316069989</v>
      </c>
      <c r="I77" s="189">
        <v>2.0144546649145862</v>
      </c>
      <c r="J77" s="190">
        <f t="shared" si="7"/>
        <v>-0.28471431015466564</v>
      </c>
      <c r="K77" s="189">
        <v>3.2913752913752914</v>
      </c>
      <c r="L77" s="190">
        <f t="shared" si="8"/>
        <v>1.2769206264607051</v>
      </c>
      <c r="M77" s="189">
        <v>4.0829361296472833</v>
      </c>
      <c r="N77" s="190">
        <f t="shared" si="9"/>
        <v>0.79156083827199186</v>
      </c>
    </row>
    <row r="78" spans="1:15" x14ac:dyDescent="0.25">
      <c r="A78" s="1">
        <v>4</v>
      </c>
      <c r="B78" s="119" t="s">
        <v>80</v>
      </c>
      <c r="C78" s="189" t="s">
        <v>256</v>
      </c>
      <c r="D78" s="190" t="s">
        <v>256</v>
      </c>
      <c r="E78" s="189">
        <v>3.2104297693920336</v>
      </c>
      <c r="F78" s="190" t="str">
        <f>IFERROR(E78-C78,"-")</f>
        <v>-</v>
      </c>
      <c r="G78" s="189">
        <v>3.5825688073394497</v>
      </c>
      <c r="H78" s="190">
        <f>IFERROR(G78-E78,"-")</f>
        <v>0.3721390379474161</v>
      </c>
      <c r="I78" s="189">
        <v>2.6831835686777921</v>
      </c>
      <c r="J78" s="190">
        <f>IFERROR(I78-G78,"-")</f>
        <v>-0.89938523866165765</v>
      </c>
      <c r="K78" s="189">
        <v>2.8346738159070597</v>
      </c>
      <c r="L78" s="190">
        <f>IFERROR(K78-I78,"-")</f>
        <v>0.15149024722926763</v>
      </c>
      <c r="M78" s="189">
        <v>3.224676724137931</v>
      </c>
      <c r="N78" s="190">
        <f t="shared" si="9"/>
        <v>0.39000290823087136</v>
      </c>
    </row>
    <row r="79" spans="1:15" x14ac:dyDescent="0.25">
      <c r="A79" s="1">
        <v>5</v>
      </c>
      <c r="B79" s="119" t="s">
        <v>82</v>
      </c>
      <c r="C79" s="189" t="s">
        <v>256</v>
      </c>
      <c r="D79" s="190" t="s">
        <v>256</v>
      </c>
      <c r="E79" s="189">
        <v>4.3789966923925023</v>
      </c>
      <c r="F79" s="190" t="str">
        <f t="shared" ref="F79:J87" si="10">IFERROR(E79-C79,"-")</f>
        <v>-</v>
      </c>
      <c r="G79" s="189">
        <v>3.8555060471037557</v>
      </c>
      <c r="H79" s="190">
        <f t="shared" si="10"/>
        <v>-0.52349064528874667</v>
      </c>
      <c r="I79" s="189">
        <v>2.4323827046918125</v>
      </c>
      <c r="J79" s="190">
        <f t="shared" si="10"/>
        <v>-1.4231233424119432</v>
      </c>
      <c r="K79" s="189">
        <v>2.6231221423905944</v>
      </c>
      <c r="L79" s="190">
        <f t="shared" ref="L79:L87" si="11">IFERROR(K79-I79,"-")</f>
        <v>0.19073943769878188</v>
      </c>
      <c r="M79" s="189">
        <v>2.8223954060705498</v>
      </c>
      <c r="N79" s="190">
        <f t="shared" si="9"/>
        <v>0.19927326367995546</v>
      </c>
    </row>
    <row r="80" spans="1:15" x14ac:dyDescent="0.25">
      <c r="A80" s="1">
        <v>6</v>
      </c>
      <c r="B80" s="119" t="s">
        <v>84</v>
      </c>
      <c r="C80" s="189" t="s">
        <v>256</v>
      </c>
      <c r="D80" s="190" t="s">
        <v>256</v>
      </c>
      <c r="E80" s="189">
        <v>2.5992321323095098</v>
      </c>
      <c r="F80" s="190" t="str">
        <f t="shared" si="10"/>
        <v>-</v>
      </c>
      <c r="G80" s="189">
        <v>2.6960580912863072</v>
      </c>
      <c r="H80" s="190">
        <f t="shared" si="10"/>
        <v>9.6825958976797466E-2</v>
      </c>
      <c r="I80" s="189">
        <v>2.3946601941747572</v>
      </c>
      <c r="J80" s="190">
        <f t="shared" si="10"/>
        <v>-0.30139789711155007</v>
      </c>
      <c r="K80" s="189">
        <v>2.532101167315175</v>
      </c>
      <c r="L80" s="190">
        <f t="shared" si="11"/>
        <v>0.13744097314041781</v>
      </c>
      <c r="M80" s="189">
        <v>4.5544603252833911</v>
      </c>
      <c r="N80" s="190">
        <f t="shared" si="9"/>
        <v>2.0223591579682161</v>
      </c>
    </row>
    <row r="81" spans="1:15" x14ac:dyDescent="0.25">
      <c r="A81" s="1">
        <v>7</v>
      </c>
      <c r="B81" s="119" t="s">
        <v>86</v>
      </c>
      <c r="C81" s="189" t="s">
        <v>256</v>
      </c>
      <c r="D81" s="190" t="s">
        <v>256</v>
      </c>
      <c r="E81" s="189">
        <v>5.5587424158852734</v>
      </c>
      <c r="F81" s="190" t="str">
        <f t="shared" si="10"/>
        <v>-</v>
      </c>
      <c r="G81" s="189">
        <v>2.4225460122699385</v>
      </c>
      <c r="H81" s="190">
        <f t="shared" si="10"/>
        <v>-3.1361964036153349</v>
      </c>
      <c r="I81" s="189">
        <v>2.6328045899426256</v>
      </c>
      <c r="J81" s="190">
        <f t="shared" si="10"/>
        <v>0.21025857767268707</v>
      </c>
      <c r="K81" s="189">
        <v>4.5191709844559584</v>
      </c>
      <c r="L81" s="190">
        <f t="shared" si="11"/>
        <v>1.8863663945133329</v>
      </c>
      <c r="M81" s="189">
        <v>3.6333209371513573</v>
      </c>
      <c r="N81" s="190">
        <f t="shared" si="9"/>
        <v>-0.88585004730460115</v>
      </c>
    </row>
    <row r="82" spans="1:15" x14ac:dyDescent="0.25">
      <c r="A82" s="1">
        <v>8</v>
      </c>
      <c r="B82" s="119" t="s">
        <v>88</v>
      </c>
      <c r="C82" s="189">
        <v>3.0711974110032361</v>
      </c>
      <c r="D82" s="190">
        <v>-1.8668454378676382</v>
      </c>
      <c r="E82" s="189">
        <v>4.0223251895534959</v>
      </c>
      <c r="F82" s="190">
        <f t="shared" si="10"/>
        <v>0.95112777855025987</v>
      </c>
      <c r="G82" s="189">
        <v>4.0693417810630059</v>
      </c>
      <c r="H82" s="190">
        <f t="shared" si="10"/>
        <v>4.7016591509509986E-2</v>
      </c>
      <c r="I82" s="189">
        <v>2.9757890185905751</v>
      </c>
      <c r="J82" s="190">
        <f t="shared" si="10"/>
        <v>-1.0935527624724308</v>
      </c>
      <c r="K82" s="189">
        <v>4.560075329566855</v>
      </c>
      <c r="L82" s="190">
        <f t="shared" si="11"/>
        <v>1.5842863109762799</v>
      </c>
      <c r="M82" s="189">
        <v>3.5562330623306231</v>
      </c>
      <c r="N82" s="190">
        <f t="shared" si="9"/>
        <v>-1.0038422672362319</v>
      </c>
    </row>
    <row r="83" spans="1:15" x14ac:dyDescent="0.25">
      <c r="A83" s="1">
        <v>9</v>
      </c>
      <c r="B83" s="119" t="s">
        <v>90</v>
      </c>
      <c r="C83" s="189">
        <v>2.325503355704698</v>
      </c>
      <c r="D83" s="190">
        <v>-3.121123458983603</v>
      </c>
      <c r="E83" s="189">
        <v>4.1421875000000004</v>
      </c>
      <c r="F83" s="190">
        <f t="shared" si="10"/>
        <v>1.8166841442953023</v>
      </c>
      <c r="G83" s="189">
        <v>2.7132391418105706</v>
      </c>
      <c r="H83" s="190">
        <f t="shared" si="10"/>
        <v>-1.4289483581894298</v>
      </c>
      <c r="I83" s="189">
        <v>4.4059602649006626</v>
      </c>
      <c r="J83" s="190">
        <f t="shared" si="10"/>
        <v>1.692721123090092</v>
      </c>
      <c r="K83" s="189">
        <v>3.5815244825845531</v>
      </c>
      <c r="L83" s="190">
        <f t="shared" si="11"/>
        <v>-0.82443578231610948</v>
      </c>
      <c r="M83" s="189"/>
      <c r="N83" s="190"/>
    </row>
    <row r="84" spans="1:15" x14ac:dyDescent="0.25">
      <c r="A84" s="1">
        <v>10</v>
      </c>
      <c r="B84" s="119" t="s">
        <v>92</v>
      </c>
      <c r="C84" s="189">
        <v>5.739371534195933</v>
      </c>
      <c r="D84" s="190">
        <v>2.8940274046412773</v>
      </c>
      <c r="E84" s="189">
        <v>36.877697841726622</v>
      </c>
      <c r="F84" s="190">
        <f t="shared" si="10"/>
        <v>31.13832630753069</v>
      </c>
      <c r="G84" s="189">
        <v>8.0667160859896221</v>
      </c>
      <c r="H84" s="190">
        <f t="shared" si="10"/>
        <v>-28.810981755737</v>
      </c>
      <c r="I84" s="189">
        <v>2.7153333333333332</v>
      </c>
      <c r="J84" s="190">
        <f t="shared" si="10"/>
        <v>-5.3513827526562885</v>
      </c>
      <c r="K84" s="189">
        <v>3.400743494423792</v>
      </c>
      <c r="L84" s="190">
        <f t="shared" si="11"/>
        <v>0.68541016109045882</v>
      </c>
      <c r="M84" s="189"/>
      <c r="N84" s="190"/>
    </row>
    <row r="85" spans="1:15" x14ac:dyDescent="0.25">
      <c r="A85" s="1">
        <v>11</v>
      </c>
      <c r="B85" s="119" t="s">
        <v>94</v>
      </c>
      <c r="C85" s="189">
        <v>3.1066376496191515</v>
      </c>
      <c r="D85" s="190">
        <v>0.25777115087859714</v>
      </c>
      <c r="E85" s="189">
        <v>8.3676975945017187</v>
      </c>
      <c r="F85" s="190">
        <f t="shared" si="10"/>
        <v>5.2610599448825672</v>
      </c>
      <c r="G85" s="189">
        <v>15.235048678720444</v>
      </c>
      <c r="H85" s="190">
        <f t="shared" si="10"/>
        <v>6.8673510842187255</v>
      </c>
      <c r="I85" s="189">
        <v>3.5325342465753424</v>
      </c>
      <c r="J85" s="190">
        <f t="shared" si="10"/>
        <v>-11.702514432145101</v>
      </c>
      <c r="K85" s="189">
        <v>3.8472222222222223</v>
      </c>
      <c r="L85" s="190">
        <f t="shared" si="11"/>
        <v>0.31468797564687989</v>
      </c>
      <c r="M85" s="189"/>
      <c r="N85" s="190"/>
    </row>
    <row r="86" spans="1:15" x14ac:dyDescent="0.25">
      <c r="A86" s="1">
        <v>12</v>
      </c>
      <c r="B86" s="119" t="s">
        <v>96</v>
      </c>
      <c r="C86" s="189">
        <v>4.0083713850837137</v>
      </c>
      <c r="D86" s="190">
        <v>-0.79063361843863333</v>
      </c>
      <c r="E86" s="189">
        <v>5.0380807311500382</v>
      </c>
      <c r="F86" s="190">
        <f t="shared" si="10"/>
        <v>1.0297093460663245</v>
      </c>
      <c r="G86" s="189">
        <v>7.6752503576537912</v>
      </c>
      <c r="H86" s="190">
        <f t="shared" si="10"/>
        <v>2.637169626503753</v>
      </c>
      <c r="I86" s="189">
        <v>3.2559880239520957</v>
      </c>
      <c r="J86" s="190">
        <f t="shared" si="10"/>
        <v>-4.4192623337016954</v>
      </c>
      <c r="K86" s="189">
        <v>5.0592485549132951</v>
      </c>
      <c r="L86" s="190">
        <f t="shared" si="11"/>
        <v>1.8032605309611993</v>
      </c>
      <c r="M86" s="189"/>
      <c r="N86" s="190"/>
    </row>
    <row r="87" spans="1:15" ht="15.75" x14ac:dyDescent="0.25">
      <c r="B87" s="122" t="s">
        <v>33</v>
      </c>
      <c r="C87" s="191">
        <v>3.3653032440056418</v>
      </c>
      <c r="D87" s="192">
        <v>-0.20351721704096759</v>
      </c>
      <c r="E87" s="191">
        <v>4.3959784411276948</v>
      </c>
      <c r="F87" s="192">
        <f t="shared" si="10"/>
        <v>1.0306751971220529</v>
      </c>
      <c r="G87" s="191">
        <v>4.6154410416284612</v>
      </c>
      <c r="H87" s="192">
        <f t="shared" si="10"/>
        <v>0.21946260050076649</v>
      </c>
      <c r="I87" s="191">
        <v>2.9415471311475412</v>
      </c>
      <c r="J87" s="192">
        <f t="shared" si="10"/>
        <v>-1.6738939104809201</v>
      </c>
      <c r="K87" s="191">
        <v>3.6697310391949811</v>
      </c>
      <c r="L87" s="192">
        <f t="shared" si="11"/>
        <v>0.72818390804743993</v>
      </c>
      <c r="M87" s="191">
        <v>3.799173727330019</v>
      </c>
      <c r="N87" s="192">
        <v>0.17810163860543504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304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CONCATENATE("dif ",RIGHT(M95,2),"/",RIGHT(K95,2))</f>
        <v>dif 25/24</v>
      </c>
    </row>
    <row r="97" spans="2:14" x14ac:dyDescent="0.25">
      <c r="B97" s="119" t="s">
        <v>74</v>
      </c>
      <c r="C97" s="189">
        <v>7.2165710311250217</v>
      </c>
      <c r="D97" s="190">
        <v>-1.1684804665599442</v>
      </c>
      <c r="E97" s="189">
        <v>10.840336134453782</v>
      </c>
      <c r="F97" s="190">
        <f t="shared" ref="F97:J99" si="12">IFERROR(E97-C97,"-")</f>
        <v>3.6237651033287603</v>
      </c>
      <c r="G97" s="189">
        <v>8.7300962832591367</v>
      </c>
      <c r="H97" s="190">
        <f t="shared" si="12"/>
        <v>-2.1102398511946454</v>
      </c>
      <c r="I97" s="189">
        <v>6.533854166666667</v>
      </c>
      <c r="J97" s="190">
        <f t="shared" si="12"/>
        <v>-2.1962421165924697</v>
      </c>
      <c r="K97" s="189">
        <v>6.7966147052920318</v>
      </c>
      <c r="L97" s="190">
        <f t="shared" ref="L97:L99" si="13">IFERROR(K97-I97,"-")</f>
        <v>0.26276053862536486</v>
      </c>
      <c r="M97" s="189">
        <v>5.7032714213568259</v>
      </c>
      <c r="N97" s="190">
        <f t="shared" ref="N97:N106" si="14">IFERROR(M97-K97,"-")</f>
        <v>-1.093343283935206</v>
      </c>
    </row>
    <row r="98" spans="2:14" x14ac:dyDescent="0.25">
      <c r="B98" s="119" t="s">
        <v>76</v>
      </c>
      <c r="C98" s="189">
        <v>6.6646178730287104</v>
      </c>
      <c r="D98" s="190">
        <v>-1.2313369543340595</v>
      </c>
      <c r="E98" s="189">
        <v>6.483386923901393</v>
      </c>
      <c r="F98" s="190">
        <f t="shared" si="12"/>
        <v>-0.18123094912731741</v>
      </c>
      <c r="G98" s="189">
        <v>7.4176239055345814</v>
      </c>
      <c r="H98" s="190">
        <f t="shared" si="12"/>
        <v>0.93423698163318836</v>
      </c>
      <c r="I98" s="189">
        <v>5.3828042767713704</v>
      </c>
      <c r="J98" s="190">
        <f t="shared" si="12"/>
        <v>-2.034819628763211</v>
      </c>
      <c r="K98" s="189">
        <v>6.5330156142221103</v>
      </c>
      <c r="L98" s="190">
        <f t="shared" si="13"/>
        <v>1.1502113374507399</v>
      </c>
      <c r="M98" s="189">
        <v>6.0849573152781868</v>
      </c>
      <c r="N98" s="190">
        <f t="shared" si="14"/>
        <v>-0.44805829894392346</v>
      </c>
    </row>
    <row r="99" spans="2:14" x14ac:dyDescent="0.25">
      <c r="B99" s="119" t="s">
        <v>78</v>
      </c>
      <c r="C99" s="189">
        <v>8.1990271584920951</v>
      </c>
      <c r="D99" s="190">
        <v>0.35635152321556252</v>
      </c>
      <c r="E99" s="189">
        <v>14.005054759898904</v>
      </c>
      <c r="F99" s="190">
        <f t="shared" si="12"/>
        <v>5.8060276014068091</v>
      </c>
      <c r="G99" s="189">
        <v>5.8618128654970763</v>
      </c>
      <c r="H99" s="190">
        <f t="shared" si="12"/>
        <v>-8.1432418944018288</v>
      </c>
      <c r="I99" s="189">
        <v>5.2346087053946562</v>
      </c>
      <c r="J99" s="190">
        <f t="shared" si="12"/>
        <v>-0.62720416010242008</v>
      </c>
      <c r="K99" s="189">
        <v>6.1331573626867346</v>
      </c>
      <c r="L99" s="190">
        <f t="shared" si="13"/>
        <v>0.89854865729207845</v>
      </c>
      <c r="M99" s="189">
        <v>5.7484341780152848</v>
      </c>
      <c r="N99" s="190">
        <f t="shared" si="14"/>
        <v>-0.38472318467144984</v>
      </c>
    </row>
    <row r="100" spans="2:14" x14ac:dyDescent="0.25">
      <c r="B100" s="119" t="s">
        <v>80</v>
      </c>
      <c r="C100" s="189" t="s">
        <v>256</v>
      </c>
      <c r="D100" s="190" t="s">
        <v>256</v>
      </c>
      <c r="E100" s="189">
        <v>12.037222222222223</v>
      </c>
      <c r="F100" s="190" t="str">
        <f>IFERROR(E100-C100,"-")</f>
        <v>-</v>
      </c>
      <c r="G100" s="189">
        <v>8.0518100841709561</v>
      </c>
      <c r="H100" s="190">
        <f>IFERROR(G100-E100,"-")</f>
        <v>-3.9854121380512666</v>
      </c>
      <c r="I100" s="189">
        <v>5.1068981269986296</v>
      </c>
      <c r="J100" s="190">
        <f>IFERROR(I100-G100,"-")</f>
        <v>-2.9449119571723266</v>
      </c>
      <c r="K100" s="189">
        <v>5.8996194962855588</v>
      </c>
      <c r="L100" s="190">
        <f>IFERROR(K100-I100,"-")</f>
        <v>0.79272136928692927</v>
      </c>
      <c r="M100" s="189">
        <v>5.7116178291374329</v>
      </c>
      <c r="N100" s="190">
        <f t="shared" si="14"/>
        <v>-0.18800166714812594</v>
      </c>
    </row>
    <row r="101" spans="2:14" x14ac:dyDescent="0.25">
      <c r="B101" s="119" t="s">
        <v>82</v>
      </c>
      <c r="C101" s="189" t="s">
        <v>256</v>
      </c>
      <c r="D101" s="190" t="s">
        <v>256</v>
      </c>
      <c r="E101" s="189">
        <v>10.333473330533389</v>
      </c>
      <c r="F101" s="190" t="str">
        <f t="shared" ref="F101:J109" si="15">IFERROR(E101-C101,"-")</f>
        <v>-</v>
      </c>
      <c r="G101" s="189">
        <v>7.5680802630469604</v>
      </c>
      <c r="H101" s="190">
        <f t="shared" si="15"/>
        <v>-2.7653930674864284</v>
      </c>
      <c r="I101" s="189">
        <v>5.8374851013110849</v>
      </c>
      <c r="J101" s="190">
        <f t="shared" si="15"/>
        <v>-1.7305951617358755</v>
      </c>
      <c r="K101" s="189">
        <v>6.1456815157467837</v>
      </c>
      <c r="L101" s="190">
        <f t="shared" ref="L101:L109" si="16">IFERROR(K101-I101,"-")</f>
        <v>0.30819641443569878</v>
      </c>
      <c r="M101" s="189">
        <v>5.8060286002492134</v>
      </c>
      <c r="N101" s="190">
        <f t="shared" si="14"/>
        <v>-0.33965291549757026</v>
      </c>
    </row>
    <row r="102" spans="2:14" x14ac:dyDescent="0.25">
      <c r="B102" s="119" t="s">
        <v>84</v>
      </c>
      <c r="C102" s="189" t="s">
        <v>256</v>
      </c>
      <c r="D102" s="190" t="s">
        <v>256</v>
      </c>
      <c r="E102" s="189">
        <v>8.1765730880929333</v>
      </c>
      <c r="F102" s="190" t="str">
        <f t="shared" si="15"/>
        <v>-</v>
      </c>
      <c r="G102" s="189">
        <v>8.2189096215990833</v>
      </c>
      <c r="H102" s="190">
        <f t="shared" si="15"/>
        <v>4.2336533506150076E-2</v>
      </c>
      <c r="I102" s="189">
        <v>6.5708221225710011</v>
      </c>
      <c r="J102" s="190">
        <f t="shared" si="15"/>
        <v>-1.6480874990280823</v>
      </c>
      <c r="K102" s="189">
        <v>7.2864087783873881</v>
      </c>
      <c r="L102" s="190">
        <f t="shared" si="16"/>
        <v>0.71558665581638703</v>
      </c>
      <c r="M102" s="189">
        <v>6.5345427768108184</v>
      </c>
      <c r="N102" s="190">
        <f t="shared" si="14"/>
        <v>-0.75186600157656969</v>
      </c>
    </row>
    <row r="103" spans="2:14" x14ac:dyDescent="0.25">
      <c r="B103" s="119" t="s">
        <v>86</v>
      </c>
      <c r="C103" s="189" t="s">
        <v>256</v>
      </c>
      <c r="D103" s="190" t="s">
        <v>256</v>
      </c>
      <c r="E103" s="189">
        <v>9.841807909604519</v>
      </c>
      <c r="F103" s="190" t="str">
        <f t="shared" si="15"/>
        <v>-</v>
      </c>
      <c r="G103" s="189">
        <v>7.8831803086540342</v>
      </c>
      <c r="H103" s="190">
        <f t="shared" si="15"/>
        <v>-1.9586276009504848</v>
      </c>
      <c r="I103" s="189">
        <v>6.6500673854447436</v>
      </c>
      <c r="J103" s="190">
        <f t="shared" si="15"/>
        <v>-1.2331129232092906</v>
      </c>
      <c r="K103" s="189">
        <v>7.4098608193277311</v>
      </c>
      <c r="L103" s="190">
        <f t="shared" si="16"/>
        <v>0.75979343388298748</v>
      </c>
      <c r="M103" s="189">
        <v>6.6567238689547583</v>
      </c>
      <c r="N103" s="190">
        <f t="shared" si="14"/>
        <v>-0.75313695037297279</v>
      </c>
    </row>
    <row r="104" spans="2:14" x14ac:dyDescent="0.25">
      <c r="B104" s="119" t="s">
        <v>88</v>
      </c>
      <c r="C104" s="189">
        <v>6.097185185185185</v>
      </c>
      <c r="D104" s="190">
        <v>-2.5203484330781327</v>
      </c>
      <c r="E104" s="189">
        <v>9.0528089887640455</v>
      </c>
      <c r="F104" s="190">
        <f t="shared" si="15"/>
        <v>2.9556238035788605</v>
      </c>
      <c r="G104" s="189">
        <v>7.7771453913814765</v>
      </c>
      <c r="H104" s="190">
        <f t="shared" si="15"/>
        <v>-1.275663597382569</v>
      </c>
      <c r="I104" s="189">
        <v>8.0107416127133604</v>
      </c>
      <c r="J104" s="190">
        <f t="shared" si="15"/>
        <v>0.23359622133188385</v>
      </c>
      <c r="K104" s="189">
        <v>7.8473442622950822</v>
      </c>
      <c r="L104" s="190">
        <f t="shared" si="16"/>
        <v>-0.16339735041827819</v>
      </c>
      <c r="M104" s="189">
        <v>6.874671505443624</v>
      </c>
      <c r="N104" s="190">
        <f t="shared" si="14"/>
        <v>-0.97267275685145815</v>
      </c>
    </row>
    <row r="105" spans="2:14" x14ac:dyDescent="0.25">
      <c r="B105" s="119" t="s">
        <v>90</v>
      </c>
      <c r="C105" s="189">
        <v>6.3997477931904161</v>
      </c>
      <c r="D105" s="190">
        <v>-1.8656489580074336</v>
      </c>
      <c r="E105" s="189">
        <v>8.8807339449541285</v>
      </c>
      <c r="F105" s="190">
        <f t="shared" si="15"/>
        <v>2.4809861517637124</v>
      </c>
      <c r="G105" s="189">
        <v>7.2970989466413396</v>
      </c>
      <c r="H105" s="190">
        <f t="shared" si="15"/>
        <v>-1.5836349983127889</v>
      </c>
      <c r="I105" s="189">
        <v>7.3590079278492979</v>
      </c>
      <c r="J105" s="190">
        <f t="shared" si="15"/>
        <v>6.1908981207958291E-2</v>
      </c>
      <c r="K105" s="189">
        <v>6.853787473233405</v>
      </c>
      <c r="L105" s="190">
        <f t="shared" si="16"/>
        <v>-0.50522045461589293</v>
      </c>
      <c r="M105" s="189"/>
      <c r="N105" s="190"/>
    </row>
    <row r="106" spans="2:14" x14ac:dyDescent="0.25">
      <c r="B106" s="119" t="s">
        <v>92</v>
      </c>
      <c r="C106" s="189">
        <v>5.1763901549680948</v>
      </c>
      <c r="D106" s="190">
        <v>-2.3042081541582871</v>
      </c>
      <c r="E106" s="189">
        <v>7.532561379070172</v>
      </c>
      <c r="F106" s="190">
        <f t="shared" si="15"/>
        <v>2.3561712241020771</v>
      </c>
      <c r="G106" s="189">
        <v>6.8283218332594799</v>
      </c>
      <c r="H106" s="190">
        <f t="shared" si="15"/>
        <v>-0.70423954581069204</v>
      </c>
      <c r="I106" s="189">
        <v>6.206409748365366</v>
      </c>
      <c r="J106" s="190">
        <f t="shared" si="15"/>
        <v>-0.62191208489411398</v>
      </c>
      <c r="K106" s="189">
        <v>6.4038626855407186</v>
      </c>
      <c r="L106" s="190">
        <f t="shared" si="16"/>
        <v>0.19745293717535262</v>
      </c>
      <c r="M106" s="189"/>
      <c r="N106" s="190"/>
    </row>
    <row r="107" spans="2:14" x14ac:dyDescent="0.25">
      <c r="B107" s="119" t="s">
        <v>94</v>
      </c>
      <c r="C107" s="189">
        <v>4.3857421875</v>
      </c>
      <c r="D107" s="190">
        <v>-2.9835126327188641</v>
      </c>
      <c r="E107" s="189">
        <v>8.5613607460788472</v>
      </c>
      <c r="F107" s="190">
        <f t="shared" si="15"/>
        <v>4.1756185585788472</v>
      </c>
      <c r="G107" s="189">
        <v>7.5981374722838133</v>
      </c>
      <c r="H107" s="190">
        <f t="shared" si="15"/>
        <v>-0.96322327379503392</v>
      </c>
      <c r="I107" s="189">
        <v>6.6887816646562124</v>
      </c>
      <c r="J107" s="190">
        <f t="shared" si="15"/>
        <v>-0.90935580762760093</v>
      </c>
      <c r="K107" s="189">
        <v>6.3679612269625663</v>
      </c>
      <c r="L107" s="190">
        <f t="shared" si="16"/>
        <v>-0.3208204376936461</v>
      </c>
      <c r="M107" s="189"/>
      <c r="N107" s="190"/>
    </row>
    <row r="108" spans="2:14" x14ac:dyDescent="0.25">
      <c r="B108" s="119" t="s">
        <v>96</v>
      </c>
      <c r="C108" s="189">
        <v>8.2757863935625462</v>
      </c>
      <c r="D108" s="190">
        <v>0.50696637471635242</v>
      </c>
      <c r="E108" s="189">
        <v>7.9421218694537563</v>
      </c>
      <c r="F108" s="190">
        <f t="shared" si="15"/>
        <v>-0.33366452410878988</v>
      </c>
      <c r="G108" s="189">
        <v>5.8612209341285268</v>
      </c>
      <c r="H108" s="190">
        <f t="shared" si="15"/>
        <v>-2.0809009353252295</v>
      </c>
      <c r="I108" s="189">
        <v>6.275511432009627</v>
      </c>
      <c r="J108" s="190">
        <f t="shared" si="15"/>
        <v>0.41429049788110017</v>
      </c>
      <c r="K108" s="189">
        <v>5.4969373126547634</v>
      </c>
      <c r="L108" s="190">
        <f t="shared" si="16"/>
        <v>-0.77857411935486365</v>
      </c>
      <c r="M108" s="189"/>
      <c r="N108" s="190"/>
    </row>
    <row r="109" spans="2:14" ht="15.75" x14ac:dyDescent="0.25">
      <c r="B109" s="122" t="s">
        <v>33</v>
      </c>
      <c r="C109" s="191">
        <v>6.7561589488727254</v>
      </c>
      <c r="D109" s="192">
        <v>-1.2263420342181126</v>
      </c>
      <c r="E109" s="191">
        <v>8.7250281473493914</v>
      </c>
      <c r="F109" s="192">
        <f t="shared" si="15"/>
        <v>1.968869198476666</v>
      </c>
      <c r="G109" s="191">
        <v>7.2914212309392115</v>
      </c>
      <c r="H109" s="192">
        <f t="shared" si="15"/>
        <v>-1.4336069164101799</v>
      </c>
      <c r="I109" s="191">
        <v>6.2369073253971479</v>
      </c>
      <c r="J109" s="192">
        <f t="shared" si="15"/>
        <v>-1.0545139055420636</v>
      </c>
      <c r="K109" s="191">
        <v>6.5780161509250608</v>
      </c>
      <c r="L109" s="192">
        <f t="shared" si="16"/>
        <v>0.34110882552791288</v>
      </c>
      <c r="M109" s="191">
        <v>6.1137889519982869</v>
      </c>
      <c r="N109" s="192">
        <v>-0.61354369835630607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:15" ht="48.75" customHeight="1" thickBot="1" x14ac:dyDescent="0.3">
      <c r="B114" s="283" t="s">
        <v>305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v>2020</v>
      </c>
      <c r="D117" s="308"/>
      <c r="E117" s="309">
        <v>2021</v>
      </c>
      <c r="F117" s="308"/>
      <c r="G117" s="309">
        <v>2022</v>
      </c>
      <c r="H117" s="308"/>
      <c r="I117" s="309">
        <v>2023</v>
      </c>
      <c r="J117" s="308"/>
      <c r="K117" s="309">
        <v>2024</v>
      </c>
      <c r="L117" s="308"/>
      <c r="M117" s="309"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CONCATENATE("dif ",RIGHT(C117,2),"/",RIGHT(C117-1,2))</f>
        <v>dif 20/19</v>
      </c>
      <c r="E118" s="118" t="s">
        <v>72</v>
      </c>
      <c r="F118" s="117" t="str">
        <f>CONCATENATE("dif ",RIGHT(E117,2),"/",RIGHT(C117,2))</f>
        <v>dif 21/20</v>
      </c>
      <c r="G118" s="118" t="s">
        <v>72</v>
      </c>
      <c r="H118" s="117" t="str">
        <f>CONCATENATE("dif ",RIGHT(G117,2),"/",RIGHT(E117,2))</f>
        <v>dif 22/21</v>
      </c>
      <c r="I118" s="118" t="s">
        <v>72</v>
      </c>
      <c r="J118" s="117" t="str">
        <f>CONCATENATE("dif ",RIGHT(I117,2),"/",RIGHT(G117,2))</f>
        <v>dif 23/22</v>
      </c>
      <c r="K118" s="118" t="s">
        <v>72</v>
      </c>
      <c r="L118" s="117" t="str">
        <f>CONCATENATE("dif ",RIGHT(K117,2),"/",RIGHT(I117,2))</f>
        <v>dif 24/23</v>
      </c>
      <c r="M118" s="118" t="s">
        <v>72</v>
      </c>
      <c r="N118" s="117" t="str">
        <f>CONCATENATE("dif ",RIGHT(M117,2),"/",RIGHT(K117,2))</f>
        <v>dif 25/24</v>
      </c>
    </row>
    <row r="119" spans="1:15" x14ac:dyDescent="0.25">
      <c r="B119" s="119" t="s">
        <v>74</v>
      </c>
      <c r="C119" s="189">
        <v>6.9637502059647387</v>
      </c>
      <c r="D119" s="190">
        <v>-1.2299426108544163</v>
      </c>
      <c r="E119" s="189">
        <v>23.921666666666667</v>
      </c>
      <c r="F119" s="190">
        <f t="shared" ref="F119:J121" si="17">IFERROR(E119-C119,"-")</f>
        <v>16.957916460701927</v>
      </c>
      <c r="G119" s="189">
        <v>11.427258462228201</v>
      </c>
      <c r="H119" s="190">
        <f t="shared" si="17"/>
        <v>-12.494408204438466</v>
      </c>
      <c r="I119" s="189">
        <v>6.5380669546436287</v>
      </c>
      <c r="J119" s="190">
        <f t="shared" si="17"/>
        <v>-4.889191507584572</v>
      </c>
      <c r="K119" s="189">
        <v>7.0759036144578316</v>
      </c>
      <c r="L119" s="190">
        <f t="shared" ref="L119:L121" si="18">IFERROR(K119-I119,"-")</f>
        <v>0.53783665981420281</v>
      </c>
      <c r="M119" s="189">
        <v>5.3075824063679971</v>
      </c>
      <c r="N119" s="190">
        <f t="shared" ref="N119:N128" si="19">IFERROR(M119-K119,"-")</f>
        <v>-1.7683212080898345</v>
      </c>
    </row>
    <row r="120" spans="1:15" x14ac:dyDescent="0.25">
      <c r="B120" s="119" t="s">
        <v>76</v>
      </c>
      <c r="C120" s="189">
        <v>6.9527415509746175</v>
      </c>
      <c r="D120" s="190">
        <v>-0.5340194814983219</v>
      </c>
      <c r="E120" s="189">
        <v>11.833333333333334</v>
      </c>
      <c r="F120" s="190">
        <f t="shared" si="17"/>
        <v>4.8805917823587164</v>
      </c>
      <c r="G120" s="189">
        <v>8.8209509658246663</v>
      </c>
      <c r="H120" s="190">
        <f t="shared" si="17"/>
        <v>-3.0123823675086676</v>
      </c>
      <c r="I120" s="189">
        <v>5.1562280701754384</v>
      </c>
      <c r="J120" s="190">
        <f t="shared" si="17"/>
        <v>-3.6647228956492279</v>
      </c>
      <c r="K120" s="189">
        <v>6.4152956869719873</v>
      </c>
      <c r="L120" s="190">
        <f t="shared" si="18"/>
        <v>1.2590676167965489</v>
      </c>
      <c r="M120" s="189">
        <v>6.0825576241134751</v>
      </c>
      <c r="N120" s="190">
        <f t="shared" si="19"/>
        <v>-0.33273806285851215</v>
      </c>
    </row>
    <row r="121" spans="1:15" x14ac:dyDescent="0.25">
      <c r="B121" s="119" t="s">
        <v>78</v>
      </c>
      <c r="C121" s="189">
        <v>10.226860968885388</v>
      </c>
      <c r="D121" s="190">
        <v>2.9136342246993419</v>
      </c>
      <c r="E121" s="189">
        <v>17.187134502923978</v>
      </c>
      <c r="F121" s="190">
        <f t="shared" si="17"/>
        <v>6.9602735340385902</v>
      </c>
      <c r="G121" s="189">
        <v>6.1370344342937457</v>
      </c>
      <c r="H121" s="190">
        <f t="shared" si="17"/>
        <v>-11.050100068630233</v>
      </c>
      <c r="I121" s="189">
        <v>4.7230411864558208</v>
      </c>
      <c r="J121" s="190">
        <f t="shared" si="17"/>
        <v>-1.4139932478379249</v>
      </c>
      <c r="K121" s="189">
        <v>5.6702086553323028</v>
      </c>
      <c r="L121" s="190">
        <f t="shared" si="18"/>
        <v>0.94716746887648195</v>
      </c>
      <c r="M121" s="189">
        <v>6.0071238702817649</v>
      </c>
      <c r="N121" s="190">
        <f t="shared" si="19"/>
        <v>0.33691521494946208</v>
      </c>
    </row>
    <row r="122" spans="1:15" x14ac:dyDescent="0.25">
      <c r="B122" s="119" t="s">
        <v>80</v>
      </c>
      <c r="C122" s="189" t="s">
        <v>256</v>
      </c>
      <c r="D122" s="190" t="s">
        <v>256</v>
      </c>
      <c r="E122" s="189">
        <v>29.11392405063291</v>
      </c>
      <c r="F122" s="190" t="str">
        <f>IFERROR(E122-C122,"-")</f>
        <v>-</v>
      </c>
      <c r="G122" s="189">
        <v>7.9394441611422746</v>
      </c>
      <c r="H122" s="190">
        <f>IFERROR(G122-E122,"-")</f>
        <v>-21.174479889490634</v>
      </c>
      <c r="I122" s="189">
        <v>4.8056677018633538</v>
      </c>
      <c r="J122" s="190">
        <f>IFERROR(I122-G122,"-")</f>
        <v>-3.1337764592789208</v>
      </c>
      <c r="K122" s="189">
        <v>5.6477987421383649</v>
      </c>
      <c r="L122" s="190">
        <f>IFERROR(K122-I122,"-")</f>
        <v>0.84213104027501107</v>
      </c>
      <c r="M122" s="189">
        <v>5.5141093474426812</v>
      </c>
      <c r="N122" s="190">
        <f t="shared" si="19"/>
        <v>-0.13368939469568364</v>
      </c>
    </row>
    <row r="123" spans="1:15" x14ac:dyDescent="0.25">
      <c r="B123" s="119" t="s">
        <v>82</v>
      </c>
      <c r="C123" s="189" t="s">
        <v>256</v>
      </c>
      <c r="D123" s="190" t="s">
        <v>256</v>
      </c>
      <c r="E123" s="189">
        <v>14.308724832214764</v>
      </c>
      <c r="F123" s="190" t="str">
        <f t="shared" ref="F123:J131" si="20">IFERROR(E123-C123,"-")</f>
        <v>-</v>
      </c>
      <c r="G123" s="189">
        <v>7.2566325190438663</v>
      </c>
      <c r="H123" s="190">
        <f t="shared" si="20"/>
        <v>-7.0520923131708981</v>
      </c>
      <c r="I123" s="189">
        <v>5.3315962007228714</v>
      </c>
      <c r="J123" s="190">
        <f t="shared" si="20"/>
        <v>-1.9250363183209949</v>
      </c>
      <c r="K123" s="189">
        <v>5.6281161403851794</v>
      </c>
      <c r="L123" s="190">
        <f t="shared" ref="L123:L131" si="21">IFERROR(K123-I123,"-")</f>
        <v>0.29651993966230794</v>
      </c>
      <c r="M123" s="189">
        <v>5.1931303244516949</v>
      </c>
      <c r="N123" s="190">
        <f t="shared" si="19"/>
        <v>-0.43498581593348451</v>
      </c>
    </row>
    <row r="124" spans="1:15" x14ac:dyDescent="0.25">
      <c r="B124" s="119" t="s">
        <v>84</v>
      </c>
      <c r="C124" s="189" t="s">
        <v>256</v>
      </c>
      <c r="D124" s="190" t="s">
        <v>256</v>
      </c>
      <c r="E124" s="189">
        <v>12.987714987714988</v>
      </c>
      <c r="F124" s="190" t="str">
        <f t="shared" si="20"/>
        <v>-</v>
      </c>
      <c r="G124" s="189">
        <v>7.4575471698113205</v>
      </c>
      <c r="H124" s="190">
        <f t="shared" si="20"/>
        <v>-5.5301678179036671</v>
      </c>
      <c r="I124" s="189">
        <v>6.3493812663716014</v>
      </c>
      <c r="J124" s="190">
        <f t="shared" si="20"/>
        <v>-1.1081659034397191</v>
      </c>
      <c r="K124" s="189">
        <v>7.3081058726220016</v>
      </c>
      <c r="L124" s="190">
        <f t="shared" si="21"/>
        <v>0.95872460625040024</v>
      </c>
      <c r="M124" s="189">
        <v>6.1108343711083437</v>
      </c>
      <c r="N124" s="190">
        <f t="shared" si="19"/>
        <v>-1.1972715015136579</v>
      </c>
    </row>
    <row r="125" spans="1:15" x14ac:dyDescent="0.25">
      <c r="B125" s="119" t="s">
        <v>86</v>
      </c>
      <c r="C125" s="189" t="s">
        <v>256</v>
      </c>
      <c r="D125" s="190" t="s">
        <v>256</v>
      </c>
      <c r="E125" s="189">
        <v>8.2203659506762126</v>
      </c>
      <c r="F125" s="190" t="str">
        <f t="shared" si="20"/>
        <v>-</v>
      </c>
      <c r="G125" s="189">
        <v>7.105190204835977</v>
      </c>
      <c r="H125" s="190">
        <f t="shared" si="20"/>
        <v>-1.1151757458402356</v>
      </c>
      <c r="I125" s="189">
        <v>5.7398599958822318</v>
      </c>
      <c r="J125" s="190">
        <f t="shared" si="20"/>
        <v>-1.3653302089537451</v>
      </c>
      <c r="K125" s="189">
        <v>7.6511909568025835</v>
      </c>
      <c r="L125" s="190">
        <f t="shared" si="21"/>
        <v>1.9113309609203517</v>
      </c>
      <c r="M125" s="189">
        <v>6.5658185309649548</v>
      </c>
      <c r="N125" s="190">
        <f t="shared" si="19"/>
        <v>-1.0853724258376287</v>
      </c>
    </row>
    <row r="126" spans="1:15" x14ac:dyDescent="0.25">
      <c r="B126" s="119" t="s">
        <v>88</v>
      </c>
      <c r="C126" s="189">
        <v>5.1117370892018776</v>
      </c>
      <c r="D126" s="190">
        <v>-3.3296669492959516</v>
      </c>
      <c r="E126" s="189">
        <v>8.5341272146383975</v>
      </c>
      <c r="F126" s="190">
        <f t="shared" si="20"/>
        <v>3.4223901254365199</v>
      </c>
      <c r="G126" s="189">
        <v>7.0737927292457945</v>
      </c>
      <c r="H126" s="190">
        <f t="shared" si="20"/>
        <v>-1.460334485392603</v>
      </c>
      <c r="I126" s="189">
        <v>8.2577308362369344</v>
      </c>
      <c r="J126" s="190">
        <f t="shared" si="20"/>
        <v>1.1839381069911399</v>
      </c>
      <c r="K126" s="189">
        <v>8.3209278870398382</v>
      </c>
      <c r="L126" s="190">
        <f t="shared" si="21"/>
        <v>6.3197050802903831E-2</v>
      </c>
      <c r="M126" s="189">
        <v>6.6951910112359547</v>
      </c>
      <c r="N126" s="190">
        <f t="shared" si="19"/>
        <v>-1.6257368758038835</v>
      </c>
    </row>
    <row r="127" spans="1:15" x14ac:dyDescent="0.25">
      <c r="B127" s="119" t="s">
        <v>90</v>
      </c>
      <c r="C127" s="189">
        <v>5.2950423216444982</v>
      </c>
      <c r="D127" s="190">
        <v>-2.7656598780170931</v>
      </c>
      <c r="E127" s="189">
        <v>8.8707849249079054</v>
      </c>
      <c r="F127" s="190">
        <f t="shared" si="20"/>
        <v>3.5757426032634072</v>
      </c>
      <c r="G127" s="189">
        <v>7.4258753091240397</v>
      </c>
      <c r="H127" s="190">
        <f t="shared" si="20"/>
        <v>-1.4449096157838657</v>
      </c>
      <c r="I127" s="189">
        <v>7.502688172043011</v>
      </c>
      <c r="J127" s="190">
        <f t="shared" si="20"/>
        <v>7.681286291897127E-2</v>
      </c>
      <c r="K127" s="189">
        <v>7.0556511180815544</v>
      </c>
      <c r="L127" s="190">
        <f t="shared" si="21"/>
        <v>-0.44703705396145654</v>
      </c>
      <c r="M127" s="189"/>
      <c r="N127" s="190"/>
    </row>
    <row r="128" spans="1:15" x14ac:dyDescent="0.25">
      <c r="A128" s="125"/>
      <c r="B128" s="119" t="s">
        <v>92</v>
      </c>
      <c r="C128" s="189">
        <v>4.2314881380301941</v>
      </c>
      <c r="D128" s="190">
        <v>-3.1209390464358258</v>
      </c>
      <c r="E128" s="189">
        <v>7.5337959750173491</v>
      </c>
      <c r="F128" s="190">
        <f t="shared" si="20"/>
        <v>3.302307836987155</v>
      </c>
      <c r="G128" s="189">
        <v>6.6977941890972694</v>
      </c>
      <c r="H128" s="190">
        <f t="shared" si="20"/>
        <v>-0.83600178592007968</v>
      </c>
      <c r="I128" s="189">
        <v>6.1844487109160724</v>
      </c>
      <c r="J128" s="190">
        <f t="shared" si="20"/>
        <v>-0.51334547818119702</v>
      </c>
      <c r="K128" s="189">
        <v>6.4350112697220139</v>
      </c>
      <c r="L128" s="190">
        <f t="shared" si="21"/>
        <v>0.25056255880594147</v>
      </c>
      <c r="M128" s="189"/>
      <c r="N128" s="190"/>
    </row>
    <row r="129" spans="2:15" x14ac:dyDescent="0.25">
      <c r="B129" s="119" t="s">
        <v>94</v>
      </c>
      <c r="C129" s="189">
        <v>4.2414738124238731</v>
      </c>
      <c r="D129" s="190">
        <v>-3.179768672546067</v>
      </c>
      <c r="E129" s="189">
        <v>9.3559194428759653</v>
      </c>
      <c r="F129" s="190">
        <f t="shared" si="20"/>
        <v>5.1144456304520922</v>
      </c>
      <c r="G129" s="189">
        <v>8.585074626865671</v>
      </c>
      <c r="H129" s="190">
        <f t="shared" si="20"/>
        <v>-0.77084481601029431</v>
      </c>
      <c r="I129" s="189">
        <v>6.8399476668120363</v>
      </c>
      <c r="J129" s="190">
        <f t="shared" si="20"/>
        <v>-1.7451269600536348</v>
      </c>
      <c r="K129" s="189">
        <v>6.2889388104407358</v>
      </c>
      <c r="L129" s="190">
        <f t="shared" si="21"/>
        <v>-0.55100885637130048</v>
      </c>
      <c r="M129" s="189"/>
      <c r="N129" s="190"/>
    </row>
    <row r="130" spans="2:15" x14ac:dyDescent="0.25">
      <c r="B130" s="119" t="s">
        <v>96</v>
      </c>
      <c r="C130" s="189">
        <v>8.8838289962825279</v>
      </c>
      <c r="D130" s="190">
        <v>1.5318691972875529</v>
      </c>
      <c r="E130" s="189">
        <v>10.613690865489426</v>
      </c>
      <c r="F130" s="190">
        <f t="shared" si="20"/>
        <v>1.7298618692068981</v>
      </c>
      <c r="G130" s="189">
        <v>5.9148119723714503</v>
      </c>
      <c r="H130" s="190">
        <f t="shared" si="20"/>
        <v>-4.6988788931179757</v>
      </c>
      <c r="I130" s="189">
        <v>6.3220577871740664</v>
      </c>
      <c r="J130" s="190">
        <f t="shared" si="20"/>
        <v>0.40724581480261612</v>
      </c>
      <c r="K130" s="189">
        <v>4.8761477918670746</v>
      </c>
      <c r="L130" s="190">
        <f t="shared" si="21"/>
        <v>-1.4459099953069918</v>
      </c>
      <c r="M130" s="189"/>
      <c r="N130" s="190"/>
    </row>
    <row r="131" spans="2:15" ht="15.75" x14ac:dyDescent="0.25">
      <c r="B131" s="122" t="s">
        <v>33</v>
      </c>
      <c r="C131" s="191">
        <v>6.8703282541126525</v>
      </c>
      <c r="D131" s="192">
        <v>-0.88982415413302451</v>
      </c>
      <c r="E131" s="191">
        <v>9.382254214530807</v>
      </c>
      <c r="F131" s="192">
        <f t="shared" si="20"/>
        <v>2.5119259604181545</v>
      </c>
      <c r="G131" s="191">
        <v>7.421225937183384</v>
      </c>
      <c r="H131" s="192">
        <f t="shared" si="20"/>
        <v>-1.961028277347423</v>
      </c>
      <c r="I131" s="191">
        <v>6.0541886533237577</v>
      </c>
      <c r="J131" s="192">
        <f t="shared" si="20"/>
        <v>-1.3670372838596263</v>
      </c>
      <c r="K131" s="191">
        <v>6.5252711292339853</v>
      </c>
      <c r="L131" s="192">
        <f t="shared" si="21"/>
        <v>0.47108247591022767</v>
      </c>
      <c r="M131" s="191">
        <v>5.9304091564968573</v>
      </c>
      <c r="N131" s="192">
        <v>-0.76234696586020156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306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v>2020</v>
      </c>
      <c r="D139" s="308"/>
      <c r="E139" s="309">
        <v>2021</v>
      </c>
      <c r="F139" s="308"/>
      <c r="G139" s="309">
        <v>2022</v>
      </c>
      <c r="H139" s="308"/>
      <c r="I139" s="309">
        <v>2023</v>
      </c>
      <c r="J139" s="308"/>
      <c r="K139" s="309">
        <v>2024</v>
      </c>
      <c r="L139" s="308"/>
      <c r="M139" s="309"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CONCATENATE("dif ",RIGHT(C139,2),"/",RIGHT(C139-1,2))</f>
        <v>dif 20/19</v>
      </c>
      <c r="E140" s="118" t="s">
        <v>72</v>
      </c>
      <c r="F140" s="117" t="str">
        <f>CONCATENATE("dif ",RIGHT(E139,2),"/",RIGHT(C139,2))</f>
        <v>dif 21/20</v>
      </c>
      <c r="G140" s="118" t="s">
        <v>72</v>
      </c>
      <c r="H140" s="117" t="str">
        <f>CONCATENATE("dif ",RIGHT(G139,2),"/",RIGHT(E139,2))</f>
        <v>dif 22/21</v>
      </c>
      <c r="I140" s="118" t="s">
        <v>72</v>
      </c>
      <c r="J140" s="117" t="str">
        <f>CONCATENATE("dif ",RIGHT(I139,2),"/",RIGHT(G139,2))</f>
        <v>dif 23/22</v>
      </c>
      <c r="K140" s="118" t="s">
        <v>72</v>
      </c>
      <c r="L140" s="117" t="str">
        <f>CONCATENATE("dif ",RIGHT(K139,2),"/",RIGHT(I139,2))</f>
        <v>dif 24/23</v>
      </c>
      <c r="M140" s="118" t="s">
        <v>72</v>
      </c>
      <c r="N140" s="117" t="str">
        <f>CONCATENATE("dif ",RIGHT(M139,2),"/",RIGHT(K139,2))</f>
        <v>dif 25/24</v>
      </c>
    </row>
    <row r="141" spans="2:15" x14ac:dyDescent="0.25">
      <c r="B141" s="119" t="s">
        <v>74</v>
      </c>
      <c r="C141" s="189">
        <v>10.206690561529271</v>
      </c>
      <c r="D141" s="190">
        <v>2.5739234503685537E-3</v>
      </c>
      <c r="E141" s="189">
        <v>2.5</v>
      </c>
      <c r="F141" s="190">
        <f t="shared" ref="F141:J143" si="22">IFERROR(E141-C141,"-")</f>
        <v>-7.7066905615292711</v>
      </c>
      <c r="G141" s="189">
        <v>7.3069016152716593</v>
      </c>
      <c r="H141" s="190">
        <f t="shared" si="22"/>
        <v>4.8069016152716593</v>
      </c>
      <c r="I141" s="189">
        <v>6.2490613266583228</v>
      </c>
      <c r="J141" s="190">
        <f t="shared" si="22"/>
        <v>-1.0578402886133365</v>
      </c>
      <c r="K141" s="189">
        <v>5.2128966223132034</v>
      </c>
      <c r="L141" s="190">
        <f t="shared" ref="L141:L143" si="23">IFERROR(K141-I141,"-")</f>
        <v>-1.0361647043451194</v>
      </c>
      <c r="M141" s="189">
        <v>8.7137850467289724</v>
      </c>
      <c r="N141" s="190">
        <f t="shared" ref="N141:N150" si="24">IFERROR(M141-K141,"-")</f>
        <v>3.500888424415769</v>
      </c>
    </row>
    <row r="142" spans="2:15" x14ac:dyDescent="0.25">
      <c r="B142" s="119" t="s">
        <v>76</v>
      </c>
      <c r="C142" s="189">
        <v>7.9724409448818898</v>
      </c>
      <c r="D142" s="190">
        <v>-2.2163837179312127</v>
      </c>
      <c r="E142" s="189">
        <v>9.4146341463414629</v>
      </c>
      <c r="F142" s="190">
        <f t="shared" si="22"/>
        <v>1.4421932014595731</v>
      </c>
      <c r="G142" s="189">
        <v>7.6997971602434081</v>
      </c>
      <c r="H142" s="190">
        <f t="shared" si="22"/>
        <v>-1.7148369860980548</v>
      </c>
      <c r="I142" s="189">
        <v>5.5432989690721648</v>
      </c>
      <c r="J142" s="190">
        <f t="shared" si="22"/>
        <v>-2.1564981911712433</v>
      </c>
      <c r="K142" s="189">
        <v>6.93213296398892</v>
      </c>
      <c r="L142" s="190">
        <f t="shared" si="23"/>
        <v>1.3888339949167552</v>
      </c>
      <c r="M142" s="189">
        <v>7.9866488651535379</v>
      </c>
      <c r="N142" s="190">
        <f t="shared" si="24"/>
        <v>1.0545159011646179</v>
      </c>
    </row>
    <row r="143" spans="2:15" x14ac:dyDescent="0.25">
      <c r="B143" s="119" t="s">
        <v>78</v>
      </c>
      <c r="C143" s="189">
        <v>4.5850622406639001</v>
      </c>
      <c r="D143" s="190">
        <v>-6.706719846132037</v>
      </c>
      <c r="E143" s="189">
        <v>12.169139465875372</v>
      </c>
      <c r="F143" s="190">
        <f t="shared" si="22"/>
        <v>7.5840772252114714</v>
      </c>
      <c r="G143" s="189">
        <v>4.5830090791180282</v>
      </c>
      <c r="H143" s="190">
        <f t="shared" si="22"/>
        <v>-7.5861303867573433</v>
      </c>
      <c r="I143" s="189">
        <v>6.3925327951564075</v>
      </c>
      <c r="J143" s="190">
        <f t="shared" si="22"/>
        <v>1.8095237160383792</v>
      </c>
      <c r="K143" s="189">
        <v>6.4939759036144578</v>
      </c>
      <c r="L143" s="190">
        <f t="shared" si="23"/>
        <v>0.10144310845805027</v>
      </c>
      <c r="M143" s="189">
        <v>4.7348798674399335</v>
      </c>
      <c r="N143" s="190">
        <f t="shared" si="24"/>
        <v>-1.7590960361745243</v>
      </c>
    </row>
    <row r="144" spans="2:15" x14ac:dyDescent="0.25">
      <c r="B144" s="119" t="s">
        <v>80</v>
      </c>
      <c r="C144" s="189" t="s">
        <v>256</v>
      </c>
      <c r="D144" s="190" t="s">
        <v>256</v>
      </c>
      <c r="E144" s="189">
        <v>16.604166666666668</v>
      </c>
      <c r="F144" s="190" t="str">
        <f>IFERROR(E144-C144,"-")</f>
        <v>-</v>
      </c>
      <c r="G144" s="189">
        <v>8.2644444444444449</v>
      </c>
      <c r="H144" s="190">
        <f>IFERROR(G144-E144,"-")</f>
        <v>-8.3397222222222229</v>
      </c>
      <c r="I144" s="189">
        <v>6.2307692307692308</v>
      </c>
      <c r="J144" s="190">
        <f>IFERROR(I144-G144,"-")</f>
        <v>-2.0336752136752141</v>
      </c>
      <c r="K144" s="189">
        <v>7.5632377740303545</v>
      </c>
      <c r="L144" s="190">
        <f>IFERROR(K144-I144,"-")</f>
        <v>1.3324685432611236</v>
      </c>
      <c r="M144" s="189">
        <v>6.1542699724517904</v>
      </c>
      <c r="N144" s="190">
        <f t="shared" si="24"/>
        <v>-1.408967801578564</v>
      </c>
    </row>
    <row r="145" spans="1:15" x14ac:dyDescent="0.25">
      <c r="B145" s="119" t="s">
        <v>82</v>
      </c>
      <c r="C145" s="189" t="s">
        <v>256</v>
      </c>
      <c r="D145" s="190" t="s">
        <v>256</v>
      </c>
      <c r="E145" s="189">
        <v>14.590452261306533</v>
      </c>
      <c r="F145" s="190" t="str">
        <f t="shared" ref="F145:J153" si="25">IFERROR(E145-C145,"-")</f>
        <v>-</v>
      </c>
      <c r="G145" s="189">
        <v>9.8229166666666661</v>
      </c>
      <c r="H145" s="190">
        <f t="shared" si="25"/>
        <v>-4.7675355946398668</v>
      </c>
      <c r="I145" s="189">
        <v>13.061185468451242</v>
      </c>
      <c r="J145" s="190">
        <f t="shared" si="25"/>
        <v>3.2382688017845762</v>
      </c>
      <c r="K145" s="189">
        <v>7.9407540394973068</v>
      </c>
      <c r="L145" s="190">
        <f t="shared" ref="L145:L153" si="26">IFERROR(K145-I145,"-")</f>
        <v>-5.1204314289539354</v>
      </c>
      <c r="M145" s="189">
        <v>7.2033639143730888</v>
      </c>
      <c r="N145" s="190">
        <f t="shared" si="24"/>
        <v>-0.73739012512421809</v>
      </c>
    </row>
    <row r="146" spans="1:15" x14ac:dyDescent="0.25">
      <c r="B146" s="119" t="s">
        <v>84</v>
      </c>
      <c r="C146" s="189" t="s">
        <v>256</v>
      </c>
      <c r="D146" s="190" t="s">
        <v>256</v>
      </c>
      <c r="E146" s="189">
        <v>4.7831498324557202</v>
      </c>
      <c r="F146" s="190" t="str">
        <f t="shared" si="25"/>
        <v>-</v>
      </c>
      <c r="G146" s="189">
        <v>12.960893854748603</v>
      </c>
      <c r="H146" s="190">
        <f t="shared" si="25"/>
        <v>8.1777440222928828</v>
      </c>
      <c r="I146" s="189">
        <v>6.6303317535545023</v>
      </c>
      <c r="J146" s="190">
        <f t="shared" si="25"/>
        <v>-6.3305621011941007</v>
      </c>
      <c r="K146" s="189">
        <v>6.8303393213572852</v>
      </c>
      <c r="L146" s="190">
        <f t="shared" si="26"/>
        <v>0.20000756780278284</v>
      </c>
      <c r="M146" s="189">
        <v>7.620056497175141</v>
      </c>
      <c r="N146" s="190">
        <f t="shared" si="24"/>
        <v>0.78971717581785583</v>
      </c>
    </row>
    <row r="147" spans="1:15" x14ac:dyDescent="0.25">
      <c r="B147" s="119" t="s">
        <v>86</v>
      </c>
      <c r="C147" s="189" t="s">
        <v>256</v>
      </c>
      <c r="D147" s="190" t="s">
        <v>256</v>
      </c>
      <c r="E147" s="189">
        <v>13.025882352941176</v>
      </c>
      <c r="F147" s="190" t="str">
        <f t="shared" si="25"/>
        <v>-</v>
      </c>
      <c r="G147" s="189">
        <v>13.676595744680851</v>
      </c>
      <c r="H147" s="190">
        <f t="shared" si="25"/>
        <v>0.65071339173967502</v>
      </c>
      <c r="I147" s="189">
        <v>7.0081521739130439</v>
      </c>
      <c r="J147" s="190">
        <f t="shared" si="25"/>
        <v>-6.6684435707678071</v>
      </c>
      <c r="K147" s="189">
        <v>6.9790476190476189</v>
      </c>
      <c r="L147" s="190">
        <f t="shared" si="26"/>
        <v>-2.9104554865424959E-2</v>
      </c>
      <c r="M147" s="189">
        <v>6.3723776223776225</v>
      </c>
      <c r="N147" s="190">
        <f t="shared" si="24"/>
        <v>-0.60666999666999644</v>
      </c>
    </row>
    <row r="148" spans="1:15" x14ac:dyDescent="0.25">
      <c r="B148" s="119" t="s">
        <v>88</v>
      </c>
      <c r="C148" s="189">
        <v>6.7066326530612246</v>
      </c>
      <c r="D148" s="190">
        <v>-0.55278157288019791</v>
      </c>
      <c r="E148" s="189">
        <v>9.3961218836565106</v>
      </c>
      <c r="F148" s="190">
        <f t="shared" si="25"/>
        <v>2.689489230595286</v>
      </c>
      <c r="G148" s="189">
        <v>8.1945205479452063</v>
      </c>
      <c r="H148" s="190">
        <f t="shared" si="25"/>
        <v>-1.2016013357113042</v>
      </c>
      <c r="I148" s="189">
        <v>8.0383480825958706</v>
      </c>
      <c r="J148" s="190">
        <f t="shared" si="25"/>
        <v>-0.15617246534933571</v>
      </c>
      <c r="K148" s="189">
        <v>7.5965217391304352</v>
      </c>
      <c r="L148" s="190">
        <f t="shared" si="26"/>
        <v>-0.44182634346543548</v>
      </c>
      <c r="M148" s="189">
        <v>7.2854077253218881</v>
      </c>
      <c r="N148" s="190">
        <f t="shared" si="24"/>
        <v>-0.31111401380854709</v>
      </c>
    </row>
    <row r="149" spans="1:15" x14ac:dyDescent="0.25">
      <c r="B149" s="119" t="s">
        <v>90</v>
      </c>
      <c r="C149" s="189">
        <v>9.6896551724137936</v>
      </c>
      <c r="D149" s="190">
        <v>1.0668828951860707</v>
      </c>
      <c r="E149" s="189">
        <v>7.9540229885057467</v>
      </c>
      <c r="F149" s="190">
        <f t="shared" si="25"/>
        <v>-1.7356321839080469</v>
      </c>
      <c r="G149" s="189">
        <v>4.7848410757946214</v>
      </c>
      <c r="H149" s="190">
        <f t="shared" si="25"/>
        <v>-3.1691819127111254</v>
      </c>
      <c r="I149" s="189">
        <v>6.5543859649122806</v>
      </c>
      <c r="J149" s="190">
        <f t="shared" si="25"/>
        <v>1.7695448891176593</v>
      </c>
      <c r="K149" s="189">
        <v>7.6707818930041149</v>
      </c>
      <c r="L149" s="190">
        <f t="shared" si="26"/>
        <v>1.1163959280918343</v>
      </c>
      <c r="M149" s="189"/>
      <c r="N149" s="190"/>
    </row>
    <row r="150" spans="1:15" x14ac:dyDescent="0.25">
      <c r="A150" s="125"/>
      <c r="B150" s="119" t="s">
        <v>92</v>
      </c>
      <c r="C150" s="189">
        <v>5.1395348837209305</v>
      </c>
      <c r="D150" s="190">
        <v>-3.181732084604862</v>
      </c>
      <c r="E150" s="189">
        <v>7.3981191222570537</v>
      </c>
      <c r="F150" s="190">
        <f t="shared" si="25"/>
        <v>2.2585842385361232</v>
      </c>
      <c r="G150" s="189">
        <v>6.2121212121212119</v>
      </c>
      <c r="H150" s="190">
        <f t="shared" si="25"/>
        <v>-1.1859979101358418</v>
      </c>
      <c r="I150" s="189">
        <v>7.5462478184991273</v>
      </c>
      <c r="J150" s="190">
        <f t="shared" si="25"/>
        <v>1.3341266063779154</v>
      </c>
      <c r="K150" s="189">
        <v>7.9536152796725785</v>
      </c>
      <c r="L150" s="190">
        <f t="shared" si="26"/>
        <v>0.40736746117345124</v>
      </c>
      <c r="M150" s="189"/>
      <c r="N150" s="190"/>
    </row>
    <row r="151" spans="1:15" x14ac:dyDescent="0.25">
      <c r="B151" s="119" t="s">
        <v>94</v>
      </c>
      <c r="C151" s="189">
        <v>3.862222222222222</v>
      </c>
      <c r="D151" s="190">
        <v>-4.9532284215546021</v>
      </c>
      <c r="E151" s="189">
        <v>8.9674220963172804</v>
      </c>
      <c r="F151" s="190">
        <f t="shared" si="25"/>
        <v>5.1051998740950584</v>
      </c>
      <c r="G151" s="189">
        <v>5.2242798353909468</v>
      </c>
      <c r="H151" s="190">
        <f t="shared" si="25"/>
        <v>-3.7431422609263336</v>
      </c>
      <c r="I151" s="189">
        <v>6.2333333333333334</v>
      </c>
      <c r="J151" s="190">
        <f t="shared" si="25"/>
        <v>1.0090534979423866</v>
      </c>
      <c r="K151" s="189">
        <v>7.3637274549098199</v>
      </c>
      <c r="L151" s="190">
        <f t="shared" si="26"/>
        <v>1.1303941215764866</v>
      </c>
      <c r="M151" s="189"/>
      <c r="N151" s="190"/>
    </row>
    <row r="152" spans="1:15" x14ac:dyDescent="0.25">
      <c r="B152" s="119" t="s">
        <v>96</v>
      </c>
      <c r="C152" s="189">
        <v>5.5427631578947372</v>
      </c>
      <c r="D152" s="190">
        <v>-7.4595705643923109</v>
      </c>
      <c r="E152" s="189">
        <v>6.4748110831234253</v>
      </c>
      <c r="F152" s="190">
        <f t="shared" si="25"/>
        <v>0.93204792522868818</v>
      </c>
      <c r="G152" s="189">
        <v>5.8742514970059876</v>
      </c>
      <c r="H152" s="190">
        <f t="shared" si="25"/>
        <v>-0.60055958611743776</v>
      </c>
      <c r="I152" s="189">
        <v>6.0465116279069768</v>
      </c>
      <c r="J152" s="190">
        <f t="shared" si="25"/>
        <v>0.17226013090098924</v>
      </c>
      <c r="K152" s="189">
        <v>8.2883116883116887</v>
      </c>
      <c r="L152" s="190">
        <f t="shared" si="26"/>
        <v>2.2418000604047119</v>
      </c>
      <c r="M152" s="189"/>
      <c r="N152" s="190"/>
    </row>
    <row r="153" spans="1:15" ht="15.75" x14ac:dyDescent="0.25">
      <c r="B153" s="122" t="s">
        <v>33</v>
      </c>
      <c r="C153" s="191">
        <v>7.0547388176415389</v>
      </c>
      <c r="D153" s="192">
        <v>-2.3240815850979075</v>
      </c>
      <c r="E153" s="191">
        <v>7.9309434486591632</v>
      </c>
      <c r="F153" s="192">
        <f t="shared" si="25"/>
        <v>0.87620463101762436</v>
      </c>
      <c r="G153" s="191">
        <v>6.613911290322581</v>
      </c>
      <c r="H153" s="192">
        <f t="shared" si="25"/>
        <v>-1.3170321583365823</v>
      </c>
      <c r="I153" s="191">
        <v>6.7909909909909913</v>
      </c>
      <c r="J153" s="192">
        <f t="shared" si="25"/>
        <v>0.17707970066841039</v>
      </c>
      <c r="K153" s="191">
        <v>7.134335368717708</v>
      </c>
      <c r="L153" s="192">
        <f t="shared" si="26"/>
        <v>0.34334437772671667</v>
      </c>
      <c r="M153" s="191">
        <v>6.8249484208855735</v>
      </c>
      <c r="N153" s="192">
        <v>4.8496983012540795E-2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307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v>2020</v>
      </c>
      <c r="D161" s="308"/>
      <c r="E161" s="309">
        <v>2021</v>
      </c>
      <c r="F161" s="308"/>
      <c r="G161" s="309">
        <v>2022</v>
      </c>
      <c r="H161" s="308"/>
      <c r="I161" s="309">
        <v>2023</v>
      </c>
      <c r="J161" s="308"/>
      <c r="K161" s="309">
        <v>2024</v>
      </c>
      <c r="L161" s="308"/>
      <c r="M161" s="309"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CONCATENATE("dif ",RIGHT(C161,2),"/",RIGHT(C161-1,2))</f>
        <v>dif 20/19</v>
      </c>
      <c r="E162" s="118" t="s">
        <v>72</v>
      </c>
      <c r="F162" s="117" t="str">
        <f>CONCATENATE("dif ",RIGHT(E161,2),"/",RIGHT(C161,2))</f>
        <v>dif 21/20</v>
      </c>
      <c r="G162" s="118" t="s">
        <v>72</v>
      </c>
      <c r="H162" s="117" t="str">
        <f>CONCATENATE("dif ",RIGHT(G161,2),"/",RIGHT(E161,2))</f>
        <v>dif 22/21</v>
      </c>
      <c r="I162" s="118" t="s">
        <v>72</v>
      </c>
      <c r="J162" s="117" t="str">
        <f>CONCATENATE("dif ",RIGHT(I161,2),"/",RIGHT(G161,2))</f>
        <v>dif 23/22</v>
      </c>
      <c r="K162" s="118" t="s">
        <v>72</v>
      </c>
      <c r="L162" s="117" t="str">
        <f>CONCATENATE("dif ",RIGHT(K161,2),"/",RIGHT(I161,2))</f>
        <v>dif 24/23</v>
      </c>
      <c r="M162" s="118" t="s">
        <v>72</v>
      </c>
      <c r="N162" s="117" t="str">
        <f>CONCATENATE("dif ",RIGHT(M161,2),"/",RIGHT(K161,2))</f>
        <v>dif 25/24</v>
      </c>
    </row>
    <row r="163" spans="2:14" x14ac:dyDescent="0.25">
      <c r="B163" s="119" t="s">
        <v>74</v>
      </c>
      <c r="C163" s="189">
        <v>5.938104448742747</v>
      </c>
      <c r="D163" s="190">
        <v>-3.2944078665281893</v>
      </c>
      <c r="E163" s="189">
        <v>1.9777777777777779</v>
      </c>
      <c r="F163" s="190">
        <f t="shared" ref="F163:J165" si="27">IFERROR(E163-C163,"-")</f>
        <v>-3.9603266709649692</v>
      </c>
      <c r="G163" s="189">
        <v>6.2176258992805753</v>
      </c>
      <c r="H163" s="190">
        <f t="shared" si="27"/>
        <v>4.2398481215027974</v>
      </c>
      <c r="I163" s="189">
        <v>5.1819338422391859</v>
      </c>
      <c r="J163" s="190">
        <f t="shared" si="27"/>
        <v>-1.0356920570413894</v>
      </c>
      <c r="K163" s="189">
        <v>5.5057324840764332</v>
      </c>
      <c r="L163" s="190">
        <f t="shared" ref="L163:L165" si="28">IFERROR(K163-I163,"-")</f>
        <v>0.32379864183724738</v>
      </c>
      <c r="M163" s="189">
        <v>5.8741319444444446</v>
      </c>
      <c r="N163" s="190">
        <f t="shared" ref="N163:N172" si="29">IFERROR(M163-K163,"-")</f>
        <v>0.36839946036801141</v>
      </c>
    </row>
    <row r="164" spans="2:14" x14ac:dyDescent="0.25">
      <c r="B164" s="119" t="s">
        <v>76</v>
      </c>
      <c r="C164" s="189">
        <v>4.3893939393939396</v>
      </c>
      <c r="D164" s="190">
        <v>-2.5414186108876375</v>
      </c>
      <c r="E164" s="189">
        <v>6.0033557046979862</v>
      </c>
      <c r="F164" s="190">
        <f t="shared" si="27"/>
        <v>1.6139617653040466</v>
      </c>
      <c r="G164" s="189">
        <v>5.9796380090497738</v>
      </c>
      <c r="H164" s="190">
        <f t="shared" si="27"/>
        <v>-2.3717695648212356E-2</v>
      </c>
      <c r="I164" s="189">
        <v>4.8488745980707399</v>
      </c>
      <c r="J164" s="190">
        <f t="shared" si="27"/>
        <v>-1.1307634109790339</v>
      </c>
      <c r="K164" s="189">
        <v>5.2434266327396095</v>
      </c>
      <c r="L164" s="190">
        <f t="shared" si="28"/>
        <v>0.39455203466886957</v>
      </c>
      <c r="M164" s="189">
        <v>5.3264248704663215</v>
      </c>
      <c r="N164" s="190">
        <f t="shared" si="29"/>
        <v>8.2998237726711999E-2</v>
      </c>
    </row>
    <row r="165" spans="2:14" x14ac:dyDescent="0.25">
      <c r="B165" s="119" t="s">
        <v>78</v>
      </c>
      <c r="C165" s="189">
        <v>4.2316715542521992</v>
      </c>
      <c r="D165" s="190">
        <v>-3.5035422765030324</v>
      </c>
      <c r="E165" s="189">
        <v>12.337563451776649</v>
      </c>
      <c r="F165" s="190">
        <f t="shared" si="27"/>
        <v>8.1058918975244509</v>
      </c>
      <c r="G165" s="189">
        <v>5.2607385079125848</v>
      </c>
      <c r="H165" s="190">
        <f t="shared" si="27"/>
        <v>-7.0768249438640645</v>
      </c>
      <c r="I165" s="189">
        <v>5.5905752753977964</v>
      </c>
      <c r="J165" s="190">
        <f t="shared" si="27"/>
        <v>0.32983676748521162</v>
      </c>
      <c r="K165" s="189">
        <v>6.1583541147132168</v>
      </c>
      <c r="L165" s="190">
        <f t="shared" si="28"/>
        <v>0.56777883931542039</v>
      </c>
      <c r="M165" s="189">
        <v>5.303303303303303</v>
      </c>
      <c r="N165" s="190">
        <f t="shared" si="29"/>
        <v>-0.85505081140991379</v>
      </c>
    </row>
    <row r="166" spans="2:14" x14ac:dyDescent="0.25">
      <c r="B166" s="119" t="s">
        <v>80</v>
      </c>
      <c r="C166" s="189" t="s">
        <v>256</v>
      </c>
      <c r="D166" s="190" t="s">
        <v>256</v>
      </c>
      <c r="E166" s="189">
        <v>12.670378619153675</v>
      </c>
      <c r="F166" s="190" t="str">
        <f>IFERROR(E166-C166,"-")</f>
        <v>-</v>
      </c>
      <c r="G166" s="189">
        <v>9.519154557463672</v>
      </c>
      <c r="H166" s="190">
        <f>IFERROR(G166-E166,"-")</f>
        <v>-3.1512240616900034</v>
      </c>
      <c r="I166" s="189">
        <v>4.7073170731707314</v>
      </c>
      <c r="J166" s="190">
        <f>IFERROR(I166-G166,"-")</f>
        <v>-4.8118374842929406</v>
      </c>
      <c r="K166" s="189">
        <v>5.5823442136498516</v>
      </c>
      <c r="L166" s="190">
        <f>IFERROR(K166-I166,"-")</f>
        <v>0.87502714047912011</v>
      </c>
      <c r="M166" s="189">
        <v>7.2269457161543489</v>
      </c>
      <c r="N166" s="190">
        <f t="shared" si="29"/>
        <v>1.6446015025044973</v>
      </c>
    </row>
    <row r="167" spans="2:14" x14ac:dyDescent="0.25">
      <c r="B167" s="119" t="s">
        <v>82</v>
      </c>
      <c r="C167" s="189" t="s">
        <v>256</v>
      </c>
      <c r="D167" s="190" t="s">
        <v>256</v>
      </c>
      <c r="E167" s="189">
        <v>8.8278236914600559</v>
      </c>
      <c r="F167" s="190" t="str">
        <f t="shared" ref="F167:J175" si="30">IFERROR(E167-C167,"-")</f>
        <v>-</v>
      </c>
      <c r="G167" s="189">
        <v>8.5892307692307686</v>
      </c>
      <c r="H167" s="190">
        <f t="shared" si="30"/>
        <v>-0.2385929222292873</v>
      </c>
      <c r="I167" s="189">
        <v>5.8108108108108105</v>
      </c>
      <c r="J167" s="190">
        <f t="shared" si="30"/>
        <v>-2.778419958419958</v>
      </c>
      <c r="K167" s="189">
        <v>5.4254787676935887</v>
      </c>
      <c r="L167" s="190">
        <f t="shared" ref="L167:L175" si="31">IFERROR(K167-I167,"-")</f>
        <v>-0.3853320431172218</v>
      </c>
      <c r="M167" s="189">
        <v>9.0991501416430598</v>
      </c>
      <c r="N167" s="190">
        <f t="shared" si="29"/>
        <v>3.6736713739494711</v>
      </c>
    </row>
    <row r="168" spans="2:14" x14ac:dyDescent="0.25">
      <c r="B168" s="119" t="s">
        <v>84</v>
      </c>
      <c r="C168" s="189" t="s">
        <v>256</v>
      </c>
      <c r="D168" s="190" t="s">
        <v>256</v>
      </c>
      <c r="E168" s="189">
        <v>13.403603603603603</v>
      </c>
      <c r="F168" s="190" t="str">
        <f t="shared" si="30"/>
        <v>-</v>
      </c>
      <c r="G168" s="189">
        <v>9.0412979351032448</v>
      </c>
      <c r="H168" s="190">
        <f t="shared" si="30"/>
        <v>-4.3623056685003583</v>
      </c>
      <c r="I168" s="189">
        <v>6.2152641878669277</v>
      </c>
      <c r="J168" s="190">
        <f t="shared" si="30"/>
        <v>-2.8260337472363171</v>
      </c>
      <c r="K168" s="189">
        <v>7.024236037934668</v>
      </c>
      <c r="L168" s="190">
        <f t="shared" si="31"/>
        <v>0.80897185006774031</v>
      </c>
      <c r="M168" s="189">
        <v>9.6474677259185704</v>
      </c>
      <c r="N168" s="190">
        <f t="shared" si="29"/>
        <v>2.6232316879839024</v>
      </c>
    </row>
    <row r="169" spans="2:14" x14ac:dyDescent="0.25">
      <c r="B169" s="119" t="s">
        <v>86</v>
      </c>
      <c r="C169" s="189" t="s">
        <v>256</v>
      </c>
      <c r="D169" s="190" t="s">
        <v>256</v>
      </c>
      <c r="E169" s="189">
        <v>12.340579710144928</v>
      </c>
      <c r="F169" s="190" t="str">
        <f t="shared" si="30"/>
        <v>-</v>
      </c>
      <c r="G169" s="189">
        <v>7.4050387596899228</v>
      </c>
      <c r="H169" s="190">
        <f t="shared" si="30"/>
        <v>-4.935540950455005</v>
      </c>
      <c r="I169" s="189">
        <v>6.7743589743589743</v>
      </c>
      <c r="J169" s="190">
        <f t="shared" si="30"/>
        <v>-0.63067978533094848</v>
      </c>
      <c r="K169" s="189">
        <v>5.4546912590216516</v>
      </c>
      <c r="L169" s="190">
        <f t="shared" si="31"/>
        <v>-1.3196677153373226</v>
      </c>
      <c r="M169" s="189">
        <v>5.4677650429799423</v>
      </c>
      <c r="N169" s="190">
        <f t="shared" si="29"/>
        <v>1.3073783958290619E-2</v>
      </c>
    </row>
    <row r="170" spans="2:14" x14ac:dyDescent="0.25">
      <c r="B170" s="119" t="s">
        <v>88</v>
      </c>
      <c r="C170" s="189">
        <v>7.812206572769953</v>
      </c>
      <c r="D170" s="190">
        <v>-1.0285531058275632</v>
      </c>
      <c r="E170" s="189">
        <v>11.88422247446084</v>
      </c>
      <c r="F170" s="190">
        <f t="shared" si="30"/>
        <v>4.0720159016908868</v>
      </c>
      <c r="G170" s="189">
        <v>6.9071883530482259</v>
      </c>
      <c r="H170" s="190">
        <f t="shared" si="30"/>
        <v>-4.9770341214126139</v>
      </c>
      <c r="I170" s="189">
        <v>7.71830985915493</v>
      </c>
      <c r="J170" s="190">
        <f t="shared" si="30"/>
        <v>0.81112150610670408</v>
      </c>
      <c r="K170" s="189">
        <v>5.6917431192660555</v>
      </c>
      <c r="L170" s="190">
        <f t="shared" si="31"/>
        <v>-2.0265667398888745</v>
      </c>
      <c r="M170" s="189">
        <v>6.6182873730043541</v>
      </c>
      <c r="N170" s="190">
        <f t="shared" si="29"/>
        <v>0.92654425373829863</v>
      </c>
    </row>
    <row r="171" spans="2:14" x14ac:dyDescent="0.25">
      <c r="B171" s="119" t="s">
        <v>90</v>
      </c>
      <c r="C171" s="189">
        <v>6.5802469135802468</v>
      </c>
      <c r="D171" s="190">
        <v>-2.528561376575194</v>
      </c>
      <c r="E171" s="189">
        <v>12.139837398373984</v>
      </c>
      <c r="F171" s="190">
        <f t="shared" si="30"/>
        <v>5.5595904847937376</v>
      </c>
      <c r="G171" s="189">
        <v>6.6670353982300883</v>
      </c>
      <c r="H171" s="190">
        <f t="shared" si="30"/>
        <v>-5.4728020001438962</v>
      </c>
      <c r="I171" s="189">
        <v>8.5570469798657722</v>
      </c>
      <c r="J171" s="190">
        <f t="shared" si="30"/>
        <v>1.8900115816356839</v>
      </c>
      <c r="K171" s="189">
        <v>6.1805447470817123</v>
      </c>
      <c r="L171" s="190">
        <f t="shared" si="31"/>
        <v>-2.3765022327840599</v>
      </c>
      <c r="M171" s="189"/>
      <c r="N171" s="190"/>
    </row>
    <row r="172" spans="2:14" x14ac:dyDescent="0.25">
      <c r="B172" s="119" t="s">
        <v>92</v>
      </c>
      <c r="C172" s="189">
        <v>6.8289473684210522</v>
      </c>
      <c r="D172" s="190">
        <v>-1.4592622385658478</v>
      </c>
      <c r="E172" s="189">
        <v>9.1653027823240585</v>
      </c>
      <c r="F172" s="190">
        <f t="shared" si="30"/>
        <v>2.3363554139030063</v>
      </c>
      <c r="G172" s="189">
        <v>6.0141467727674627</v>
      </c>
      <c r="H172" s="190">
        <f t="shared" si="30"/>
        <v>-3.1511560095565958</v>
      </c>
      <c r="I172" s="189">
        <v>5.2829736211031175</v>
      </c>
      <c r="J172" s="190">
        <f t="shared" si="30"/>
        <v>-0.73117315166434516</v>
      </c>
      <c r="K172" s="189">
        <v>6.4866151100535392</v>
      </c>
      <c r="L172" s="190">
        <f t="shared" si="31"/>
        <v>1.2036414889504217</v>
      </c>
      <c r="M172" s="189"/>
      <c r="N172" s="190"/>
    </row>
    <row r="173" spans="2:14" x14ac:dyDescent="0.25">
      <c r="B173" s="119" t="s">
        <v>94</v>
      </c>
      <c r="C173" s="189">
        <v>3.7534246575342465</v>
      </c>
      <c r="D173" s="190">
        <v>-2.0111384492618702</v>
      </c>
      <c r="E173" s="189">
        <v>8.2072243346007596</v>
      </c>
      <c r="F173" s="190">
        <f t="shared" si="30"/>
        <v>4.4537996770665131</v>
      </c>
      <c r="G173" s="189">
        <v>6.8518518518518521</v>
      </c>
      <c r="H173" s="190">
        <f t="shared" si="30"/>
        <v>-1.3553724827489075</v>
      </c>
      <c r="I173" s="189">
        <v>5.211267605633803</v>
      </c>
      <c r="J173" s="190">
        <f t="shared" si="30"/>
        <v>-1.6405842462180491</v>
      </c>
      <c r="K173" s="189">
        <v>6.8727436823104693</v>
      </c>
      <c r="L173" s="190">
        <f t="shared" si="31"/>
        <v>1.6614760766766663</v>
      </c>
      <c r="M173" s="189"/>
      <c r="N173" s="190"/>
    </row>
    <row r="174" spans="2:14" x14ac:dyDescent="0.25">
      <c r="B174" s="119" t="s">
        <v>96</v>
      </c>
      <c r="C174" s="189">
        <v>6.1297709923664119</v>
      </c>
      <c r="D174" s="190">
        <v>-0.17424910813610062</v>
      </c>
      <c r="E174" s="189">
        <v>5.6374829001367992</v>
      </c>
      <c r="F174" s="190">
        <f t="shared" si="30"/>
        <v>-0.49228809222961267</v>
      </c>
      <c r="G174" s="189">
        <v>5.157782515991471</v>
      </c>
      <c r="H174" s="190">
        <f t="shared" si="30"/>
        <v>-0.47970038414532823</v>
      </c>
      <c r="I174" s="189">
        <v>4.7777777777777777</v>
      </c>
      <c r="J174" s="190">
        <f t="shared" si="30"/>
        <v>-0.38000473821369329</v>
      </c>
      <c r="K174" s="189">
        <v>6.3512195121951223</v>
      </c>
      <c r="L174" s="190">
        <f t="shared" si="31"/>
        <v>1.5734417344173446</v>
      </c>
      <c r="M174" s="189"/>
      <c r="N174" s="190"/>
    </row>
    <row r="175" spans="2:14" ht="15.75" x14ac:dyDescent="0.25">
      <c r="B175" s="122" t="s">
        <v>33</v>
      </c>
      <c r="C175" s="191">
        <v>5.5576461168935145</v>
      </c>
      <c r="D175" s="192">
        <v>-2.5795449832735775</v>
      </c>
      <c r="E175" s="191">
        <v>9.9629410020753042</v>
      </c>
      <c r="F175" s="192">
        <f t="shared" si="30"/>
        <v>4.4052948851817897</v>
      </c>
      <c r="G175" s="191">
        <v>6.6787385554425232</v>
      </c>
      <c r="H175" s="192">
        <f t="shared" si="30"/>
        <v>-3.284202446632781</v>
      </c>
      <c r="I175" s="191">
        <v>5.687565230356344</v>
      </c>
      <c r="J175" s="192">
        <f t="shared" si="30"/>
        <v>-0.99117332508617917</v>
      </c>
      <c r="K175" s="191">
        <v>5.9830817830817828</v>
      </c>
      <c r="L175" s="192">
        <f t="shared" si="31"/>
        <v>0.29551655272543886</v>
      </c>
      <c r="M175" s="191">
        <v>6.7368372093023252</v>
      </c>
      <c r="N175" s="192">
        <v>1.0230825624621769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308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v>2020</v>
      </c>
      <c r="D183" s="308"/>
      <c r="E183" s="309">
        <v>2021</v>
      </c>
      <c r="F183" s="308"/>
      <c r="G183" s="309">
        <v>2022</v>
      </c>
      <c r="H183" s="308"/>
      <c r="I183" s="309">
        <v>2023</v>
      </c>
      <c r="J183" s="308"/>
      <c r="K183" s="309">
        <v>2024</v>
      </c>
      <c r="L183" s="308"/>
      <c r="M183" s="309"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CONCATENATE("dif ",RIGHT(C183,2),"/",RIGHT(C183-1,2))</f>
        <v>dif 20/19</v>
      </c>
      <c r="E184" s="118" t="s">
        <v>72</v>
      </c>
      <c r="F184" s="117" t="str">
        <f>CONCATENATE("dif ",RIGHT(E183,2),"/",RIGHT(C183,2))</f>
        <v>dif 21/20</v>
      </c>
      <c r="G184" s="118" t="s">
        <v>72</v>
      </c>
      <c r="H184" s="117" t="str">
        <f>CONCATENATE("dif ",RIGHT(G183,2),"/",RIGHT(E183,2))</f>
        <v>dif 22/21</v>
      </c>
      <c r="I184" s="118" t="s">
        <v>72</v>
      </c>
      <c r="J184" s="117" t="str">
        <f>CONCATENATE("dif ",RIGHT(I183,2),"/",RIGHT(G183,2))</f>
        <v>dif 23/22</v>
      </c>
      <c r="K184" s="118" t="s">
        <v>72</v>
      </c>
      <c r="L184" s="117" t="str">
        <f>CONCATENATE("dif ",RIGHT(K183,2),"/",RIGHT(I183,2))</f>
        <v>dif 24/23</v>
      </c>
      <c r="M184" s="118" t="s">
        <v>72</v>
      </c>
      <c r="N184" s="117" t="str">
        <f>CONCATENATE("dif ",RIGHT(M183,2),"/",RIGHT(K183,2))</f>
        <v>dif 25/24</v>
      </c>
    </row>
    <row r="185" spans="1:15" x14ac:dyDescent="0.25">
      <c r="A185" s="125"/>
      <c r="B185" s="119" t="s">
        <v>74</v>
      </c>
      <c r="C185" s="189">
        <v>6.3968749999999996</v>
      </c>
      <c r="D185" s="190">
        <v>-5.1437610424028275</v>
      </c>
      <c r="E185" s="189">
        <v>4.8</v>
      </c>
      <c r="F185" s="190">
        <f t="shared" ref="F185:J187" si="32">IFERROR(E185-C185,"-")</f>
        <v>-1.5968749999999998</v>
      </c>
      <c r="G185" s="189">
        <v>8.4686098654708513</v>
      </c>
      <c r="H185" s="190">
        <f t="shared" si="32"/>
        <v>3.6686098654708514</v>
      </c>
      <c r="I185" s="189">
        <v>6.9557894736842103</v>
      </c>
      <c r="J185" s="190">
        <f t="shared" si="32"/>
        <v>-1.512820391786641</v>
      </c>
      <c r="K185" s="189">
        <v>6.4937500000000004</v>
      </c>
      <c r="L185" s="190">
        <f t="shared" ref="L185:L187" si="33">IFERROR(K185-I185,"-")</f>
        <v>-0.46203947368420994</v>
      </c>
      <c r="M185" s="189">
        <v>7.4090909090909092</v>
      </c>
      <c r="N185" s="190">
        <f t="shared" ref="N185:N194" si="34">IFERROR(M185-K185,"-")</f>
        <v>0.91534090909090882</v>
      </c>
    </row>
    <row r="186" spans="1:15" x14ac:dyDescent="0.25">
      <c r="B186" s="119" t="s">
        <v>76</v>
      </c>
      <c r="C186" s="189">
        <v>7.1520618556701034</v>
      </c>
      <c r="D186" s="190">
        <v>-0.88793814432989571</v>
      </c>
      <c r="E186" s="189">
        <v>3.88</v>
      </c>
      <c r="F186" s="190">
        <f t="shared" si="32"/>
        <v>-3.2720618556701035</v>
      </c>
      <c r="G186" s="189">
        <v>5.5279503105590067</v>
      </c>
      <c r="H186" s="190">
        <f t="shared" si="32"/>
        <v>1.6479503105590068</v>
      </c>
      <c r="I186" s="189">
        <v>7.1404682274247495</v>
      </c>
      <c r="J186" s="190">
        <f t="shared" si="32"/>
        <v>1.6125179168657429</v>
      </c>
      <c r="K186" s="189">
        <v>5.6514032496307234</v>
      </c>
      <c r="L186" s="190">
        <f t="shared" si="33"/>
        <v>-1.4890649777940261</v>
      </c>
      <c r="M186" s="189">
        <v>6.2104166666666663</v>
      </c>
      <c r="N186" s="190">
        <f t="shared" si="34"/>
        <v>0.55901341703594287</v>
      </c>
    </row>
    <row r="187" spans="1:15" x14ac:dyDescent="0.25">
      <c r="B187" s="119" t="s">
        <v>78</v>
      </c>
      <c r="C187" s="189">
        <v>6.0179640718562872</v>
      </c>
      <c r="D187" s="190">
        <v>-0.97203592814371298</v>
      </c>
      <c r="E187" s="189">
        <v>26.625</v>
      </c>
      <c r="F187" s="190">
        <f t="shared" si="32"/>
        <v>20.607035928143713</v>
      </c>
      <c r="G187" s="189">
        <v>8.4092592592592599</v>
      </c>
      <c r="H187" s="190">
        <f t="shared" si="32"/>
        <v>-18.215740740740742</v>
      </c>
      <c r="I187" s="189">
        <v>8.2876344086021501</v>
      </c>
      <c r="J187" s="190">
        <f t="shared" si="32"/>
        <v>-0.12162485065710982</v>
      </c>
      <c r="K187" s="189">
        <v>5.971830985915493</v>
      </c>
      <c r="L187" s="190">
        <f t="shared" si="33"/>
        <v>-2.3158034226866571</v>
      </c>
      <c r="M187" s="189">
        <v>7.0860585197934594</v>
      </c>
      <c r="N187" s="190">
        <f t="shared" si="34"/>
        <v>1.1142275338779664</v>
      </c>
    </row>
    <row r="188" spans="1:15" x14ac:dyDescent="0.25">
      <c r="B188" s="119" t="s">
        <v>80</v>
      </c>
      <c r="C188" s="189" t="s">
        <v>256</v>
      </c>
      <c r="D188" s="190" t="s">
        <v>256</v>
      </c>
      <c r="E188" s="189">
        <v>12.12087912087912</v>
      </c>
      <c r="F188" s="190" t="str">
        <f>IFERROR(E188-C188,"-")</f>
        <v>-</v>
      </c>
      <c r="G188" s="189">
        <v>10.045028142589118</v>
      </c>
      <c r="H188" s="190">
        <f>IFERROR(G188-E188,"-")</f>
        <v>-2.0758509782900028</v>
      </c>
      <c r="I188" s="189">
        <v>8.3674242424242422</v>
      </c>
      <c r="J188" s="190">
        <f>IFERROR(I188-G188,"-")</f>
        <v>-1.6776039001648755</v>
      </c>
      <c r="K188" s="189">
        <v>6.8112745098039218</v>
      </c>
      <c r="L188" s="190">
        <f>IFERROR(K188-I188,"-")</f>
        <v>-1.5561497326203204</v>
      </c>
      <c r="M188" s="189">
        <v>6.3045356371490282</v>
      </c>
      <c r="N188" s="190">
        <f t="shared" si="34"/>
        <v>-0.50673887265489359</v>
      </c>
    </row>
    <row r="189" spans="1:15" x14ac:dyDescent="0.25">
      <c r="B189" s="119" t="s">
        <v>82</v>
      </c>
      <c r="C189" s="189" t="s">
        <v>256</v>
      </c>
      <c r="D189" s="190" t="s">
        <v>256</v>
      </c>
      <c r="E189" s="189">
        <v>8.9658385093167698</v>
      </c>
      <c r="F189" s="190" t="str">
        <f t="shared" ref="F189:J197" si="35">IFERROR(E189-C189,"-")</f>
        <v>-</v>
      </c>
      <c r="G189" s="189">
        <v>11.530909090909091</v>
      </c>
      <c r="H189" s="190">
        <f t="shared" si="35"/>
        <v>2.5650705815923214</v>
      </c>
      <c r="I189" s="189">
        <v>5.6338797814207648</v>
      </c>
      <c r="J189" s="190">
        <f t="shared" si="35"/>
        <v>-5.8970293094883264</v>
      </c>
      <c r="K189" s="189">
        <v>6.777358490566038</v>
      </c>
      <c r="L189" s="190">
        <f t="shared" ref="L189:L197" si="36">IFERROR(K189-I189,"-")</f>
        <v>1.1434787091452732</v>
      </c>
      <c r="M189" s="189">
        <v>7.9783950617283947</v>
      </c>
      <c r="N189" s="190">
        <f t="shared" si="34"/>
        <v>1.2010365711623567</v>
      </c>
    </row>
    <row r="190" spans="1:15" x14ac:dyDescent="0.25">
      <c r="B190" s="119" t="s">
        <v>123</v>
      </c>
      <c r="C190" s="189" t="s">
        <v>256</v>
      </c>
      <c r="D190" s="190" t="s">
        <v>256</v>
      </c>
      <c r="E190" s="189">
        <v>9.638461538461538</v>
      </c>
      <c r="F190" s="190" t="str">
        <f t="shared" si="35"/>
        <v>-</v>
      </c>
      <c r="G190" s="189">
        <v>21.8125</v>
      </c>
      <c r="H190" s="190">
        <f t="shared" si="35"/>
        <v>12.174038461538462</v>
      </c>
      <c r="I190" s="189">
        <v>6.134615384615385</v>
      </c>
      <c r="J190" s="190">
        <f t="shared" si="35"/>
        <v>-15.677884615384615</v>
      </c>
      <c r="K190" s="189">
        <v>5.4095238095238098</v>
      </c>
      <c r="L190" s="190">
        <f t="shared" si="36"/>
        <v>-0.72509157509157518</v>
      </c>
      <c r="M190" s="189">
        <v>7.506382978723404</v>
      </c>
      <c r="N190" s="190">
        <f t="shared" si="34"/>
        <v>2.0968591691995941</v>
      </c>
    </row>
    <row r="191" spans="1:15" x14ac:dyDescent="0.25">
      <c r="B191" s="119" t="s">
        <v>86</v>
      </c>
      <c r="C191" s="189" t="s">
        <v>256</v>
      </c>
      <c r="D191" s="190" t="s">
        <v>256</v>
      </c>
      <c r="E191" s="189">
        <v>10.96140350877193</v>
      </c>
      <c r="F191" s="190" t="str">
        <f t="shared" si="35"/>
        <v>-</v>
      </c>
      <c r="G191" s="189">
        <v>9.2523020257826882</v>
      </c>
      <c r="H191" s="190">
        <f t="shared" si="35"/>
        <v>-1.7091014829892419</v>
      </c>
      <c r="I191" s="189">
        <v>11.201712654614653</v>
      </c>
      <c r="J191" s="190">
        <f t="shared" si="35"/>
        <v>1.9494106288319646</v>
      </c>
      <c r="K191" s="189">
        <v>8.1009174311926611</v>
      </c>
      <c r="L191" s="190">
        <f t="shared" si="36"/>
        <v>-3.1007952234219918</v>
      </c>
      <c r="M191" s="189">
        <v>7.7779850746268657</v>
      </c>
      <c r="N191" s="190">
        <f t="shared" si="34"/>
        <v>-0.32293235656579533</v>
      </c>
    </row>
    <row r="192" spans="1:15" x14ac:dyDescent="0.25">
      <c r="B192" s="119" t="s">
        <v>88</v>
      </c>
      <c r="C192" s="189">
        <v>7.1864035087719298</v>
      </c>
      <c r="D192" s="190">
        <v>0.12773003938417471</v>
      </c>
      <c r="E192" s="189">
        <v>8.9747368421052638</v>
      </c>
      <c r="F192" s="190">
        <f t="shared" si="35"/>
        <v>1.788333333333334</v>
      </c>
      <c r="G192" s="189">
        <v>10.574866310160427</v>
      </c>
      <c r="H192" s="190">
        <f t="shared" si="35"/>
        <v>1.6001294680551634</v>
      </c>
      <c r="I192" s="189">
        <v>7.939516129032258</v>
      </c>
      <c r="J192" s="190">
        <f t="shared" si="35"/>
        <v>-2.6353501811281692</v>
      </c>
      <c r="K192" s="189">
        <v>7.3985765124555156</v>
      </c>
      <c r="L192" s="190">
        <f t="shared" si="36"/>
        <v>-0.54093961657674239</v>
      </c>
      <c r="M192" s="189">
        <v>8.2158469945355197</v>
      </c>
      <c r="N192" s="190">
        <f t="shared" si="34"/>
        <v>0.81727048208000408</v>
      </c>
    </row>
    <row r="193" spans="2:15" x14ac:dyDescent="0.25">
      <c r="B193" s="119" t="s">
        <v>90</v>
      </c>
      <c r="C193" s="189">
        <v>6.9109816971713807</v>
      </c>
      <c r="D193" s="190">
        <v>-1.627170913270386</v>
      </c>
      <c r="E193" s="189">
        <v>7.5906148867313918</v>
      </c>
      <c r="F193" s="190">
        <f t="shared" si="35"/>
        <v>0.67963318956001117</v>
      </c>
      <c r="G193" s="189">
        <v>6.9741176470588231</v>
      </c>
      <c r="H193" s="190">
        <f t="shared" si="35"/>
        <v>-0.61649723967256875</v>
      </c>
      <c r="I193" s="189">
        <v>7.827027027027027</v>
      </c>
      <c r="J193" s="190">
        <f t="shared" si="35"/>
        <v>0.85290937996820393</v>
      </c>
      <c r="K193" s="189">
        <v>6.4055555555555559</v>
      </c>
      <c r="L193" s="190">
        <f t="shared" si="36"/>
        <v>-1.4214714714714711</v>
      </c>
      <c r="M193" s="189"/>
      <c r="N193" s="190"/>
    </row>
    <row r="194" spans="2:15" x14ac:dyDescent="0.25">
      <c r="B194" s="119" t="s">
        <v>92</v>
      </c>
      <c r="C194" s="189">
        <v>8.6809815950920246</v>
      </c>
      <c r="D194" s="190">
        <v>1.6202339315406231</v>
      </c>
      <c r="E194" s="189">
        <v>5.8525641025641022</v>
      </c>
      <c r="F194" s="190">
        <f t="shared" si="35"/>
        <v>-2.8284174925279224</v>
      </c>
      <c r="G194" s="189">
        <v>7.5658263305322127</v>
      </c>
      <c r="H194" s="190">
        <f t="shared" si="35"/>
        <v>1.7132622279681105</v>
      </c>
      <c r="I194" s="189">
        <v>5.9731903485254696</v>
      </c>
      <c r="J194" s="190">
        <f t="shared" si="35"/>
        <v>-1.5926359820067431</v>
      </c>
      <c r="K194" s="189">
        <v>6.4243421052631575</v>
      </c>
      <c r="L194" s="190">
        <f t="shared" si="36"/>
        <v>0.45115175673768793</v>
      </c>
      <c r="M194" s="189"/>
      <c r="N194" s="190"/>
    </row>
    <row r="195" spans="2:15" x14ac:dyDescent="0.25">
      <c r="B195" s="119" t="s">
        <v>94</v>
      </c>
      <c r="C195" s="189">
        <v>9.1086956521739122</v>
      </c>
      <c r="D195" s="190">
        <v>2.1142205140523656</v>
      </c>
      <c r="E195" s="189">
        <v>9.7633262260127935</v>
      </c>
      <c r="F195" s="190">
        <f t="shared" si="35"/>
        <v>0.65463057383888135</v>
      </c>
      <c r="G195" s="189">
        <v>7.7903780068728521</v>
      </c>
      <c r="H195" s="190">
        <f t="shared" si="35"/>
        <v>-1.9729482191399415</v>
      </c>
      <c r="I195" s="189">
        <v>6.9265873015873014</v>
      </c>
      <c r="J195" s="190">
        <f t="shared" si="35"/>
        <v>-0.86379070528555069</v>
      </c>
      <c r="K195" s="189">
        <v>6.6215722120658134</v>
      </c>
      <c r="L195" s="190">
        <f t="shared" si="36"/>
        <v>-0.30501508952148804</v>
      </c>
      <c r="M195" s="189"/>
      <c r="N195" s="190"/>
    </row>
    <row r="196" spans="2:15" x14ac:dyDescent="0.25">
      <c r="B196" s="119" t="s">
        <v>96</v>
      </c>
      <c r="C196" s="189">
        <v>6.295774647887324</v>
      </c>
      <c r="D196" s="190">
        <v>0.30938009006419431</v>
      </c>
      <c r="E196" s="189">
        <v>5.6547811993517021</v>
      </c>
      <c r="F196" s="190">
        <f t="shared" si="35"/>
        <v>-0.6409934485356219</v>
      </c>
      <c r="G196" s="189">
        <v>5.7267605633802816</v>
      </c>
      <c r="H196" s="190">
        <f t="shared" si="35"/>
        <v>7.1979364028579518E-2</v>
      </c>
      <c r="I196" s="189">
        <v>7.3769063180827885</v>
      </c>
      <c r="J196" s="190">
        <f t="shared" si="35"/>
        <v>1.6501457547025069</v>
      </c>
      <c r="K196" s="189">
        <v>6.4173228346456694</v>
      </c>
      <c r="L196" s="190">
        <f t="shared" si="36"/>
        <v>-0.95958348343711908</v>
      </c>
      <c r="M196" s="189"/>
      <c r="N196" s="190"/>
    </row>
    <row r="197" spans="2:15" ht="15.75" x14ac:dyDescent="0.25">
      <c r="B197" s="122" t="s">
        <v>33</v>
      </c>
      <c r="C197" s="191">
        <v>6.9830866807610992</v>
      </c>
      <c r="D197" s="192">
        <v>-1.0097113987267639</v>
      </c>
      <c r="E197" s="191">
        <v>8.447115384615385</v>
      </c>
      <c r="F197" s="192">
        <f t="shared" si="35"/>
        <v>1.4640287038542859</v>
      </c>
      <c r="G197" s="191">
        <v>8.6839999999999993</v>
      </c>
      <c r="H197" s="192">
        <f t="shared" si="35"/>
        <v>0.23688461538461425</v>
      </c>
      <c r="I197" s="191">
        <v>7.9149812734082401</v>
      </c>
      <c r="J197" s="192">
        <f t="shared" si="35"/>
        <v>-0.76901872659175918</v>
      </c>
      <c r="K197" s="191">
        <v>6.451029926156238</v>
      </c>
      <c r="L197" s="192">
        <f t="shared" si="36"/>
        <v>-1.463951347252002</v>
      </c>
      <c r="M197" s="191">
        <v>7.2392783200236615</v>
      </c>
      <c r="N197" s="192">
        <v>0.80297062771596917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309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v>2020</v>
      </c>
      <c r="D205" s="308"/>
      <c r="E205" s="309">
        <v>2021</v>
      </c>
      <c r="F205" s="308"/>
      <c r="G205" s="309">
        <v>2022</v>
      </c>
      <c r="H205" s="308"/>
      <c r="I205" s="309">
        <v>2023</v>
      </c>
      <c r="J205" s="308"/>
      <c r="K205" s="309">
        <v>2024</v>
      </c>
      <c r="L205" s="308"/>
      <c r="M205" s="309"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CONCATENATE("dif ",RIGHT(C205,2),"/",RIGHT(C205-1,2))</f>
        <v>dif 20/19</v>
      </c>
      <c r="E206" s="118" t="s">
        <v>72</v>
      </c>
      <c r="F206" s="117" t="str">
        <f>CONCATENATE("dif ",RIGHT(E205,2),"/",RIGHT(C205,2))</f>
        <v>dif 21/20</v>
      </c>
      <c r="G206" s="118" t="s">
        <v>72</v>
      </c>
      <c r="H206" s="117" t="str">
        <f>CONCATENATE("dif ",RIGHT(G205,2),"/",RIGHT(E205,2))</f>
        <v>dif 22/21</v>
      </c>
      <c r="I206" s="118" t="s">
        <v>72</v>
      </c>
      <c r="J206" s="117" t="str">
        <f>CONCATENATE("dif ",RIGHT(I205,2),"/",RIGHT(G205,2))</f>
        <v>dif 23/22</v>
      </c>
      <c r="K206" s="118" t="s">
        <v>72</v>
      </c>
      <c r="L206" s="117" t="str">
        <f>CONCATENATE("dif ",RIGHT(K205,2),"/",RIGHT(I205,2))</f>
        <v>dif 24/23</v>
      </c>
      <c r="M206" s="118" t="s">
        <v>72</v>
      </c>
      <c r="N206" s="117" t="str">
        <f>CONCATENATE("dif ",RIGHT(M205,2),"/",RIGHT(K205,2))</f>
        <v>dif 25/24</v>
      </c>
    </row>
    <row r="207" spans="2:15" x14ac:dyDescent="0.25">
      <c r="B207" s="119" t="s">
        <v>74</v>
      </c>
      <c r="C207" s="189">
        <v>7.1428571428571432</v>
      </c>
      <c r="D207" s="190">
        <v>2.3143899895724713</v>
      </c>
      <c r="E207" s="189" t="s">
        <v>256</v>
      </c>
      <c r="F207" s="190" t="str">
        <f t="shared" ref="F207:J209" si="37">IFERROR(E207-C207,"-")</f>
        <v>-</v>
      </c>
      <c r="G207" s="189">
        <v>6.4970149253731346</v>
      </c>
      <c r="H207" s="190" t="str">
        <f t="shared" si="37"/>
        <v>-</v>
      </c>
      <c r="I207" s="189">
        <v>5.2597402597402594</v>
      </c>
      <c r="J207" s="190">
        <f t="shared" si="37"/>
        <v>-1.2372746656328752</v>
      </c>
      <c r="K207" s="189">
        <v>4.6744186046511631</v>
      </c>
      <c r="L207" s="190">
        <f t="shared" ref="L207:L209" si="38">IFERROR(K207-I207,"-")</f>
        <v>-0.58532165508909628</v>
      </c>
      <c r="M207" s="189">
        <v>4.5970588235294114</v>
      </c>
      <c r="N207" s="190">
        <f t="shared" ref="N207:N216" si="39">IFERROR(M207-K207,"-")</f>
        <v>-7.7359781121751681E-2</v>
      </c>
    </row>
    <row r="208" spans="2:15" x14ac:dyDescent="0.25">
      <c r="B208" s="119" t="s">
        <v>76</v>
      </c>
      <c r="C208" s="189">
        <v>7.9022988505747129</v>
      </c>
      <c r="D208" s="190">
        <v>-3.3581662657043569</v>
      </c>
      <c r="E208" s="189">
        <v>2.4722222222222223</v>
      </c>
      <c r="F208" s="190">
        <f t="shared" si="37"/>
        <v>-5.4300766283524906</v>
      </c>
      <c r="G208" s="189">
        <v>5.3178807947019866</v>
      </c>
      <c r="H208" s="190">
        <f t="shared" si="37"/>
        <v>2.8456585724797643</v>
      </c>
      <c r="I208" s="189">
        <v>4.1845238095238093</v>
      </c>
      <c r="J208" s="190">
        <f t="shared" si="37"/>
        <v>-1.1333569851781773</v>
      </c>
      <c r="K208" s="189">
        <v>5.1681614349775788</v>
      </c>
      <c r="L208" s="190">
        <f t="shared" si="38"/>
        <v>0.98363762545376954</v>
      </c>
      <c r="M208" s="189">
        <v>5.0941597139451726</v>
      </c>
      <c r="N208" s="190">
        <f t="shared" si="39"/>
        <v>-7.4001721032406209E-2</v>
      </c>
    </row>
    <row r="209" spans="2:15" x14ac:dyDescent="0.25">
      <c r="B209" s="119" t="s">
        <v>78</v>
      </c>
      <c r="C209" s="189">
        <v>5.8918918918918921</v>
      </c>
      <c r="D209" s="190">
        <v>-0.81505674859149124</v>
      </c>
      <c r="E209" s="189">
        <v>8.4444444444444446</v>
      </c>
      <c r="F209" s="190">
        <f t="shared" si="37"/>
        <v>2.5525525525525525</v>
      </c>
      <c r="G209" s="189">
        <v>7.3270524899057872</v>
      </c>
      <c r="H209" s="190">
        <f t="shared" si="37"/>
        <v>-1.1173919545386575</v>
      </c>
      <c r="I209" s="189">
        <v>5.8786127167630058</v>
      </c>
      <c r="J209" s="190">
        <f t="shared" si="37"/>
        <v>-1.4484397731427814</v>
      </c>
      <c r="K209" s="189">
        <v>5.6603415559772294</v>
      </c>
      <c r="L209" s="190">
        <f t="shared" si="38"/>
        <v>-0.21827116078577635</v>
      </c>
      <c r="M209" s="189">
        <v>5.5976331360946743</v>
      </c>
      <c r="N209" s="190">
        <f t="shared" si="39"/>
        <v>-6.2708419882555155E-2</v>
      </c>
    </row>
    <row r="210" spans="2:15" x14ac:dyDescent="0.25">
      <c r="B210" s="119" t="s">
        <v>80</v>
      </c>
      <c r="C210" s="189" t="s">
        <v>256</v>
      </c>
      <c r="D210" s="190" t="s">
        <v>256</v>
      </c>
      <c r="E210" s="189">
        <v>5.5490196078431371</v>
      </c>
      <c r="F210" s="190" t="str">
        <f>IFERROR(E210-C210,"-")</f>
        <v>-</v>
      </c>
      <c r="G210" s="189">
        <v>8.2398989898989896</v>
      </c>
      <c r="H210" s="190">
        <f>IFERROR(G210-E210,"-")</f>
        <v>2.6908793820558525</v>
      </c>
      <c r="I210" s="189">
        <v>5.3626943005181351</v>
      </c>
      <c r="J210" s="190">
        <f>IFERROR(I210-G210,"-")</f>
        <v>-2.8772046893808545</v>
      </c>
      <c r="K210" s="189">
        <v>5.6619915848527347</v>
      </c>
      <c r="L210" s="190">
        <f>IFERROR(K210-I210,"-")</f>
        <v>0.29929728433459957</v>
      </c>
      <c r="M210" s="189">
        <v>6.6625514403292181</v>
      </c>
      <c r="N210" s="190">
        <f t="shared" si="39"/>
        <v>1.0005598554764834</v>
      </c>
    </row>
    <row r="211" spans="2:15" x14ac:dyDescent="0.25">
      <c r="B211" s="119" t="s">
        <v>82</v>
      </c>
      <c r="C211" s="189" t="s">
        <v>256</v>
      </c>
      <c r="D211" s="190" t="s">
        <v>256</v>
      </c>
      <c r="E211" s="189">
        <v>11.186440677966102</v>
      </c>
      <c r="F211" s="190" t="str">
        <f t="shared" ref="F211:J219" si="40">IFERROR(E211-C211,"-")</f>
        <v>-</v>
      </c>
      <c r="G211" s="189">
        <v>6.2099502487562193</v>
      </c>
      <c r="H211" s="190">
        <f t="shared" si="40"/>
        <v>-4.9764904292098828</v>
      </c>
      <c r="I211" s="189">
        <v>10.48358208955224</v>
      </c>
      <c r="J211" s="190">
        <f t="shared" si="40"/>
        <v>4.2736318407960203</v>
      </c>
      <c r="K211" s="189">
        <v>9.7833655705996136</v>
      </c>
      <c r="L211" s="190">
        <f t="shared" ref="L211:L219" si="41">IFERROR(K211-I211,"-")</f>
        <v>-0.70021651895262593</v>
      </c>
      <c r="M211" s="189">
        <v>9.2515337423312882</v>
      </c>
      <c r="N211" s="190">
        <f t="shared" si="39"/>
        <v>-0.53183182826832542</v>
      </c>
    </row>
    <row r="212" spans="2:15" x14ac:dyDescent="0.25">
      <c r="B212" s="119" t="s">
        <v>84</v>
      </c>
      <c r="C212" s="189" t="s">
        <v>256</v>
      </c>
      <c r="D212" s="190" t="s">
        <v>256</v>
      </c>
      <c r="E212" s="189">
        <v>8.1962774957698823</v>
      </c>
      <c r="F212" s="190" t="str">
        <f t="shared" si="40"/>
        <v>-</v>
      </c>
      <c r="G212" s="189">
        <v>7.7713178294573639</v>
      </c>
      <c r="H212" s="190">
        <f t="shared" si="40"/>
        <v>-0.42495966631251836</v>
      </c>
      <c r="I212" s="189">
        <v>7.9305019305019302</v>
      </c>
      <c r="J212" s="190">
        <f t="shared" si="40"/>
        <v>0.15918410104456626</v>
      </c>
      <c r="K212" s="189">
        <v>12.087912087912088</v>
      </c>
      <c r="L212" s="190">
        <f t="shared" si="41"/>
        <v>4.1574101574101574</v>
      </c>
      <c r="M212" s="189">
        <v>7.6940789473684212</v>
      </c>
      <c r="N212" s="190">
        <f t="shared" si="39"/>
        <v>-4.3938331405436664</v>
      </c>
    </row>
    <row r="213" spans="2:15" x14ac:dyDescent="0.25">
      <c r="B213" s="119" t="s">
        <v>86</v>
      </c>
      <c r="C213" s="189" t="s">
        <v>256</v>
      </c>
      <c r="D213" s="190" t="s">
        <v>256</v>
      </c>
      <c r="E213" s="189">
        <v>9.9950124688279303</v>
      </c>
      <c r="F213" s="190" t="str">
        <f t="shared" si="40"/>
        <v>-</v>
      </c>
      <c r="G213" s="189">
        <v>8.0470588235294116</v>
      </c>
      <c r="H213" s="190">
        <f t="shared" si="40"/>
        <v>-1.9479536452985187</v>
      </c>
      <c r="I213" s="189">
        <v>8.4517766497461935</v>
      </c>
      <c r="J213" s="190">
        <f t="shared" si="40"/>
        <v>0.40471782621678187</v>
      </c>
      <c r="K213" s="189">
        <v>8.3801369863013697</v>
      </c>
      <c r="L213" s="190">
        <f t="shared" si="41"/>
        <v>-7.1639663444823753E-2</v>
      </c>
      <c r="M213" s="189">
        <v>7.6267857142857141</v>
      </c>
      <c r="N213" s="190">
        <f t="shared" si="39"/>
        <v>-0.75335127201565566</v>
      </c>
    </row>
    <row r="214" spans="2:15" x14ac:dyDescent="0.25">
      <c r="B214" s="119" t="s">
        <v>88</v>
      </c>
      <c r="C214" s="189">
        <v>6.7955555555555556</v>
      </c>
      <c r="D214" s="190">
        <v>0.29346350534635057</v>
      </c>
      <c r="E214" s="189">
        <v>7.3592233009708741</v>
      </c>
      <c r="F214" s="190">
        <f t="shared" si="40"/>
        <v>0.5636677454153185</v>
      </c>
      <c r="G214" s="189">
        <v>8.117886178861788</v>
      </c>
      <c r="H214" s="190">
        <f t="shared" si="40"/>
        <v>0.75866287789091391</v>
      </c>
      <c r="I214" s="189">
        <v>7.9621380846325165</v>
      </c>
      <c r="J214" s="190">
        <f t="shared" si="40"/>
        <v>-0.15574809422927149</v>
      </c>
      <c r="K214" s="189">
        <v>10.188235294117646</v>
      </c>
      <c r="L214" s="190">
        <f t="shared" si="41"/>
        <v>2.2260972094851299</v>
      </c>
      <c r="M214" s="189">
        <v>8.3812785388127846</v>
      </c>
      <c r="N214" s="190">
        <f t="shared" si="39"/>
        <v>-1.8069567553048618</v>
      </c>
    </row>
    <row r="215" spans="2:15" x14ac:dyDescent="0.25">
      <c r="B215" s="119" t="s">
        <v>90</v>
      </c>
      <c r="C215" s="189">
        <v>8.3636363636363633</v>
      </c>
      <c r="D215" s="190">
        <v>4.4048734770383291E-2</v>
      </c>
      <c r="E215" s="189">
        <v>9.6680161943319831</v>
      </c>
      <c r="F215" s="190">
        <f t="shared" si="40"/>
        <v>1.3043798306956198</v>
      </c>
      <c r="G215" s="189">
        <v>7.7423469387755102</v>
      </c>
      <c r="H215" s="190">
        <f t="shared" si="40"/>
        <v>-1.9256692555564729</v>
      </c>
      <c r="I215" s="189">
        <v>7.6802030456852792</v>
      </c>
      <c r="J215" s="190">
        <f t="shared" si="40"/>
        <v>-6.2143893090230939E-2</v>
      </c>
      <c r="K215" s="189">
        <v>6.8756476683937819</v>
      </c>
      <c r="L215" s="190">
        <f t="shared" si="41"/>
        <v>-0.80455537729149729</v>
      </c>
      <c r="M215" s="189"/>
      <c r="N215" s="190"/>
    </row>
    <row r="216" spans="2:15" x14ac:dyDescent="0.25">
      <c r="B216" s="119" t="s">
        <v>92</v>
      </c>
      <c r="C216" s="189">
        <v>4.791666666666667</v>
      </c>
      <c r="D216" s="190">
        <v>-1.8672480620155039</v>
      </c>
      <c r="E216" s="189">
        <v>8.80722891566265</v>
      </c>
      <c r="F216" s="190">
        <f t="shared" si="40"/>
        <v>4.015562248995983</v>
      </c>
      <c r="G216" s="189">
        <v>6.4631578947368418</v>
      </c>
      <c r="H216" s="190">
        <f t="shared" si="40"/>
        <v>-2.3440710209258082</v>
      </c>
      <c r="I216" s="189">
        <v>7.8018757327080888</v>
      </c>
      <c r="J216" s="190">
        <f t="shared" si="40"/>
        <v>1.338717837971247</v>
      </c>
      <c r="K216" s="189">
        <v>5.7251700680272108</v>
      </c>
      <c r="L216" s="190">
        <f t="shared" si="41"/>
        <v>-2.0767056646808779</v>
      </c>
      <c r="M216" s="189"/>
      <c r="N216" s="190"/>
    </row>
    <row r="217" spans="2:15" x14ac:dyDescent="0.25">
      <c r="B217" s="119" t="s">
        <v>94</v>
      </c>
      <c r="C217" s="189">
        <v>6.1826086956521742</v>
      </c>
      <c r="D217" s="190">
        <v>-1.310144927536232</v>
      </c>
      <c r="E217" s="189">
        <v>7.7906976744186043</v>
      </c>
      <c r="F217" s="190">
        <f t="shared" si="40"/>
        <v>1.6080889787664301</v>
      </c>
      <c r="G217" s="189">
        <v>5.5765379113018598</v>
      </c>
      <c r="H217" s="190">
        <f t="shared" si="40"/>
        <v>-2.2141597631167445</v>
      </c>
      <c r="I217" s="189">
        <v>4.8501529051987768</v>
      </c>
      <c r="J217" s="190">
        <f t="shared" si="40"/>
        <v>-0.72638500610308299</v>
      </c>
      <c r="K217" s="189">
        <v>5.6180371352785148</v>
      </c>
      <c r="L217" s="190">
        <f t="shared" si="41"/>
        <v>0.76788423007973794</v>
      </c>
      <c r="M217" s="189"/>
      <c r="N217" s="190"/>
    </row>
    <row r="218" spans="2:15" x14ac:dyDescent="0.25">
      <c r="B218" s="119" t="s">
        <v>96</v>
      </c>
      <c r="C218" s="189">
        <v>11.365853658536585</v>
      </c>
      <c r="D218" s="190">
        <v>2.8873590348806708</v>
      </c>
      <c r="E218" s="189">
        <v>5.3438045375218151</v>
      </c>
      <c r="F218" s="190">
        <f t="shared" si="40"/>
        <v>-6.0220491210147697</v>
      </c>
      <c r="G218" s="189">
        <v>4.9232175502742228</v>
      </c>
      <c r="H218" s="190">
        <f t="shared" si="40"/>
        <v>-0.42058698724759225</v>
      </c>
      <c r="I218" s="189">
        <v>5.4693572496263076</v>
      </c>
      <c r="J218" s="190">
        <f t="shared" si="40"/>
        <v>0.54613969935208484</v>
      </c>
      <c r="K218" s="189">
        <v>5.7855822550831792</v>
      </c>
      <c r="L218" s="190">
        <f t="shared" si="41"/>
        <v>0.3162250054568716</v>
      </c>
      <c r="M218" s="189"/>
      <c r="N218" s="190"/>
    </row>
    <row r="219" spans="2:15" ht="15.75" x14ac:dyDescent="0.25">
      <c r="B219" s="122" t="s">
        <v>33</v>
      </c>
      <c r="C219" s="191">
        <v>6.9269230769230772</v>
      </c>
      <c r="D219" s="192">
        <v>-0.54262820512820475</v>
      </c>
      <c r="E219" s="191">
        <v>8.042861042861043</v>
      </c>
      <c r="F219" s="192">
        <f t="shared" si="40"/>
        <v>1.1159379659379658</v>
      </c>
      <c r="G219" s="191">
        <v>6.5600953895071541</v>
      </c>
      <c r="H219" s="192">
        <f t="shared" si="40"/>
        <v>-1.4827656533538889</v>
      </c>
      <c r="I219" s="191">
        <v>6.4683758059564012</v>
      </c>
      <c r="J219" s="192">
        <f t="shared" si="40"/>
        <v>-9.1719583550752937E-2</v>
      </c>
      <c r="K219" s="191">
        <v>6.3833693304535641</v>
      </c>
      <c r="L219" s="192">
        <f t="shared" si="41"/>
        <v>-8.500647550283702E-2</v>
      </c>
      <c r="M219" s="191">
        <v>6.4450790861159932</v>
      </c>
      <c r="N219" s="192">
        <v>-0.23199912342655438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308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v>2020</v>
      </c>
      <c r="D227" s="308"/>
      <c r="E227" s="309">
        <v>2021</v>
      </c>
      <c r="F227" s="308"/>
      <c r="G227" s="309">
        <v>2022</v>
      </c>
      <c r="H227" s="308"/>
      <c r="I227" s="309">
        <v>2023</v>
      </c>
      <c r="J227" s="308"/>
      <c r="K227" s="309">
        <v>2024</v>
      </c>
      <c r="L227" s="308"/>
      <c r="M227" s="309"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CONCATENATE("dif ",RIGHT(C227,2),"/",RIGHT(C227-1,2))</f>
        <v>dif 20/19</v>
      </c>
      <c r="E228" s="118" t="s">
        <v>72</v>
      </c>
      <c r="F228" s="117" t="str">
        <f>CONCATENATE("dif ",RIGHT(E227,2),"/",RIGHT(C227,2))</f>
        <v>dif 21/20</v>
      </c>
      <c r="G228" s="118" t="s">
        <v>72</v>
      </c>
      <c r="H228" s="117" t="str">
        <f>CONCATENATE("dif ",RIGHT(G227,2),"/",RIGHT(E227,2))</f>
        <v>dif 22/21</v>
      </c>
      <c r="I228" s="118" t="s">
        <v>72</v>
      </c>
      <c r="J228" s="117" t="str">
        <f>CONCATENATE("dif ",RIGHT(I227,2),"/",RIGHT(G227,2))</f>
        <v>dif 23/22</v>
      </c>
      <c r="K228" s="118" t="s">
        <v>72</v>
      </c>
      <c r="L228" s="117" t="str">
        <f>CONCATENATE("dif ",RIGHT(K227,2),"/",RIGHT(I227,2))</f>
        <v>dif 24/23</v>
      </c>
      <c r="M228" s="118" t="s">
        <v>72</v>
      </c>
      <c r="N228" s="117" t="str">
        <f>CONCATENATE("dif ",RIGHT(M227,2),"/",RIGHT(K227,2))</f>
        <v>dif 25/24</v>
      </c>
    </row>
    <row r="229" spans="2:15" x14ac:dyDescent="0.25">
      <c r="B229" s="119" t="s">
        <v>74</v>
      </c>
      <c r="C229" s="189">
        <v>6.3968749999999996</v>
      </c>
      <c r="D229" s="190">
        <v>-5.1437610424028275</v>
      </c>
      <c r="E229" s="189">
        <v>4.8</v>
      </c>
      <c r="F229" s="190">
        <f t="shared" ref="F229:J231" si="42">IFERROR(E229-C229,"-")</f>
        <v>-1.5968749999999998</v>
      </c>
      <c r="G229" s="189">
        <v>8.4686098654708513</v>
      </c>
      <c r="H229" s="190">
        <f t="shared" si="42"/>
        <v>3.6686098654708514</v>
      </c>
      <c r="I229" s="189">
        <v>6.9557894736842103</v>
      </c>
      <c r="J229" s="190">
        <f t="shared" si="42"/>
        <v>-1.512820391786641</v>
      </c>
      <c r="K229" s="189">
        <v>6.4937500000000004</v>
      </c>
      <c r="L229" s="190">
        <f t="shared" ref="L229:L231" si="43">IFERROR(K229-I229,"-")</f>
        <v>-0.46203947368420994</v>
      </c>
      <c r="M229" s="189">
        <v>7.4090909090909092</v>
      </c>
      <c r="N229" s="190">
        <f t="shared" ref="N229:N238" si="44">IFERROR(M229-K229,"-")</f>
        <v>0.91534090909090882</v>
      </c>
    </row>
    <row r="230" spans="2:15" x14ac:dyDescent="0.25">
      <c r="B230" s="119" t="s">
        <v>76</v>
      </c>
      <c r="C230" s="189">
        <v>7.1520618556701034</v>
      </c>
      <c r="D230" s="190">
        <v>-0.88793814432989571</v>
      </c>
      <c r="E230" s="189">
        <v>3.88</v>
      </c>
      <c r="F230" s="190">
        <f t="shared" si="42"/>
        <v>-3.2720618556701035</v>
      </c>
      <c r="G230" s="189">
        <v>5.5279503105590067</v>
      </c>
      <c r="H230" s="190">
        <f t="shared" si="42"/>
        <v>1.6479503105590068</v>
      </c>
      <c r="I230" s="189">
        <v>7.1404682274247495</v>
      </c>
      <c r="J230" s="190">
        <f t="shared" si="42"/>
        <v>1.6125179168657429</v>
      </c>
      <c r="K230" s="189">
        <v>5.6514032496307234</v>
      </c>
      <c r="L230" s="190">
        <f t="shared" si="43"/>
        <v>-1.4890649777940261</v>
      </c>
      <c r="M230" s="189">
        <v>6.2104166666666663</v>
      </c>
      <c r="N230" s="190">
        <f t="shared" si="44"/>
        <v>0.55901341703594287</v>
      </c>
    </row>
    <row r="231" spans="2:15" x14ac:dyDescent="0.25">
      <c r="B231" s="119" t="s">
        <v>78</v>
      </c>
      <c r="C231" s="189">
        <v>6.0179640718562872</v>
      </c>
      <c r="D231" s="190">
        <v>-0.97203592814371298</v>
      </c>
      <c r="E231" s="189">
        <v>26.625</v>
      </c>
      <c r="F231" s="190">
        <f t="shared" si="42"/>
        <v>20.607035928143713</v>
      </c>
      <c r="G231" s="189">
        <v>8.4092592592592599</v>
      </c>
      <c r="H231" s="190">
        <f t="shared" si="42"/>
        <v>-18.215740740740742</v>
      </c>
      <c r="I231" s="189">
        <v>8.2876344086021501</v>
      </c>
      <c r="J231" s="190">
        <f t="shared" si="42"/>
        <v>-0.12162485065710982</v>
      </c>
      <c r="K231" s="189">
        <v>5.971830985915493</v>
      </c>
      <c r="L231" s="190">
        <f t="shared" si="43"/>
        <v>-2.3158034226866571</v>
      </c>
      <c r="M231" s="189">
        <v>7.0860585197934594</v>
      </c>
      <c r="N231" s="190">
        <f t="shared" si="44"/>
        <v>1.1142275338779664</v>
      </c>
    </row>
    <row r="232" spans="2:15" x14ac:dyDescent="0.25">
      <c r="B232" s="119" t="s">
        <v>80</v>
      </c>
      <c r="C232" s="189" t="s">
        <v>256</v>
      </c>
      <c r="D232" s="190" t="s">
        <v>256</v>
      </c>
      <c r="E232" s="189">
        <v>12.12087912087912</v>
      </c>
      <c r="F232" s="190" t="str">
        <f>IFERROR(E232-C232,"-")</f>
        <v>-</v>
      </c>
      <c r="G232" s="189">
        <v>10.045028142589118</v>
      </c>
      <c r="H232" s="190">
        <f>IFERROR(G232-E232,"-")</f>
        <v>-2.0758509782900028</v>
      </c>
      <c r="I232" s="189">
        <v>8.3674242424242422</v>
      </c>
      <c r="J232" s="190">
        <f>IFERROR(I232-G232,"-")</f>
        <v>-1.6776039001648755</v>
      </c>
      <c r="K232" s="189">
        <v>6.8112745098039218</v>
      </c>
      <c r="L232" s="190">
        <f>IFERROR(K232-I232,"-")</f>
        <v>-1.5561497326203204</v>
      </c>
      <c r="M232" s="189">
        <v>6.3045356371490282</v>
      </c>
      <c r="N232" s="190">
        <f t="shared" si="44"/>
        <v>-0.50673887265489359</v>
      </c>
    </row>
    <row r="233" spans="2:15" x14ac:dyDescent="0.25">
      <c r="B233" s="119" t="s">
        <v>82</v>
      </c>
      <c r="C233" s="189" t="s">
        <v>256</v>
      </c>
      <c r="D233" s="190" t="s">
        <v>256</v>
      </c>
      <c r="E233" s="189">
        <v>8.9658385093167698</v>
      </c>
      <c r="F233" s="190" t="str">
        <f t="shared" ref="F233:J241" si="45">IFERROR(E233-C233,"-")</f>
        <v>-</v>
      </c>
      <c r="G233" s="189">
        <v>11.530909090909091</v>
      </c>
      <c r="H233" s="190">
        <f t="shared" si="45"/>
        <v>2.5650705815923214</v>
      </c>
      <c r="I233" s="189">
        <v>5.6338797814207648</v>
      </c>
      <c r="J233" s="190">
        <f t="shared" si="45"/>
        <v>-5.8970293094883264</v>
      </c>
      <c r="K233" s="189">
        <v>6.777358490566038</v>
      </c>
      <c r="L233" s="190">
        <f t="shared" ref="L233:L241" si="46">IFERROR(K233-I233,"-")</f>
        <v>1.1434787091452732</v>
      </c>
      <c r="M233" s="189">
        <v>7.9783950617283947</v>
      </c>
      <c r="N233" s="190">
        <f t="shared" si="44"/>
        <v>1.2010365711623567</v>
      </c>
    </row>
    <row r="234" spans="2:15" x14ac:dyDescent="0.25">
      <c r="B234" s="119" t="s">
        <v>84</v>
      </c>
      <c r="C234" s="189" t="s">
        <v>256</v>
      </c>
      <c r="D234" s="190" t="s">
        <v>256</v>
      </c>
      <c r="E234" s="189">
        <v>9.638461538461538</v>
      </c>
      <c r="F234" s="190" t="str">
        <f t="shared" si="45"/>
        <v>-</v>
      </c>
      <c r="G234" s="189">
        <v>21.8125</v>
      </c>
      <c r="H234" s="190">
        <f t="shared" si="45"/>
        <v>12.174038461538462</v>
      </c>
      <c r="I234" s="189">
        <v>6.134615384615385</v>
      </c>
      <c r="J234" s="190">
        <f t="shared" si="45"/>
        <v>-15.677884615384615</v>
      </c>
      <c r="K234" s="189">
        <v>5.4095238095238098</v>
      </c>
      <c r="L234" s="190">
        <f t="shared" si="46"/>
        <v>-0.72509157509157518</v>
      </c>
      <c r="M234" s="189">
        <v>7.506382978723404</v>
      </c>
      <c r="N234" s="190">
        <f t="shared" si="44"/>
        <v>2.0968591691995941</v>
      </c>
    </row>
    <row r="235" spans="2:15" x14ac:dyDescent="0.25">
      <c r="B235" s="119" t="s">
        <v>86</v>
      </c>
      <c r="C235" s="189" t="s">
        <v>256</v>
      </c>
      <c r="D235" s="190" t="s">
        <v>256</v>
      </c>
      <c r="E235" s="189">
        <v>10.96140350877193</v>
      </c>
      <c r="F235" s="190" t="str">
        <f t="shared" si="45"/>
        <v>-</v>
      </c>
      <c r="G235" s="189">
        <v>9.2523020257826882</v>
      </c>
      <c r="H235" s="190">
        <f t="shared" si="45"/>
        <v>-1.7091014829892419</v>
      </c>
      <c r="I235" s="189">
        <v>11.201712654614653</v>
      </c>
      <c r="J235" s="190">
        <f t="shared" si="45"/>
        <v>1.9494106288319646</v>
      </c>
      <c r="K235" s="189">
        <v>8.1009174311926611</v>
      </c>
      <c r="L235" s="190">
        <f t="shared" si="46"/>
        <v>-3.1007952234219918</v>
      </c>
      <c r="M235" s="189">
        <v>7.7779850746268657</v>
      </c>
      <c r="N235" s="190">
        <f t="shared" si="44"/>
        <v>-0.32293235656579533</v>
      </c>
    </row>
    <row r="236" spans="2:15" x14ac:dyDescent="0.25">
      <c r="B236" s="119" t="s">
        <v>88</v>
      </c>
      <c r="C236" s="189">
        <v>7.1864035087719298</v>
      </c>
      <c r="D236" s="190">
        <v>0.12773003938417471</v>
      </c>
      <c r="E236" s="189">
        <v>8.9747368421052638</v>
      </c>
      <c r="F236" s="190">
        <f t="shared" si="45"/>
        <v>1.788333333333334</v>
      </c>
      <c r="G236" s="189">
        <v>10.574866310160427</v>
      </c>
      <c r="H236" s="190">
        <f t="shared" si="45"/>
        <v>1.6001294680551634</v>
      </c>
      <c r="I236" s="189">
        <v>7.939516129032258</v>
      </c>
      <c r="J236" s="190">
        <f t="shared" si="45"/>
        <v>-2.6353501811281692</v>
      </c>
      <c r="K236" s="189">
        <v>7.3985765124555156</v>
      </c>
      <c r="L236" s="190">
        <f t="shared" si="46"/>
        <v>-0.54093961657674239</v>
      </c>
      <c r="M236" s="189">
        <v>8.2158469945355197</v>
      </c>
      <c r="N236" s="190">
        <f t="shared" si="44"/>
        <v>0.81727048208000408</v>
      </c>
    </row>
    <row r="237" spans="2:15" x14ac:dyDescent="0.25">
      <c r="B237" s="119" t="s">
        <v>90</v>
      </c>
      <c r="C237" s="189">
        <v>6.9109816971713807</v>
      </c>
      <c r="D237" s="190">
        <v>-1.627170913270386</v>
      </c>
      <c r="E237" s="189">
        <v>7.5906148867313918</v>
      </c>
      <c r="F237" s="190">
        <f t="shared" si="45"/>
        <v>0.67963318956001117</v>
      </c>
      <c r="G237" s="189">
        <v>6.9741176470588231</v>
      </c>
      <c r="H237" s="190">
        <f t="shared" si="45"/>
        <v>-0.61649723967256875</v>
      </c>
      <c r="I237" s="189">
        <v>7.827027027027027</v>
      </c>
      <c r="J237" s="190">
        <f t="shared" si="45"/>
        <v>0.85290937996820393</v>
      </c>
      <c r="K237" s="189">
        <v>6.4055555555555559</v>
      </c>
      <c r="L237" s="190">
        <f t="shared" si="46"/>
        <v>-1.4214714714714711</v>
      </c>
      <c r="M237" s="189"/>
      <c r="N237" s="190"/>
    </row>
    <row r="238" spans="2:15" x14ac:dyDescent="0.25">
      <c r="B238" s="119" t="s">
        <v>92</v>
      </c>
      <c r="C238" s="189">
        <v>8.6809815950920246</v>
      </c>
      <c r="D238" s="190">
        <v>1.6202339315406231</v>
      </c>
      <c r="E238" s="189">
        <v>5.8525641025641022</v>
      </c>
      <c r="F238" s="190">
        <f t="shared" si="45"/>
        <v>-2.8284174925279224</v>
      </c>
      <c r="G238" s="189">
        <v>7.5658263305322127</v>
      </c>
      <c r="H238" s="190">
        <f t="shared" si="45"/>
        <v>1.7132622279681105</v>
      </c>
      <c r="I238" s="189">
        <v>5.9731903485254696</v>
      </c>
      <c r="J238" s="190">
        <f t="shared" si="45"/>
        <v>-1.5926359820067431</v>
      </c>
      <c r="K238" s="189">
        <v>6.4243421052631575</v>
      </c>
      <c r="L238" s="190">
        <f t="shared" si="46"/>
        <v>0.45115175673768793</v>
      </c>
      <c r="M238" s="189"/>
      <c r="N238" s="190"/>
    </row>
    <row r="239" spans="2:15" x14ac:dyDescent="0.25">
      <c r="B239" s="119" t="s">
        <v>94</v>
      </c>
      <c r="C239" s="189">
        <v>9.1086956521739122</v>
      </c>
      <c r="D239" s="190">
        <v>2.1142205140523656</v>
      </c>
      <c r="E239" s="189">
        <v>9.7633262260127935</v>
      </c>
      <c r="F239" s="190">
        <f t="shared" si="45"/>
        <v>0.65463057383888135</v>
      </c>
      <c r="G239" s="189">
        <v>7.7903780068728521</v>
      </c>
      <c r="H239" s="190">
        <f t="shared" si="45"/>
        <v>-1.9729482191399415</v>
      </c>
      <c r="I239" s="189">
        <v>6.9265873015873014</v>
      </c>
      <c r="J239" s="190">
        <f t="shared" si="45"/>
        <v>-0.86379070528555069</v>
      </c>
      <c r="K239" s="189">
        <v>6.6215722120658134</v>
      </c>
      <c r="L239" s="190">
        <f t="shared" si="46"/>
        <v>-0.30501508952148804</v>
      </c>
      <c r="M239" s="189"/>
      <c r="N239" s="190"/>
    </row>
    <row r="240" spans="2:15" x14ac:dyDescent="0.25">
      <c r="B240" s="119" t="s">
        <v>96</v>
      </c>
      <c r="C240" s="189">
        <v>6.295774647887324</v>
      </c>
      <c r="D240" s="190">
        <v>0.30938009006419431</v>
      </c>
      <c r="E240" s="189">
        <v>5.6547811993517021</v>
      </c>
      <c r="F240" s="190">
        <f t="shared" si="45"/>
        <v>-0.6409934485356219</v>
      </c>
      <c r="G240" s="189">
        <v>5.7267605633802816</v>
      </c>
      <c r="H240" s="190">
        <f t="shared" si="45"/>
        <v>7.1979364028579518E-2</v>
      </c>
      <c r="I240" s="189">
        <v>7.3769063180827885</v>
      </c>
      <c r="J240" s="190">
        <f t="shared" si="45"/>
        <v>1.6501457547025069</v>
      </c>
      <c r="K240" s="189">
        <v>6.4173228346456694</v>
      </c>
      <c r="L240" s="190">
        <f t="shared" si="46"/>
        <v>-0.95958348343711908</v>
      </c>
      <c r="M240" s="189"/>
      <c r="N240" s="190"/>
    </row>
    <row r="241" spans="2:15" ht="15.75" x14ac:dyDescent="0.25">
      <c r="B241" s="122" t="s">
        <v>33</v>
      </c>
      <c r="C241" s="191">
        <v>6.9830866807610992</v>
      </c>
      <c r="D241" s="192">
        <v>-1.0097113987267639</v>
      </c>
      <c r="E241" s="191">
        <v>8.447115384615385</v>
      </c>
      <c r="F241" s="192">
        <f t="shared" si="45"/>
        <v>1.4640287038542859</v>
      </c>
      <c r="G241" s="191">
        <v>8.6839999999999993</v>
      </c>
      <c r="H241" s="192">
        <f t="shared" si="45"/>
        <v>0.23688461538461425</v>
      </c>
      <c r="I241" s="191">
        <v>7.9149812734082401</v>
      </c>
      <c r="J241" s="192">
        <f t="shared" si="45"/>
        <v>-0.76901872659175918</v>
      </c>
      <c r="K241" s="191">
        <v>6.451029926156238</v>
      </c>
      <c r="L241" s="192">
        <f t="shared" si="46"/>
        <v>-1.463951347252002</v>
      </c>
      <c r="M241" s="191">
        <v>7.2392783200236615</v>
      </c>
      <c r="N241" s="192">
        <v>0.80297062771596917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310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v>2020</v>
      </c>
      <c r="D249" s="308"/>
      <c r="E249" s="309">
        <v>2021</v>
      </c>
      <c r="F249" s="308"/>
      <c r="G249" s="309">
        <v>2022</v>
      </c>
      <c r="H249" s="308"/>
      <c r="I249" s="309">
        <v>2023</v>
      </c>
      <c r="J249" s="308"/>
      <c r="K249" s="309">
        <v>2024</v>
      </c>
      <c r="L249" s="308"/>
      <c r="M249" s="309">
        <v>2025</v>
      </c>
      <c r="N249" s="310"/>
    </row>
    <row r="250" spans="2:15" ht="16.5" thickTop="1" thickBot="1" x14ac:dyDescent="0.3">
      <c r="B250" s="87"/>
      <c r="C250" s="116" t="s">
        <v>72</v>
      </c>
      <c r="D250" s="117" t="str">
        <f>CONCATENATE("dif ",RIGHT(C249,2),"/",RIGHT(C249-1,2))</f>
        <v>dif 20/19</v>
      </c>
      <c r="E250" s="118" t="s">
        <v>72</v>
      </c>
      <c r="F250" s="117" t="str">
        <f>CONCATENATE("dif ",RIGHT(E249,2),"/",RIGHT(C249,2))</f>
        <v>dif 21/20</v>
      </c>
      <c r="G250" s="118" t="s">
        <v>72</v>
      </c>
      <c r="H250" s="117" t="str">
        <f>CONCATENATE("dif ",RIGHT(G249,2),"/",RIGHT(E249,2))</f>
        <v>dif 22/21</v>
      </c>
      <c r="I250" s="118" t="s">
        <v>72</v>
      </c>
      <c r="J250" s="117" t="str">
        <f>CONCATENATE("dif ",RIGHT(I249,2),"/",RIGHT(G249,2))</f>
        <v>dif 23/22</v>
      </c>
      <c r="K250" s="118" t="s">
        <v>72</v>
      </c>
      <c r="L250" s="117" t="str">
        <f>CONCATENATE("dif ",RIGHT(K249,2),"/",RIGHT(I249,2))</f>
        <v>dif 24/23</v>
      </c>
      <c r="M250" s="118" t="s">
        <v>72</v>
      </c>
      <c r="N250" s="117" t="str">
        <f>CONCATENATE("dif ",RIGHT(M249,2),"/",RIGHT(K249,2))</f>
        <v>dif 25/24</v>
      </c>
    </row>
    <row r="251" spans="2:15" x14ac:dyDescent="0.25">
      <c r="B251" s="119" t="s">
        <v>74</v>
      </c>
      <c r="C251" s="189">
        <v>7.0578512396694215</v>
      </c>
      <c r="D251" s="190">
        <v>2.7245179063360885</v>
      </c>
      <c r="E251" s="189" t="s">
        <v>256</v>
      </c>
      <c r="F251" s="190" t="str">
        <f t="shared" ref="F251:J253" si="47">IFERROR(E251-C251,"-")</f>
        <v>-</v>
      </c>
      <c r="G251" s="189">
        <v>8.0399999999999991</v>
      </c>
      <c r="H251" s="190" t="str">
        <f t="shared" si="47"/>
        <v>-</v>
      </c>
      <c r="I251" s="189">
        <v>6.8882352941176475</v>
      </c>
      <c r="J251" s="190">
        <f t="shared" si="47"/>
        <v>-1.1517647058823517</v>
      </c>
      <c r="K251" s="189">
        <v>11.904494382022472</v>
      </c>
      <c r="L251" s="190">
        <f t="shared" ref="L251:L253" si="48">IFERROR(K251-I251,"-")</f>
        <v>5.0162590879048246</v>
      </c>
      <c r="M251" s="189">
        <v>6.4300518134715023</v>
      </c>
      <c r="N251" s="190">
        <f t="shared" ref="N251:N260" si="49">IFERROR(M251-K251,"-")</f>
        <v>-5.4744425685509697</v>
      </c>
    </row>
    <row r="252" spans="2:15" x14ac:dyDescent="0.25">
      <c r="B252" s="119" t="s">
        <v>76</v>
      </c>
      <c r="C252" s="189">
        <v>5.3485714285714288</v>
      </c>
      <c r="D252" s="190">
        <v>-2.198191161356629</v>
      </c>
      <c r="E252" s="189" t="s">
        <v>256</v>
      </c>
      <c r="F252" s="190" t="str">
        <f t="shared" si="47"/>
        <v>-</v>
      </c>
      <c r="G252" s="189">
        <v>6.1146496815286628</v>
      </c>
      <c r="H252" s="190" t="str">
        <f t="shared" si="47"/>
        <v>-</v>
      </c>
      <c r="I252" s="189">
        <v>7.979166666666667</v>
      </c>
      <c r="J252" s="190">
        <f t="shared" si="47"/>
        <v>1.8645169851380041</v>
      </c>
      <c r="K252" s="189">
        <v>9.9008042895442365</v>
      </c>
      <c r="L252" s="190">
        <f t="shared" si="48"/>
        <v>1.9216376228775696</v>
      </c>
      <c r="M252" s="189">
        <v>5.8628762541806019</v>
      </c>
      <c r="N252" s="190">
        <f t="shared" si="49"/>
        <v>-4.0379280353636346</v>
      </c>
    </row>
    <row r="253" spans="2:15" x14ac:dyDescent="0.25">
      <c r="B253" s="119" t="s">
        <v>78</v>
      </c>
      <c r="C253" s="189">
        <v>5.4111111111111114</v>
      </c>
      <c r="D253" s="190">
        <v>-2.1644284572342123</v>
      </c>
      <c r="E253" s="189" t="s">
        <v>256</v>
      </c>
      <c r="F253" s="190" t="str">
        <f t="shared" si="47"/>
        <v>-</v>
      </c>
      <c r="G253" s="189">
        <v>7.4393939393939394</v>
      </c>
      <c r="H253" s="190" t="str">
        <f t="shared" si="47"/>
        <v>-</v>
      </c>
      <c r="I253" s="189">
        <v>7.4901960784313726</v>
      </c>
      <c r="J253" s="190">
        <f t="shared" si="47"/>
        <v>5.0802139037433136E-2</v>
      </c>
      <c r="K253" s="189">
        <v>10.94488188976378</v>
      </c>
      <c r="L253" s="190">
        <f t="shared" si="48"/>
        <v>3.454685811332407</v>
      </c>
      <c r="M253" s="189">
        <v>6.6206896551724137</v>
      </c>
      <c r="N253" s="190">
        <f t="shared" si="49"/>
        <v>-4.3241922345913659</v>
      </c>
    </row>
    <row r="254" spans="2:15" x14ac:dyDescent="0.25">
      <c r="B254" s="119" t="s">
        <v>80</v>
      </c>
      <c r="C254" s="189" t="s">
        <v>256</v>
      </c>
      <c r="D254" s="190" t="s">
        <v>256</v>
      </c>
      <c r="E254" s="189">
        <v>6.75</v>
      </c>
      <c r="F254" s="190" t="str">
        <f>IFERROR(E254-C254,"-")</f>
        <v>-</v>
      </c>
      <c r="G254" s="189">
        <v>8.5</v>
      </c>
      <c r="H254" s="190">
        <f>IFERROR(G254-E254,"-")</f>
        <v>1.75</v>
      </c>
      <c r="I254" s="189">
        <v>7.6226415094339623</v>
      </c>
      <c r="J254" s="190">
        <f>IFERROR(I254-G254,"-")</f>
        <v>-0.87735849056603765</v>
      </c>
      <c r="K254" s="189">
        <v>11.035087719298245</v>
      </c>
      <c r="L254" s="190">
        <f>IFERROR(K254-I254,"-")</f>
        <v>3.4124462098642825</v>
      </c>
      <c r="M254" s="189">
        <v>9.9555555555555557</v>
      </c>
      <c r="N254" s="190">
        <f t="shared" si="49"/>
        <v>-1.0795321637426891</v>
      </c>
    </row>
    <row r="255" spans="2:15" x14ac:dyDescent="0.25">
      <c r="B255" s="119" t="s">
        <v>82</v>
      </c>
      <c r="C255" s="189" t="s">
        <v>256</v>
      </c>
      <c r="D255" s="190" t="s">
        <v>256</v>
      </c>
      <c r="E255" s="189" t="s">
        <v>256</v>
      </c>
      <c r="F255" s="190" t="str">
        <f t="shared" ref="F255:J263" si="50">IFERROR(E255-C255,"-")</f>
        <v>-</v>
      </c>
      <c r="G255" s="189">
        <v>4</v>
      </c>
      <c r="H255" s="190" t="str">
        <f t="shared" si="50"/>
        <v>-</v>
      </c>
      <c r="I255" s="189">
        <v>5.8947368421052628</v>
      </c>
      <c r="J255" s="190">
        <f t="shared" si="50"/>
        <v>1.8947368421052628</v>
      </c>
      <c r="K255" s="189">
        <v>34.333333333333336</v>
      </c>
      <c r="L255" s="190">
        <f t="shared" ref="L255:L263" si="51">IFERROR(K255-I255,"-")</f>
        <v>28.438596491228072</v>
      </c>
      <c r="M255" s="189">
        <v>22.75</v>
      </c>
      <c r="N255" s="190">
        <f t="shared" si="49"/>
        <v>-11.583333333333336</v>
      </c>
    </row>
    <row r="256" spans="2:15" x14ac:dyDescent="0.25">
      <c r="B256" s="119" t="s">
        <v>84</v>
      </c>
      <c r="C256" s="189" t="s">
        <v>256</v>
      </c>
      <c r="D256" s="190" t="s">
        <v>256</v>
      </c>
      <c r="E256" s="189">
        <v>2.6</v>
      </c>
      <c r="F256" s="190" t="str">
        <f t="shared" si="50"/>
        <v>-</v>
      </c>
      <c r="G256" s="189">
        <v>27</v>
      </c>
      <c r="H256" s="190">
        <f t="shared" si="50"/>
        <v>24.4</v>
      </c>
      <c r="I256" s="189">
        <v>4.5</v>
      </c>
      <c r="J256" s="190">
        <f t="shared" si="50"/>
        <v>-22.5</v>
      </c>
      <c r="K256" s="189">
        <v>32</v>
      </c>
      <c r="L256" s="190">
        <f t="shared" si="51"/>
        <v>27.5</v>
      </c>
      <c r="M256" s="189">
        <v>14.6875</v>
      </c>
      <c r="N256" s="190">
        <f t="shared" si="49"/>
        <v>-17.3125</v>
      </c>
    </row>
    <row r="257" spans="2:15" x14ac:dyDescent="0.25">
      <c r="B257" s="119" t="s">
        <v>86</v>
      </c>
      <c r="C257" s="189" t="s">
        <v>256</v>
      </c>
      <c r="D257" s="190" t="s">
        <v>256</v>
      </c>
      <c r="E257" s="189">
        <v>8.615384615384615</v>
      </c>
      <c r="F257" s="190" t="str">
        <f t="shared" si="50"/>
        <v>-</v>
      </c>
      <c r="G257" s="189">
        <v>7.625</v>
      </c>
      <c r="H257" s="190">
        <f t="shared" si="50"/>
        <v>-0.99038461538461497</v>
      </c>
      <c r="I257" s="189">
        <v>10.333333333333334</v>
      </c>
      <c r="J257" s="190">
        <f t="shared" si="50"/>
        <v>2.7083333333333339</v>
      </c>
      <c r="K257" s="189">
        <v>12.9375</v>
      </c>
      <c r="L257" s="190">
        <f t="shared" si="51"/>
        <v>2.6041666666666661</v>
      </c>
      <c r="M257" s="189">
        <v>8.3589743589743595</v>
      </c>
      <c r="N257" s="190">
        <f t="shared" si="49"/>
        <v>-4.5785256410256405</v>
      </c>
    </row>
    <row r="258" spans="2:15" x14ac:dyDescent="0.25">
      <c r="B258" s="119" t="s">
        <v>88</v>
      </c>
      <c r="C258" s="189">
        <v>1</v>
      </c>
      <c r="D258" s="190">
        <v>-1.25</v>
      </c>
      <c r="E258" s="189">
        <v>6.2727272727272725</v>
      </c>
      <c r="F258" s="190">
        <f t="shared" si="50"/>
        <v>5.2727272727272725</v>
      </c>
      <c r="G258" s="189">
        <v>15.439024390243903</v>
      </c>
      <c r="H258" s="190">
        <f t="shared" si="50"/>
        <v>9.1662971175166312</v>
      </c>
      <c r="I258" s="189">
        <v>7.2941176470588234</v>
      </c>
      <c r="J258" s="190">
        <f t="shared" si="50"/>
        <v>-8.1449067431850786</v>
      </c>
      <c r="K258" s="189">
        <v>1.75</v>
      </c>
      <c r="L258" s="190">
        <f t="shared" si="51"/>
        <v>-5.5441176470588234</v>
      </c>
      <c r="M258" s="189">
        <v>12.4</v>
      </c>
      <c r="N258" s="190">
        <f t="shared" si="49"/>
        <v>10.65</v>
      </c>
    </row>
    <row r="259" spans="2:15" x14ac:dyDescent="0.25">
      <c r="B259" s="119" t="s">
        <v>90</v>
      </c>
      <c r="C259" s="189">
        <v>3.5</v>
      </c>
      <c r="D259" s="190">
        <v>-7.3000000000000007</v>
      </c>
      <c r="E259" s="189">
        <v>5.9</v>
      </c>
      <c r="F259" s="190">
        <f t="shared" si="50"/>
        <v>2.4000000000000004</v>
      </c>
      <c r="G259" s="189">
        <v>5.8125</v>
      </c>
      <c r="H259" s="190">
        <f t="shared" si="50"/>
        <v>-8.7500000000000355E-2</v>
      </c>
      <c r="I259" s="189">
        <v>5.0930232558139537</v>
      </c>
      <c r="J259" s="190">
        <f t="shared" si="50"/>
        <v>-0.71947674418604635</v>
      </c>
      <c r="K259" s="189">
        <v>1.9230769230769231</v>
      </c>
      <c r="L259" s="190">
        <f t="shared" si="51"/>
        <v>-3.1699463327370303</v>
      </c>
      <c r="M259" s="189"/>
      <c r="N259" s="190"/>
    </row>
    <row r="260" spans="2:15" x14ac:dyDescent="0.25">
      <c r="B260" s="119" t="s">
        <v>92</v>
      </c>
      <c r="C260" s="189" t="s">
        <v>256</v>
      </c>
      <c r="D260" s="190" t="s">
        <v>256</v>
      </c>
      <c r="E260" s="189">
        <v>6.166666666666667</v>
      </c>
      <c r="F260" s="190" t="str">
        <f t="shared" si="50"/>
        <v>-</v>
      </c>
      <c r="G260" s="189">
        <v>14.13903743315508</v>
      </c>
      <c r="H260" s="190">
        <f t="shared" si="50"/>
        <v>7.9723707664884129</v>
      </c>
      <c r="I260" s="189">
        <v>7.4945054945054945</v>
      </c>
      <c r="J260" s="190">
        <f t="shared" si="50"/>
        <v>-6.6445319386495854</v>
      </c>
      <c r="K260" s="189">
        <v>6.6415094339622645</v>
      </c>
      <c r="L260" s="190">
        <f t="shared" si="51"/>
        <v>-0.85299606054323007</v>
      </c>
      <c r="M260" s="189"/>
      <c r="N260" s="190"/>
    </row>
    <row r="261" spans="2:15" x14ac:dyDescent="0.25">
      <c r="B261" s="119" t="s">
        <v>94</v>
      </c>
      <c r="C261" s="189" t="s">
        <v>256</v>
      </c>
      <c r="D261" s="190" t="s">
        <v>256</v>
      </c>
      <c r="E261" s="189">
        <v>6.5327102803738315</v>
      </c>
      <c r="F261" s="190" t="str">
        <f t="shared" si="50"/>
        <v>-</v>
      </c>
      <c r="G261" s="189">
        <v>6.7695852534562215</v>
      </c>
      <c r="H261" s="190">
        <f t="shared" si="50"/>
        <v>0.23687497308239003</v>
      </c>
      <c r="I261" s="189">
        <v>6.6678700361010828</v>
      </c>
      <c r="J261" s="190">
        <f t="shared" si="50"/>
        <v>-0.10171521735513878</v>
      </c>
      <c r="K261" s="189">
        <v>6.639344262295082</v>
      </c>
      <c r="L261" s="190">
        <f t="shared" si="51"/>
        <v>-2.8525773806000743E-2</v>
      </c>
      <c r="M261" s="189"/>
      <c r="N261" s="190"/>
    </row>
    <row r="262" spans="2:15" x14ac:dyDescent="0.25">
      <c r="B262" s="119" t="s">
        <v>96</v>
      </c>
      <c r="C262" s="189">
        <v>4.666666666666667</v>
      </c>
      <c r="D262" s="190">
        <v>-2.2012578616352201</v>
      </c>
      <c r="E262" s="189">
        <v>5.9268292682926829</v>
      </c>
      <c r="F262" s="190">
        <f t="shared" si="50"/>
        <v>1.2601626016260159</v>
      </c>
      <c r="G262" s="189">
        <v>7.0762711864406782</v>
      </c>
      <c r="H262" s="190">
        <f t="shared" si="50"/>
        <v>1.1494419181479953</v>
      </c>
      <c r="I262" s="189">
        <v>12.125</v>
      </c>
      <c r="J262" s="190">
        <f t="shared" si="50"/>
        <v>5.0487288135593218</v>
      </c>
      <c r="K262" s="189">
        <v>5.8092105263157894</v>
      </c>
      <c r="L262" s="190">
        <f t="shared" si="51"/>
        <v>-6.3157894736842106</v>
      </c>
      <c r="M262" s="189"/>
      <c r="N262" s="190"/>
    </row>
    <row r="263" spans="2:15" ht="15.75" x14ac:dyDescent="0.25">
      <c r="B263" s="122" t="s">
        <v>33</v>
      </c>
      <c r="C263" s="191">
        <v>5.7709359605911326</v>
      </c>
      <c r="D263" s="192">
        <v>-1.359814644735744</v>
      </c>
      <c r="E263" s="191">
        <v>6.2710027100271004</v>
      </c>
      <c r="F263" s="192">
        <f t="shared" si="50"/>
        <v>0.50006674943596785</v>
      </c>
      <c r="G263" s="191">
        <v>9.5027755749405234</v>
      </c>
      <c r="H263" s="192">
        <f t="shared" si="50"/>
        <v>3.231772864913423</v>
      </c>
      <c r="I263" s="191">
        <v>8.085106382978724</v>
      </c>
      <c r="J263" s="192">
        <f t="shared" si="50"/>
        <v>-1.4176691919617994</v>
      </c>
      <c r="K263" s="191">
        <v>9.8836023789294813</v>
      </c>
      <c r="L263" s="192">
        <f t="shared" si="51"/>
        <v>1.7984959959507574</v>
      </c>
      <c r="M263" s="191">
        <v>7.0646258503401365</v>
      </c>
      <c r="N263" s="192">
        <v>-4.035596866809084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311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v>2020</v>
      </c>
      <c r="D271" s="308"/>
      <c r="E271" s="309">
        <v>2021</v>
      </c>
      <c r="F271" s="308"/>
      <c r="G271" s="309">
        <v>2022</v>
      </c>
      <c r="H271" s="308"/>
      <c r="I271" s="309">
        <v>2023</v>
      </c>
      <c r="J271" s="308"/>
      <c r="K271" s="309">
        <v>2024</v>
      </c>
      <c r="L271" s="308"/>
      <c r="M271" s="309">
        <v>2025</v>
      </c>
      <c r="N271" s="310"/>
    </row>
    <row r="272" spans="2:15" ht="16.5" thickTop="1" thickBot="1" x14ac:dyDescent="0.3">
      <c r="B272" s="87"/>
      <c r="C272" s="116" t="s">
        <v>72</v>
      </c>
      <c r="D272" s="117" t="str">
        <f>CONCATENATE("dif ",RIGHT(C271,2),"/",RIGHT(C271-1,2))</f>
        <v>dif 20/19</v>
      </c>
      <c r="E272" s="118" t="s">
        <v>72</v>
      </c>
      <c r="F272" s="117" t="str">
        <f>CONCATENATE("dif ",RIGHT(E271,2),"/",RIGHT(C271,2))</f>
        <v>dif 21/20</v>
      </c>
      <c r="G272" s="118" t="s">
        <v>72</v>
      </c>
      <c r="H272" s="117" t="str">
        <f>CONCATENATE("dif ",RIGHT(G271,2),"/",RIGHT(E271,2))</f>
        <v>dif 22/21</v>
      </c>
      <c r="I272" s="118" t="s">
        <v>72</v>
      </c>
      <c r="J272" s="117" t="str">
        <f>CONCATENATE("dif ",RIGHT(I271,2),"/",RIGHT(G271,2))</f>
        <v>dif 23/22</v>
      </c>
      <c r="K272" s="118" t="s">
        <v>72</v>
      </c>
      <c r="L272" s="117" t="str">
        <f>CONCATENATE("dif ",RIGHT(K271,2),"/",RIGHT(I271,2))</f>
        <v>dif 24/23</v>
      </c>
      <c r="M272" s="118" t="s">
        <v>72</v>
      </c>
      <c r="N272" s="117" t="str">
        <f>CONCATENATE("dif ",RIGHT(M271,2),"/",RIGHT(K271,2))</f>
        <v>dif 25/24</v>
      </c>
    </row>
    <row r="273" spans="2:14" x14ac:dyDescent="0.25">
      <c r="B273" s="119" t="s">
        <v>74</v>
      </c>
      <c r="C273" s="189">
        <v>9.7373417721518987</v>
      </c>
      <c r="D273" s="190">
        <v>1.1634287286736384</v>
      </c>
      <c r="E273" s="189" t="s">
        <v>256</v>
      </c>
      <c r="F273" s="190" t="str">
        <f t="shared" ref="F273:J275" si="52">IFERROR(E273-C273,"-")</f>
        <v>-</v>
      </c>
      <c r="G273" s="189">
        <v>5.8590308370044051</v>
      </c>
      <c r="H273" s="190" t="str">
        <f t="shared" si="52"/>
        <v>-</v>
      </c>
      <c r="I273" s="189">
        <v>9.9629629629629637</v>
      </c>
      <c r="J273" s="190">
        <f t="shared" si="52"/>
        <v>4.1039321259585586</v>
      </c>
      <c r="K273" s="189">
        <v>7.0474452554744529</v>
      </c>
      <c r="L273" s="190">
        <f t="shared" ref="L273:L275" si="53">IFERROR(K273-I273,"-")</f>
        <v>-2.9155177074885108</v>
      </c>
      <c r="M273" s="189">
        <v>6.0746268656716422</v>
      </c>
      <c r="N273" s="190">
        <f t="shared" ref="N273:N282" si="54">IFERROR(M273-K273,"-")</f>
        <v>-0.97281838980281066</v>
      </c>
    </row>
    <row r="274" spans="2:14" x14ac:dyDescent="0.25">
      <c r="B274" s="119" t="s">
        <v>76</v>
      </c>
      <c r="C274" s="189">
        <v>6.6187363834422657</v>
      </c>
      <c r="D274" s="190">
        <v>-2.8758872724717124</v>
      </c>
      <c r="E274" s="189" t="s">
        <v>256</v>
      </c>
      <c r="F274" s="190" t="str">
        <f t="shared" si="52"/>
        <v>-</v>
      </c>
      <c r="G274" s="189">
        <v>7.1472868217054266</v>
      </c>
      <c r="H274" s="190" t="str">
        <f t="shared" si="52"/>
        <v>-</v>
      </c>
      <c r="I274" s="189">
        <v>9.82258064516129</v>
      </c>
      <c r="J274" s="190">
        <f t="shared" si="52"/>
        <v>2.6752938234558634</v>
      </c>
      <c r="K274" s="189">
        <v>7.1980676328502415</v>
      </c>
      <c r="L274" s="190">
        <f t="shared" si="53"/>
        <v>-2.6245130123110485</v>
      </c>
      <c r="M274" s="189">
        <v>7.0639269406392691</v>
      </c>
      <c r="N274" s="190">
        <f t="shared" si="54"/>
        <v>-0.13414069221097247</v>
      </c>
    </row>
    <row r="275" spans="2:14" x14ac:dyDescent="0.25">
      <c r="B275" s="119" t="s">
        <v>78</v>
      </c>
      <c r="C275" s="189">
        <v>8.1716417910447756</v>
      </c>
      <c r="D275" s="190">
        <v>-1.1460665422885583</v>
      </c>
      <c r="E275" s="189" t="s">
        <v>256</v>
      </c>
      <c r="F275" s="190" t="str">
        <f t="shared" si="52"/>
        <v>-</v>
      </c>
      <c r="G275" s="189">
        <v>6.9160000000000004</v>
      </c>
      <c r="H275" s="190" t="str">
        <f t="shared" si="52"/>
        <v>-</v>
      </c>
      <c r="I275" s="189">
        <v>11.025</v>
      </c>
      <c r="J275" s="190">
        <f t="shared" si="52"/>
        <v>4.109</v>
      </c>
      <c r="K275" s="189">
        <v>8.8753993610223638</v>
      </c>
      <c r="L275" s="190">
        <f t="shared" si="53"/>
        <v>-2.1496006389776365</v>
      </c>
      <c r="M275" s="189">
        <v>8.0115606936416182</v>
      </c>
      <c r="N275" s="190">
        <f t="shared" si="54"/>
        <v>-0.86383866738074566</v>
      </c>
    </row>
    <row r="276" spans="2:14" x14ac:dyDescent="0.25">
      <c r="B276" s="119" t="s">
        <v>80</v>
      </c>
      <c r="C276" s="189" t="s">
        <v>256</v>
      </c>
      <c r="D276" s="190" t="s">
        <v>256</v>
      </c>
      <c r="E276" s="189">
        <v>2.5</v>
      </c>
      <c r="F276" s="190" t="str">
        <f>IFERROR(E276-C276,"-")</f>
        <v>-</v>
      </c>
      <c r="G276" s="189">
        <v>11.671641791044776</v>
      </c>
      <c r="H276" s="190">
        <f>IFERROR(G276-E276,"-")</f>
        <v>9.1716417910447756</v>
      </c>
      <c r="I276" s="189">
        <v>5.384615384615385</v>
      </c>
      <c r="J276" s="190">
        <f>IFERROR(I276-G276,"-")</f>
        <v>-6.2870264064293906</v>
      </c>
      <c r="K276" s="189">
        <v>11.145454545454545</v>
      </c>
      <c r="L276" s="190">
        <f>IFERROR(K276-I276,"-")</f>
        <v>5.7608391608391596</v>
      </c>
      <c r="M276" s="189">
        <v>7.6231884057971016</v>
      </c>
      <c r="N276" s="190">
        <f t="shared" si="54"/>
        <v>-3.5222661396574431</v>
      </c>
    </row>
    <row r="277" spans="2:14" x14ac:dyDescent="0.25">
      <c r="B277" s="119" t="s">
        <v>82</v>
      </c>
      <c r="C277" s="189" t="s">
        <v>256</v>
      </c>
      <c r="D277" s="190" t="s">
        <v>256</v>
      </c>
      <c r="E277" s="189">
        <v>20.5</v>
      </c>
      <c r="F277" s="190" t="str">
        <f t="shared" ref="F277:J285" si="55">IFERROR(E277-C277,"-")</f>
        <v>-</v>
      </c>
      <c r="G277" s="189">
        <v>9.7222222222222214</v>
      </c>
      <c r="H277" s="190">
        <f t="shared" si="55"/>
        <v>-10.777777777777779</v>
      </c>
      <c r="I277" s="189">
        <v>1.6666666666666667</v>
      </c>
      <c r="J277" s="190">
        <f t="shared" si="55"/>
        <v>-8.0555555555555554</v>
      </c>
      <c r="K277" s="189">
        <v>10.636363636363637</v>
      </c>
      <c r="L277" s="190">
        <f t="shared" ref="L277:L285" si="56">IFERROR(K277-I277,"-")</f>
        <v>8.9696969696969706</v>
      </c>
      <c r="M277" s="189">
        <v>5.1071428571428568</v>
      </c>
      <c r="N277" s="190">
        <f t="shared" si="54"/>
        <v>-5.5292207792207799</v>
      </c>
    </row>
    <row r="278" spans="2:14" x14ac:dyDescent="0.25">
      <c r="B278" s="119" t="s">
        <v>84</v>
      </c>
      <c r="C278" s="189" t="s">
        <v>256</v>
      </c>
      <c r="D278" s="190" t="s">
        <v>256</v>
      </c>
      <c r="E278" s="189">
        <v>3.2857142857142856</v>
      </c>
      <c r="F278" s="190" t="str">
        <f t="shared" si="55"/>
        <v>-</v>
      </c>
      <c r="G278" s="189">
        <v>27.8</v>
      </c>
      <c r="H278" s="190">
        <f t="shared" si="55"/>
        <v>24.514285714285716</v>
      </c>
      <c r="I278" s="189">
        <v>3</v>
      </c>
      <c r="J278" s="190">
        <f t="shared" si="55"/>
        <v>-24.8</v>
      </c>
      <c r="K278" s="189">
        <v>6.0909090909090908</v>
      </c>
      <c r="L278" s="190">
        <f t="shared" si="56"/>
        <v>3.0909090909090908</v>
      </c>
      <c r="M278" s="189">
        <v>3.2068965517241379</v>
      </c>
      <c r="N278" s="190">
        <f t="shared" si="54"/>
        <v>-2.8840125391849529</v>
      </c>
    </row>
    <row r="279" spans="2:14" x14ac:dyDescent="0.25">
      <c r="B279" s="119" t="s">
        <v>86</v>
      </c>
      <c r="C279" s="189" t="s">
        <v>256</v>
      </c>
      <c r="D279" s="190" t="s">
        <v>256</v>
      </c>
      <c r="E279" s="189">
        <v>1</v>
      </c>
      <c r="F279" s="190" t="str">
        <f t="shared" si="55"/>
        <v>-</v>
      </c>
      <c r="G279" s="189">
        <v>3.7142857142857144</v>
      </c>
      <c r="H279" s="190">
        <f t="shared" si="55"/>
        <v>2.7142857142857144</v>
      </c>
      <c r="I279" s="189">
        <v>4.5</v>
      </c>
      <c r="J279" s="190">
        <f t="shared" si="55"/>
        <v>0.78571428571428559</v>
      </c>
      <c r="K279" s="189">
        <v>7.2452830188679247</v>
      </c>
      <c r="L279" s="190">
        <f t="shared" si="56"/>
        <v>2.7452830188679247</v>
      </c>
      <c r="M279" s="189">
        <v>6.375</v>
      </c>
      <c r="N279" s="190">
        <f t="shared" si="54"/>
        <v>-0.8702830188679247</v>
      </c>
    </row>
    <row r="280" spans="2:14" x14ac:dyDescent="0.25">
      <c r="B280" s="119" t="s">
        <v>88</v>
      </c>
      <c r="C280" s="189" t="s">
        <v>256</v>
      </c>
      <c r="D280" s="190" t="s">
        <v>256</v>
      </c>
      <c r="E280" s="189">
        <v>1</v>
      </c>
      <c r="F280" s="190" t="str">
        <f t="shared" si="55"/>
        <v>-</v>
      </c>
      <c r="G280" s="189">
        <v>3.8</v>
      </c>
      <c r="H280" s="190">
        <f t="shared" si="55"/>
        <v>2.8</v>
      </c>
      <c r="I280" s="189">
        <v>6.2352941176470589</v>
      </c>
      <c r="J280" s="190">
        <f t="shared" si="55"/>
        <v>2.4352941176470591</v>
      </c>
      <c r="K280" s="189">
        <v>22</v>
      </c>
      <c r="L280" s="190">
        <f t="shared" si="56"/>
        <v>15.764705882352942</v>
      </c>
      <c r="M280" s="189">
        <v>1.3333333333333333</v>
      </c>
      <c r="N280" s="190">
        <f t="shared" si="54"/>
        <v>-20.666666666666668</v>
      </c>
    </row>
    <row r="281" spans="2:14" x14ac:dyDescent="0.25">
      <c r="B281" s="119" t="s">
        <v>90</v>
      </c>
      <c r="C281" s="189">
        <v>4</v>
      </c>
      <c r="D281" s="190">
        <v>-2.083333333333333</v>
      </c>
      <c r="E281" s="189">
        <v>4.9230769230769234</v>
      </c>
      <c r="F281" s="190">
        <f t="shared" si="55"/>
        <v>0.92307692307692335</v>
      </c>
      <c r="G281" s="189">
        <v>11.571428571428571</v>
      </c>
      <c r="H281" s="190">
        <f t="shared" si="55"/>
        <v>6.6483516483516478</v>
      </c>
      <c r="I281" s="189">
        <v>6.166666666666667</v>
      </c>
      <c r="J281" s="190">
        <f t="shared" si="55"/>
        <v>-5.4047619047619042</v>
      </c>
      <c r="K281" s="189">
        <v>5.5</v>
      </c>
      <c r="L281" s="190">
        <f t="shared" si="56"/>
        <v>-0.66666666666666696</v>
      </c>
      <c r="M281" s="189"/>
      <c r="N281" s="190"/>
    </row>
    <row r="282" spans="2:14" x14ac:dyDescent="0.25">
      <c r="B282" s="119" t="s">
        <v>92</v>
      </c>
      <c r="C282" s="189">
        <v>1.5</v>
      </c>
      <c r="D282" s="190">
        <v>-3.1063829787234045</v>
      </c>
      <c r="E282" s="189">
        <v>3.459016393442623</v>
      </c>
      <c r="F282" s="190">
        <f t="shared" si="55"/>
        <v>1.959016393442623</v>
      </c>
      <c r="G282" s="189">
        <v>4.6071428571428568</v>
      </c>
      <c r="H282" s="190">
        <f t="shared" si="55"/>
        <v>1.1481264637002337</v>
      </c>
      <c r="I282" s="189">
        <v>7.382352941176471</v>
      </c>
      <c r="J282" s="190">
        <f t="shared" si="55"/>
        <v>2.7752100840336142</v>
      </c>
      <c r="K282" s="189">
        <v>3.9361702127659575</v>
      </c>
      <c r="L282" s="190">
        <f t="shared" si="56"/>
        <v>-3.4461827284105135</v>
      </c>
      <c r="M282" s="189"/>
      <c r="N282" s="190"/>
    </row>
    <row r="283" spans="2:14" x14ac:dyDescent="0.25">
      <c r="B283" s="119" t="s">
        <v>94</v>
      </c>
      <c r="C283" s="189" t="s">
        <v>256</v>
      </c>
      <c r="D283" s="190" t="s">
        <v>256</v>
      </c>
      <c r="E283" s="189">
        <v>8.0517928286852598</v>
      </c>
      <c r="F283" s="190" t="str">
        <f t="shared" si="55"/>
        <v>-</v>
      </c>
      <c r="G283" s="189">
        <v>12.25</v>
      </c>
      <c r="H283" s="190">
        <f t="shared" si="55"/>
        <v>4.1982071713147402</v>
      </c>
      <c r="I283" s="189">
        <v>7.1343283582089549</v>
      </c>
      <c r="J283" s="190">
        <f t="shared" si="55"/>
        <v>-5.1156716417910451</v>
      </c>
      <c r="K283" s="189">
        <v>6.1869158878504669</v>
      </c>
      <c r="L283" s="190">
        <f t="shared" si="56"/>
        <v>-0.94741247035848808</v>
      </c>
      <c r="M283" s="189"/>
      <c r="N283" s="190"/>
    </row>
    <row r="284" spans="2:14" x14ac:dyDescent="0.25">
      <c r="B284" s="119" t="s">
        <v>96</v>
      </c>
      <c r="C284" s="189">
        <v>4.5714285714285712</v>
      </c>
      <c r="D284" s="190">
        <v>-4.9145854145854155</v>
      </c>
      <c r="E284" s="189">
        <v>7.1235294117647054</v>
      </c>
      <c r="F284" s="190">
        <f t="shared" si="55"/>
        <v>2.5521008403361343</v>
      </c>
      <c r="G284" s="189">
        <v>7.6302521008403366</v>
      </c>
      <c r="H284" s="190">
        <f t="shared" si="55"/>
        <v>0.50672268907563112</v>
      </c>
      <c r="I284" s="189">
        <v>6.8493150684931505</v>
      </c>
      <c r="J284" s="190">
        <f t="shared" si="55"/>
        <v>-0.78093703234718603</v>
      </c>
      <c r="K284" s="189">
        <v>5.6100917431192663</v>
      </c>
      <c r="L284" s="190">
        <f t="shared" si="56"/>
        <v>-1.2392233253738842</v>
      </c>
      <c r="M284" s="189"/>
      <c r="N284" s="190"/>
    </row>
    <row r="285" spans="2:14" ht="15.75" x14ac:dyDescent="0.25">
      <c r="B285" s="122" t="s">
        <v>33</v>
      </c>
      <c r="C285" s="191">
        <v>7.8175965665236049</v>
      </c>
      <c r="D285" s="192">
        <v>-0.28336497193793342</v>
      </c>
      <c r="E285" s="191">
        <v>6.9289827255278311</v>
      </c>
      <c r="F285" s="192">
        <f t="shared" si="55"/>
        <v>-0.88861384099577378</v>
      </c>
      <c r="G285" s="191">
        <v>7.6602040816326529</v>
      </c>
      <c r="H285" s="192">
        <f t="shared" si="55"/>
        <v>0.73122135610482175</v>
      </c>
      <c r="I285" s="191">
        <v>8.1101694915254239</v>
      </c>
      <c r="J285" s="192">
        <f t="shared" si="55"/>
        <v>0.44996540989277101</v>
      </c>
      <c r="K285" s="191">
        <v>7.2838196286472146</v>
      </c>
      <c r="L285" s="192">
        <f t="shared" si="56"/>
        <v>-0.82634986287820933</v>
      </c>
      <c r="M285" s="191">
        <v>6.8048780487804876</v>
      </c>
      <c r="N285" s="192">
        <v>-1.050245626131173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9FF4D-B693-4E9A-B5D5-0AEBA9F1E070}">
  <sheetPr>
    <tabColor theme="4" tint="0.79998168889431442"/>
  </sheetPr>
  <dimension ref="A4:O111"/>
  <sheetViews>
    <sheetView showGridLines="0" topLeftCell="C1" zoomScaleNormal="100" workbookViewId="0">
      <selection activeCell="M105" sqref="M105:N106"/>
    </sheetView>
  </sheetViews>
  <sheetFormatPr baseColWidth="10" defaultColWidth="11.42578125" defaultRowHeight="15" x14ac:dyDescent="0.25"/>
  <cols>
    <col min="1" max="1" width="15.28515625" customWidth="1"/>
    <col min="3" max="13" width="11.42578125" style="194"/>
    <col min="14" max="14" width="13.5703125" style="194" bestFit="1" customWidth="1"/>
  </cols>
  <sheetData>
    <row r="4" spans="1:15" ht="48.75" customHeight="1" thickBot="1" x14ac:dyDescent="0.3">
      <c r="B4" s="283" t="s">
        <v>300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39"/>
      <c r="N5" s="39"/>
      <c r="O5" s="1" t="s">
        <v>70</v>
      </c>
    </row>
    <row r="6" spans="1:15" ht="22.5" thickTop="1" thickBot="1" x14ac:dyDescent="0.3">
      <c r="B6" s="110" t="s">
        <v>33</v>
      </c>
      <c r="C6" s="315" t="s">
        <v>135</v>
      </c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CONCATENATE("def ",RIGHT(M7,2),"/",RIGHT(K7,2))</f>
        <v>def 25/24</v>
      </c>
    </row>
    <row r="9" spans="1:15" x14ac:dyDescent="0.25">
      <c r="A9" s="1" t="s">
        <v>73</v>
      </c>
      <c r="B9" s="119" t="s">
        <v>74</v>
      </c>
      <c r="C9" s="189">
        <v>7.1146653880402768</v>
      </c>
      <c r="D9" s="190">
        <v>-1.0833703413645148</v>
      </c>
      <c r="E9" s="189">
        <v>7.4604200323101777</v>
      </c>
      <c r="F9" s="190">
        <f t="shared" ref="F9:J21" si="0">IFERROR(E9-C9,"-")</f>
        <v>0.34575464426990088</v>
      </c>
      <c r="G9" s="189">
        <v>8.2772790055248624</v>
      </c>
      <c r="H9" s="190">
        <f t="shared" si="0"/>
        <v>0.8168589732146847</v>
      </c>
      <c r="I9" s="189">
        <v>6.3244211334271458</v>
      </c>
      <c r="J9" s="190">
        <f t="shared" si="0"/>
        <v>-1.9528578720977166</v>
      </c>
      <c r="K9" s="189">
        <v>6.6747736243324818</v>
      </c>
      <c r="L9" s="190">
        <f t="shared" ref="L9:L21" si="1">IFERROR(K9-I9,"-")</f>
        <v>0.35035249090533593</v>
      </c>
      <c r="M9" s="189">
        <v>5.639520078354554</v>
      </c>
      <c r="N9" s="190">
        <f t="shared" ref="N9:N18" si="2">IFERROR(M9-K9,"-")</f>
        <v>-1.0352535459779277</v>
      </c>
    </row>
    <row r="10" spans="1:15" x14ac:dyDescent="0.25">
      <c r="A10" s="1" t="s">
        <v>75</v>
      </c>
      <c r="B10" s="119" t="s">
        <v>76</v>
      </c>
      <c r="C10" s="189">
        <v>6.3956718346253227</v>
      </c>
      <c r="D10" s="190">
        <v>-1.1267534145441127</v>
      </c>
      <c r="E10" s="189">
        <v>5.006753246753247</v>
      </c>
      <c r="F10" s="190">
        <f t="shared" si="0"/>
        <v>-1.3889185878720758</v>
      </c>
      <c r="G10" s="189">
        <v>6.8945538818076475</v>
      </c>
      <c r="H10" s="190">
        <f t="shared" si="0"/>
        <v>1.8878006350544005</v>
      </c>
      <c r="I10" s="189">
        <v>5.2671606864274567</v>
      </c>
      <c r="J10" s="190">
        <f t="shared" si="0"/>
        <v>-1.6273931953801908</v>
      </c>
      <c r="K10" s="189">
        <v>6.3012135381874863</v>
      </c>
      <c r="L10" s="190">
        <f t="shared" si="1"/>
        <v>1.0340528517600296</v>
      </c>
      <c r="M10" s="189">
        <v>5.9382620774810926</v>
      </c>
      <c r="N10" s="190">
        <f t="shared" si="2"/>
        <v>-0.36295146070639372</v>
      </c>
    </row>
    <row r="11" spans="1:15" x14ac:dyDescent="0.25">
      <c r="A11" s="1" t="s">
        <v>77</v>
      </c>
      <c r="B11" s="119" t="s">
        <v>78</v>
      </c>
      <c r="C11" s="189">
        <v>7.718549747048904</v>
      </c>
      <c r="D11" s="190">
        <v>0.13274474745080056</v>
      </c>
      <c r="E11" s="189">
        <v>8.4855660071359065</v>
      </c>
      <c r="F11" s="190">
        <f t="shared" si="0"/>
        <v>0.76701626008700252</v>
      </c>
      <c r="G11" s="189">
        <v>5.4817210771776743</v>
      </c>
      <c r="H11" s="190">
        <f t="shared" si="0"/>
        <v>-3.0038449299582322</v>
      </c>
      <c r="I11" s="189">
        <v>5.0417615088028986</v>
      </c>
      <c r="J11" s="190">
        <f t="shared" si="0"/>
        <v>-0.43995956837477568</v>
      </c>
      <c r="K11" s="189">
        <v>5.7840758920143474</v>
      </c>
      <c r="L11" s="190">
        <f t="shared" si="1"/>
        <v>0.74231438321144871</v>
      </c>
      <c r="M11" s="189">
        <v>5.4982687149475735</v>
      </c>
      <c r="N11" s="190">
        <f t="shared" si="2"/>
        <v>-0.28580717706677383</v>
      </c>
    </row>
    <row r="12" spans="1:15" x14ac:dyDescent="0.25">
      <c r="A12" s="1" t="s">
        <v>79</v>
      </c>
      <c r="B12" s="119" t="s">
        <v>80</v>
      </c>
      <c r="C12" s="189" t="s">
        <v>256</v>
      </c>
      <c r="D12" s="190" t="s">
        <v>256</v>
      </c>
      <c r="E12" s="189">
        <v>5.9472250595846106</v>
      </c>
      <c r="F12" s="190" t="str">
        <f t="shared" si="0"/>
        <v>-</v>
      </c>
      <c r="G12" s="189">
        <v>6.9211831710453797</v>
      </c>
      <c r="H12" s="190">
        <f t="shared" si="0"/>
        <v>0.97395811146076916</v>
      </c>
      <c r="I12" s="189">
        <v>4.6508063289213446</v>
      </c>
      <c r="J12" s="190">
        <f t="shared" si="0"/>
        <v>-2.2703768421240351</v>
      </c>
      <c r="K12" s="189">
        <v>5.5245845552297164</v>
      </c>
      <c r="L12" s="190">
        <f t="shared" si="1"/>
        <v>0.87377822630837176</v>
      </c>
      <c r="M12" s="189">
        <v>5.218935628561038</v>
      </c>
      <c r="N12" s="190">
        <f t="shared" si="2"/>
        <v>-0.30564892666867838</v>
      </c>
    </row>
    <row r="13" spans="1:15" x14ac:dyDescent="0.25">
      <c r="A13" s="1" t="s">
        <v>81</v>
      </c>
      <c r="B13" s="119" t="s">
        <v>82</v>
      </c>
      <c r="C13" s="189" t="s">
        <v>256</v>
      </c>
      <c r="D13" s="190" t="s">
        <v>256</v>
      </c>
      <c r="E13" s="189">
        <v>6.53139286802804</v>
      </c>
      <c r="F13" s="190" t="str">
        <f t="shared" si="0"/>
        <v>-</v>
      </c>
      <c r="G13" s="189">
        <v>6.5240453946955919</v>
      </c>
      <c r="H13" s="190">
        <f t="shared" si="0"/>
        <v>-7.3474733324481178E-3</v>
      </c>
      <c r="I13" s="189">
        <v>5.3784671885570701</v>
      </c>
      <c r="J13" s="190">
        <f t="shared" si="0"/>
        <v>-1.1455782061385218</v>
      </c>
      <c r="K13" s="189">
        <v>5.433939673037071</v>
      </c>
      <c r="L13" s="190">
        <f t="shared" si="1"/>
        <v>5.5472484480000972E-2</v>
      </c>
      <c r="M13" s="189">
        <v>5.0135848403564935</v>
      </c>
      <c r="N13" s="190">
        <f t="shared" si="2"/>
        <v>-0.42035483268057749</v>
      </c>
    </row>
    <row r="14" spans="1:15" x14ac:dyDescent="0.25">
      <c r="A14" s="1" t="s">
        <v>83</v>
      </c>
      <c r="B14" s="119" t="s">
        <v>84</v>
      </c>
      <c r="C14" s="189" t="s">
        <v>256</v>
      </c>
      <c r="D14" s="190" t="s">
        <v>256</v>
      </c>
      <c r="E14" s="189">
        <v>5.0942153942624238</v>
      </c>
      <c r="F14" s="190" t="str">
        <f t="shared" si="0"/>
        <v>-</v>
      </c>
      <c r="G14" s="189">
        <v>6.8413200058797585</v>
      </c>
      <c r="H14" s="190">
        <f t="shared" si="0"/>
        <v>1.7471046116173348</v>
      </c>
      <c r="I14" s="189">
        <v>5.8025523826763816</v>
      </c>
      <c r="J14" s="190">
        <f t="shared" si="0"/>
        <v>-1.0387676232033769</v>
      </c>
      <c r="K14" s="189">
        <v>6.334820749454896</v>
      </c>
      <c r="L14" s="190">
        <f t="shared" si="1"/>
        <v>0.53226836677851441</v>
      </c>
      <c r="M14" s="189">
        <v>5.9502309128426845</v>
      </c>
      <c r="N14" s="190">
        <f t="shared" si="2"/>
        <v>-0.38458983661221158</v>
      </c>
    </row>
    <row r="15" spans="1:15" x14ac:dyDescent="0.25">
      <c r="A15" s="1" t="s">
        <v>85</v>
      </c>
      <c r="B15" s="119" t="s">
        <v>86</v>
      </c>
      <c r="C15" s="189" t="s">
        <v>256</v>
      </c>
      <c r="D15" s="190" t="s">
        <v>256</v>
      </c>
      <c r="E15" s="189">
        <v>7.1026458997935826</v>
      </c>
      <c r="F15" s="190" t="str">
        <f t="shared" si="0"/>
        <v>-</v>
      </c>
      <c r="G15" s="189">
        <v>6.4427972929423136</v>
      </c>
      <c r="H15" s="190">
        <f t="shared" si="0"/>
        <v>-0.659848606851269</v>
      </c>
      <c r="I15" s="189">
        <v>5.7923947029611922</v>
      </c>
      <c r="J15" s="190">
        <f t="shared" si="0"/>
        <v>-0.65040258998112144</v>
      </c>
      <c r="K15" s="189">
        <v>6.7274272669872266</v>
      </c>
      <c r="L15" s="190">
        <f t="shared" si="1"/>
        <v>0.93503256402603441</v>
      </c>
      <c r="M15" s="189">
        <v>5.9141351518908865</v>
      </c>
      <c r="N15" s="190">
        <f t="shared" si="2"/>
        <v>-0.81329211509634014</v>
      </c>
    </row>
    <row r="16" spans="1:15" x14ac:dyDescent="0.25">
      <c r="A16" s="1" t="s">
        <v>87</v>
      </c>
      <c r="B16" s="119" t="s">
        <v>88</v>
      </c>
      <c r="C16" s="189">
        <v>4.2597067155474084</v>
      </c>
      <c r="D16" s="190">
        <v>-3.4663156974929059</v>
      </c>
      <c r="E16" s="189">
        <v>6.9331798945727225</v>
      </c>
      <c r="F16" s="190">
        <f t="shared" si="0"/>
        <v>2.6734731790253141</v>
      </c>
      <c r="G16" s="189">
        <v>6.491933187814368</v>
      </c>
      <c r="H16" s="190">
        <f t="shared" si="0"/>
        <v>-0.44124670675835453</v>
      </c>
      <c r="I16" s="189">
        <v>6.6659301811754306</v>
      </c>
      <c r="J16" s="190">
        <f t="shared" si="0"/>
        <v>0.17399699336106256</v>
      </c>
      <c r="K16" s="189">
        <v>6.823486671813269</v>
      </c>
      <c r="L16" s="190">
        <f t="shared" si="1"/>
        <v>0.15755649063783839</v>
      </c>
      <c r="M16" s="189">
        <v>6.1420068777003793</v>
      </c>
      <c r="N16" s="190">
        <f t="shared" si="2"/>
        <v>-0.68147979411288961</v>
      </c>
    </row>
    <row r="17" spans="1:15" x14ac:dyDescent="0.25">
      <c r="A17" s="1" t="s">
        <v>89</v>
      </c>
      <c r="B17" s="119" t="s">
        <v>90</v>
      </c>
      <c r="C17" s="189">
        <v>4.2954739538855682</v>
      </c>
      <c r="D17" s="190">
        <v>-3.4634024310049494</v>
      </c>
      <c r="E17" s="189">
        <v>6.8566063764561616</v>
      </c>
      <c r="F17" s="190">
        <f t="shared" si="0"/>
        <v>2.5611324225705934</v>
      </c>
      <c r="G17" s="189">
        <v>6.1649928263988523</v>
      </c>
      <c r="H17" s="190">
        <f t="shared" si="0"/>
        <v>-0.69161355005730929</v>
      </c>
      <c r="I17" s="189">
        <v>6.6392938556963363</v>
      </c>
      <c r="J17" s="190">
        <f t="shared" si="0"/>
        <v>0.47430102929748408</v>
      </c>
      <c r="K17" s="189">
        <v>6.0692266353998727</v>
      </c>
      <c r="L17" s="190">
        <f t="shared" si="1"/>
        <v>-0.57006722029646362</v>
      </c>
      <c r="M17" s="189"/>
      <c r="N17" s="190"/>
    </row>
    <row r="18" spans="1:15" x14ac:dyDescent="0.25">
      <c r="A18" s="1" t="s">
        <v>91</v>
      </c>
      <c r="B18" s="119" t="s">
        <v>92</v>
      </c>
      <c r="C18" s="189">
        <v>4.5568584070796456</v>
      </c>
      <c r="D18" s="190">
        <v>-2.5540848624738954</v>
      </c>
      <c r="E18" s="189">
        <v>7.8932002401681176</v>
      </c>
      <c r="F18" s="190">
        <f t="shared" si="0"/>
        <v>3.336341833088472</v>
      </c>
      <c r="G18" s="189">
        <v>6.6140648379052367</v>
      </c>
      <c r="H18" s="190">
        <f t="shared" si="0"/>
        <v>-1.2791354022628809</v>
      </c>
      <c r="I18" s="189">
        <v>5.6104617742862617</v>
      </c>
      <c r="J18" s="190">
        <f t="shared" si="0"/>
        <v>-1.003603063618975</v>
      </c>
      <c r="K18" s="189">
        <v>5.9437582500471429</v>
      </c>
      <c r="L18" s="190">
        <f t="shared" si="1"/>
        <v>0.33329647576088117</v>
      </c>
      <c r="M18" s="189"/>
      <c r="N18" s="190"/>
    </row>
    <row r="19" spans="1:15" x14ac:dyDescent="0.25">
      <c r="A19" s="1" t="s">
        <v>93</v>
      </c>
      <c r="B19" s="119" t="s">
        <v>94</v>
      </c>
      <c r="C19" s="189">
        <v>4.0001802776275461</v>
      </c>
      <c r="D19" s="190">
        <v>-3.1866795774811223</v>
      </c>
      <c r="E19" s="189">
        <v>8.3718019005847957</v>
      </c>
      <c r="F19" s="190">
        <f t="shared" si="0"/>
        <v>4.3716216229572495</v>
      </c>
      <c r="G19" s="189">
        <v>7.6749190501888833</v>
      </c>
      <c r="H19" s="190">
        <f t="shared" si="0"/>
        <v>-0.69688285039591236</v>
      </c>
      <c r="I19" s="189">
        <v>6.3411483772929556</v>
      </c>
      <c r="J19" s="190">
        <f t="shared" si="0"/>
        <v>-1.3337706728959278</v>
      </c>
      <c r="K19" s="189">
        <v>6.0049824791940427</v>
      </c>
      <c r="L19" s="190">
        <f t="shared" si="1"/>
        <v>-0.33616589809891284</v>
      </c>
      <c r="M19" s="189"/>
      <c r="N19" s="190"/>
    </row>
    <row r="20" spans="1:15" x14ac:dyDescent="0.25">
      <c r="A20" s="1" t="s">
        <v>95</v>
      </c>
      <c r="B20" s="119" t="s">
        <v>96</v>
      </c>
      <c r="C20" s="189">
        <v>6.6437311298267918</v>
      </c>
      <c r="D20" s="190">
        <v>-0.97926169559172571</v>
      </c>
      <c r="E20" s="189">
        <v>7.2588094167041533</v>
      </c>
      <c r="F20" s="190">
        <f t="shared" si="0"/>
        <v>0.61507828687736144</v>
      </c>
      <c r="G20" s="189">
        <v>6.0869589500139627</v>
      </c>
      <c r="H20" s="190">
        <f t="shared" si="0"/>
        <v>-1.1718504666901906</v>
      </c>
      <c r="I20" s="189">
        <v>5.886785029262775</v>
      </c>
      <c r="J20" s="190">
        <f t="shared" si="0"/>
        <v>-0.20017392075118767</v>
      </c>
      <c r="K20" s="189">
        <v>5.3419055419055423</v>
      </c>
      <c r="L20" s="190">
        <f t="shared" si="1"/>
        <v>-0.54487948735723268</v>
      </c>
      <c r="M20" s="189"/>
      <c r="N20" s="190"/>
    </row>
    <row r="21" spans="1:15" ht="15.75" x14ac:dyDescent="0.25">
      <c r="A21" s="1" t="s">
        <v>0</v>
      </c>
      <c r="B21" s="122" t="s">
        <v>33</v>
      </c>
      <c r="C21" s="191">
        <v>5.7058231246853497</v>
      </c>
      <c r="D21" s="192">
        <v>-1.6826136252324257</v>
      </c>
      <c r="E21" s="191">
        <v>6.9720730697289195</v>
      </c>
      <c r="F21" s="192">
        <f t="shared" si="0"/>
        <v>1.2662499450435698</v>
      </c>
      <c r="G21" s="191">
        <v>6.6176102336667117</v>
      </c>
      <c r="H21" s="192">
        <f t="shared" si="0"/>
        <v>-0.35446283606220774</v>
      </c>
      <c r="I21" s="191">
        <v>5.729361648217651</v>
      </c>
      <c r="J21" s="192">
        <f t="shared" si="0"/>
        <v>-0.88824858544906071</v>
      </c>
      <c r="K21" s="191">
        <v>6.0770157142498729</v>
      </c>
      <c r="L21" s="192">
        <f t="shared" si="1"/>
        <v>0.34765406603222182</v>
      </c>
      <c r="M21" s="191">
        <v>5.6507785850288483</v>
      </c>
      <c r="N21" s="192">
        <v>-0.53665848221130918</v>
      </c>
    </row>
    <row r="22" spans="1:15" ht="6" customHeight="1" x14ac:dyDescent="0.25"/>
    <row r="23" spans="1:15" x14ac:dyDescent="0.25">
      <c r="B23" s="107" t="s">
        <v>58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</row>
    <row r="24" spans="1:15" x14ac:dyDescent="0.25">
      <c r="N24" s="196"/>
    </row>
    <row r="26" spans="1:15" ht="48.75" customHeight="1" thickBot="1" x14ac:dyDescent="0.3">
      <c r="B26" s="283" t="s">
        <v>312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39"/>
      <c r="N27" s="39"/>
      <c r="O27" s="1" t="s">
        <v>98</v>
      </c>
    </row>
    <row r="28" spans="1:15" ht="22.5" thickTop="1" thickBot="1" x14ac:dyDescent="0.3">
      <c r="B28" s="126" t="s">
        <v>99</v>
      </c>
      <c r="C28" s="315" t="s">
        <v>140</v>
      </c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CONCATENATE("def ",RIGHT(M29,2),"/",RIGHT(K29,2))</f>
        <v>def 25/24</v>
      </c>
    </row>
    <row r="31" spans="1:15" x14ac:dyDescent="0.25">
      <c r="B31" s="119" t="s">
        <v>74</v>
      </c>
      <c r="C31" s="189">
        <v>6.4985997414907368</v>
      </c>
      <c r="D31" s="190">
        <v>-0.48911879629282051</v>
      </c>
      <c r="E31" s="189">
        <v>7.4672064777327938</v>
      </c>
      <c r="F31" s="190">
        <f t="shared" ref="F31:J43" si="3">IFERROR(E31-C31,"-")</f>
        <v>0.96860673624205695</v>
      </c>
      <c r="G31" s="189">
        <v>8.3449322273922721</v>
      </c>
      <c r="H31" s="190">
        <f t="shared" si="3"/>
        <v>0.87772574965947836</v>
      </c>
      <c r="I31" s="189">
        <v>6.0238626226583412</v>
      </c>
      <c r="J31" s="190">
        <f t="shared" si="3"/>
        <v>-2.321069604733931</v>
      </c>
      <c r="K31" s="189">
        <v>6.1842416283650685</v>
      </c>
      <c r="L31" s="190">
        <f t="shared" ref="L31:L43" si="4">IFERROR(K31-I31,"-")</f>
        <v>0.16037900570672736</v>
      </c>
      <c r="M31" s="189">
        <v>5.1601407831060273</v>
      </c>
      <c r="N31" s="190">
        <f>IFERROR(M31-K31,"-")</f>
        <v>-1.0241008452590412</v>
      </c>
    </row>
    <row r="32" spans="1:15" x14ac:dyDescent="0.25">
      <c r="B32" s="119" t="s">
        <v>76</v>
      </c>
      <c r="C32" s="189">
        <v>6.0998446400828588</v>
      </c>
      <c r="D32" s="190">
        <v>-0.55013327185941741</v>
      </c>
      <c r="E32" s="189" t="s">
        <v>256</v>
      </c>
      <c r="F32" s="190" t="str">
        <f t="shared" si="3"/>
        <v>-</v>
      </c>
      <c r="G32" s="189">
        <v>6.8056592039800998</v>
      </c>
      <c r="H32" s="190" t="str">
        <f t="shared" si="3"/>
        <v>-</v>
      </c>
      <c r="I32" s="189">
        <v>4.9336159708060539</v>
      </c>
      <c r="J32" s="190">
        <f t="shared" si="3"/>
        <v>-1.872043233174046</v>
      </c>
      <c r="K32" s="189">
        <v>5.8989412286819247</v>
      </c>
      <c r="L32" s="190">
        <f t="shared" si="4"/>
        <v>0.96532525787587087</v>
      </c>
      <c r="M32" s="189">
        <v>5.5573296309151914</v>
      </c>
      <c r="N32" s="190">
        <f t="shared" ref="N32:N40" si="5">IFERROR(M32-K32,"-")</f>
        <v>-0.34161159776673333</v>
      </c>
    </row>
    <row r="33" spans="2:15" x14ac:dyDescent="0.25">
      <c r="B33" s="119" t="s">
        <v>78</v>
      </c>
      <c r="C33" s="189">
        <v>7.0561279826464212</v>
      </c>
      <c r="D33" s="190">
        <v>-0.13990608709007102</v>
      </c>
      <c r="E33" s="189">
        <v>8.4855660071359065</v>
      </c>
      <c r="F33" s="190">
        <f t="shared" si="3"/>
        <v>1.4294380244894853</v>
      </c>
      <c r="G33" s="189">
        <v>5.3384331900161932</v>
      </c>
      <c r="H33" s="190">
        <f t="shared" si="3"/>
        <v>-3.1471328171197133</v>
      </c>
      <c r="I33" s="189">
        <v>4.8127295623884985</v>
      </c>
      <c r="J33" s="190">
        <f t="shared" si="3"/>
        <v>-0.52570362762769474</v>
      </c>
      <c r="K33" s="189">
        <v>5.4454535740997967</v>
      </c>
      <c r="L33" s="190">
        <f t="shared" si="4"/>
        <v>0.63272401171129822</v>
      </c>
      <c r="M33" s="189">
        <v>5.0908082320963004</v>
      </c>
      <c r="N33" s="190">
        <f t="shared" si="5"/>
        <v>-0.35464534200349629</v>
      </c>
    </row>
    <row r="34" spans="2:15" x14ac:dyDescent="0.25">
      <c r="B34" s="119" t="s">
        <v>80</v>
      </c>
      <c r="C34" s="189" t="s">
        <v>256</v>
      </c>
      <c r="D34" s="190" t="s">
        <v>256</v>
      </c>
      <c r="E34" s="189">
        <v>5.9625960717335609</v>
      </c>
      <c r="F34" s="190" t="str">
        <f t="shared" si="3"/>
        <v>-</v>
      </c>
      <c r="G34" s="189">
        <v>7.2575182481751828</v>
      </c>
      <c r="H34" s="190">
        <f t="shared" si="3"/>
        <v>1.2949221764416219</v>
      </c>
      <c r="I34" s="189">
        <v>4.4890545144804088</v>
      </c>
      <c r="J34" s="190">
        <f t="shared" si="3"/>
        <v>-2.7684637336947739</v>
      </c>
      <c r="K34" s="189">
        <v>5.112426702751466</v>
      </c>
      <c r="L34" s="190">
        <f t="shared" si="4"/>
        <v>0.62337218827105723</v>
      </c>
      <c r="M34" s="189">
        <v>4.8100953710165157</v>
      </c>
      <c r="N34" s="190">
        <f t="shared" si="5"/>
        <v>-0.3023313317349503</v>
      </c>
    </row>
    <row r="35" spans="2:15" x14ac:dyDescent="0.25">
      <c r="B35" s="119" t="s">
        <v>82</v>
      </c>
      <c r="C35" s="189" t="s">
        <v>256</v>
      </c>
      <c r="D35" s="190" t="s">
        <v>256</v>
      </c>
      <c r="E35" s="189">
        <v>6.5342591179612395</v>
      </c>
      <c r="F35" s="190" t="str">
        <f t="shared" si="3"/>
        <v>-</v>
      </c>
      <c r="G35" s="189">
        <v>6.5937679494543362</v>
      </c>
      <c r="H35" s="190">
        <f t="shared" si="3"/>
        <v>5.9508831493096714E-2</v>
      </c>
      <c r="I35" s="189">
        <v>5.2810428634555899</v>
      </c>
      <c r="J35" s="190">
        <f t="shared" si="3"/>
        <v>-1.3127250859987463</v>
      </c>
      <c r="K35" s="189">
        <v>5.0907242296261535</v>
      </c>
      <c r="L35" s="190">
        <f t="shared" si="4"/>
        <v>-0.19031863382943648</v>
      </c>
      <c r="M35" s="189">
        <v>4.5652045196625055</v>
      </c>
      <c r="N35" s="190">
        <f t="shared" si="5"/>
        <v>-0.52551970996364794</v>
      </c>
    </row>
    <row r="36" spans="2:15" x14ac:dyDescent="0.25">
      <c r="B36" s="119" t="s">
        <v>84</v>
      </c>
      <c r="C36" s="189" t="s">
        <v>256</v>
      </c>
      <c r="D36" s="190" t="s">
        <v>256</v>
      </c>
      <c r="E36" s="189">
        <v>5.1665189720454361</v>
      </c>
      <c r="F36" s="190" t="str">
        <f t="shared" si="3"/>
        <v>-</v>
      </c>
      <c r="G36" s="189">
        <v>7.1915363548016611</v>
      </c>
      <c r="H36" s="190">
        <f t="shared" si="3"/>
        <v>2.025017382756225</v>
      </c>
      <c r="I36" s="189">
        <v>5.8215218981917003</v>
      </c>
      <c r="J36" s="190">
        <f t="shared" si="3"/>
        <v>-1.3700144566099608</v>
      </c>
      <c r="K36" s="189">
        <v>6.2273977412370529</v>
      </c>
      <c r="L36" s="190">
        <f t="shared" si="4"/>
        <v>0.40587584304535262</v>
      </c>
      <c r="M36" s="189">
        <v>5.6467670300513353</v>
      </c>
      <c r="N36" s="190">
        <f t="shared" si="5"/>
        <v>-0.58063071118571763</v>
      </c>
    </row>
    <row r="37" spans="2:15" x14ac:dyDescent="0.25">
      <c r="B37" s="119" t="s">
        <v>86</v>
      </c>
      <c r="C37" s="189" t="s">
        <v>256</v>
      </c>
      <c r="D37" s="190" t="s">
        <v>256</v>
      </c>
      <c r="E37" s="189">
        <v>7.3865572088250389</v>
      </c>
      <c r="F37" s="190" t="str">
        <f t="shared" si="3"/>
        <v>-</v>
      </c>
      <c r="G37" s="189">
        <v>6.8669216994953608</v>
      </c>
      <c r="H37" s="190">
        <f t="shared" si="3"/>
        <v>-0.51963550932967806</v>
      </c>
      <c r="I37" s="189">
        <v>5.6965660315553857</v>
      </c>
      <c r="J37" s="190">
        <f t="shared" si="3"/>
        <v>-1.1703556679399751</v>
      </c>
      <c r="K37" s="189">
        <v>6.5492197923313418</v>
      </c>
      <c r="L37" s="190">
        <f t="shared" si="4"/>
        <v>0.85265376077595612</v>
      </c>
      <c r="M37" s="189">
        <v>5.5256796015770906</v>
      </c>
      <c r="N37" s="190">
        <f t="shared" si="5"/>
        <v>-1.0235401907542512</v>
      </c>
    </row>
    <row r="38" spans="2:15" x14ac:dyDescent="0.25">
      <c r="B38" s="119" t="s">
        <v>88</v>
      </c>
      <c r="C38" s="189">
        <v>4.2667297436779634</v>
      </c>
      <c r="D38" s="190">
        <v>-3.1826913022566341</v>
      </c>
      <c r="E38" s="189">
        <v>7.5873529147579273</v>
      </c>
      <c r="F38" s="190">
        <f t="shared" si="3"/>
        <v>3.3206231710799639</v>
      </c>
      <c r="G38" s="189">
        <v>6.4717370682439599</v>
      </c>
      <c r="H38" s="190">
        <f t="shared" si="3"/>
        <v>-1.1156158465139674</v>
      </c>
      <c r="I38" s="189">
        <v>6.5072472204435652</v>
      </c>
      <c r="J38" s="190">
        <f t="shared" si="3"/>
        <v>3.5510152199605294E-2</v>
      </c>
      <c r="K38" s="189">
        <v>6.6671532057519736</v>
      </c>
      <c r="L38" s="190">
        <f t="shared" si="4"/>
        <v>0.15990598530840838</v>
      </c>
      <c r="M38" s="189">
        <v>5.7587212329480373</v>
      </c>
      <c r="N38" s="190">
        <f t="shared" si="5"/>
        <v>-0.90843197280393628</v>
      </c>
    </row>
    <row r="39" spans="2:15" x14ac:dyDescent="0.25">
      <c r="B39" s="119" t="s">
        <v>90</v>
      </c>
      <c r="C39" s="189">
        <v>4.2934244235695989</v>
      </c>
      <c r="D39" s="190">
        <v>-3.4338483037031287</v>
      </c>
      <c r="E39" s="189">
        <v>7.2424349672624313</v>
      </c>
      <c r="F39" s="190">
        <f t="shared" si="3"/>
        <v>2.9490105436928324</v>
      </c>
      <c r="G39" s="189">
        <v>6.24699202379343</v>
      </c>
      <c r="H39" s="190">
        <f t="shared" si="3"/>
        <v>-0.99544294346900131</v>
      </c>
      <c r="I39" s="189">
        <v>6.6351191587331222</v>
      </c>
      <c r="J39" s="190">
        <f t="shared" si="3"/>
        <v>0.3881271349396922</v>
      </c>
      <c r="K39" s="189">
        <v>5.7966025676963611</v>
      </c>
      <c r="L39" s="190">
        <f t="shared" si="4"/>
        <v>-0.83851659103676113</v>
      </c>
      <c r="M39" s="189"/>
      <c r="N39" s="190"/>
    </row>
    <row r="40" spans="2:15" x14ac:dyDescent="0.25">
      <c r="B40" s="119" t="s">
        <v>92</v>
      </c>
      <c r="C40" s="189">
        <v>4.5568584070796456</v>
      </c>
      <c r="D40" s="190">
        <v>-2.5288428541268582</v>
      </c>
      <c r="E40" s="189">
        <v>8.1939914923785899</v>
      </c>
      <c r="F40" s="190">
        <f t="shared" si="3"/>
        <v>3.6371330852989443</v>
      </c>
      <c r="G40" s="189">
        <v>6.6152565721501553</v>
      </c>
      <c r="H40" s="190">
        <f t="shared" si="3"/>
        <v>-1.5787349202284346</v>
      </c>
      <c r="I40" s="189">
        <v>5.4527674805061999</v>
      </c>
      <c r="J40" s="190">
        <f t="shared" si="3"/>
        <v>-1.1624890916439554</v>
      </c>
      <c r="K40" s="189">
        <v>5.5749506903353057</v>
      </c>
      <c r="L40" s="190">
        <f t="shared" si="4"/>
        <v>0.1221832098291058</v>
      </c>
      <c r="M40" s="189"/>
      <c r="N40" s="190"/>
    </row>
    <row r="41" spans="2:15" x14ac:dyDescent="0.25">
      <c r="B41" s="119" t="s">
        <v>94</v>
      </c>
      <c r="C41" s="189">
        <v>3.9893521025085725</v>
      </c>
      <c r="D41" s="190">
        <v>-3.1107893846789763</v>
      </c>
      <c r="E41" s="189">
        <v>8.6795999120685874</v>
      </c>
      <c r="F41" s="190">
        <f t="shared" si="3"/>
        <v>4.6902478095600149</v>
      </c>
      <c r="G41" s="189">
        <v>7.6490060980438743</v>
      </c>
      <c r="H41" s="190">
        <f t="shared" si="3"/>
        <v>-1.0305938140247131</v>
      </c>
      <c r="I41" s="189">
        <v>6.1019571865443423</v>
      </c>
      <c r="J41" s="190">
        <f t="shared" si="3"/>
        <v>-1.5470489114995321</v>
      </c>
      <c r="K41" s="189">
        <v>5.4887734273520135</v>
      </c>
      <c r="L41" s="190">
        <f t="shared" si="4"/>
        <v>-0.61318375919232881</v>
      </c>
      <c r="M41" s="189"/>
      <c r="N41" s="190"/>
    </row>
    <row r="42" spans="2:15" x14ac:dyDescent="0.25">
      <c r="B42" s="119" t="s">
        <v>96</v>
      </c>
      <c r="C42" s="189">
        <v>6.6447242588460309</v>
      </c>
      <c r="D42" s="190">
        <v>-0.58987211677176177</v>
      </c>
      <c r="E42" s="189">
        <v>7.5223599137931032</v>
      </c>
      <c r="F42" s="190">
        <f t="shared" si="3"/>
        <v>0.8776356549470723</v>
      </c>
      <c r="G42" s="189">
        <v>5.985004624124719</v>
      </c>
      <c r="H42" s="190">
        <f t="shared" si="3"/>
        <v>-1.5373552896683842</v>
      </c>
      <c r="I42" s="189">
        <v>5.6212527836464341</v>
      </c>
      <c r="J42" s="190">
        <f t="shared" si="3"/>
        <v>-0.3637518404782849</v>
      </c>
      <c r="K42" s="189">
        <v>4.7967866323907451</v>
      </c>
      <c r="L42" s="190">
        <f t="shared" si="4"/>
        <v>-0.82446615125568901</v>
      </c>
      <c r="M42" s="189"/>
      <c r="N42" s="190"/>
    </row>
    <row r="43" spans="2:15" ht="15.75" x14ac:dyDescent="0.25">
      <c r="B43" s="122" t="s">
        <v>33</v>
      </c>
      <c r="C43" s="191">
        <v>5.3003511866328603</v>
      </c>
      <c r="D43" s="192">
        <v>-1.6251155542926305</v>
      </c>
      <c r="E43" s="191">
        <v>7.1836411554527748</v>
      </c>
      <c r="F43" s="192">
        <f t="shared" si="3"/>
        <v>1.8832899688199145</v>
      </c>
      <c r="G43" s="191">
        <v>6.6758542704689212</v>
      </c>
      <c r="H43" s="192">
        <f t="shared" si="3"/>
        <v>-0.5077868849838536</v>
      </c>
      <c r="I43" s="191">
        <v>5.5536756945293781</v>
      </c>
      <c r="J43" s="192">
        <f t="shared" si="3"/>
        <v>-1.1221785759395431</v>
      </c>
      <c r="K43" s="191">
        <v>5.7345256129449336</v>
      </c>
      <c r="L43" s="192">
        <f t="shared" si="4"/>
        <v>0.18084991841555542</v>
      </c>
      <c r="M43" s="191">
        <v>5.2462767577013194</v>
      </c>
      <c r="N43" s="192">
        <v>-0.63430720065292778</v>
      </c>
    </row>
    <row r="44" spans="2:15" ht="6" customHeight="1" x14ac:dyDescent="0.25"/>
    <row r="45" spans="2:15" x14ac:dyDescent="0.25">
      <c r="B45" s="107" t="s">
        <v>58</v>
      </c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</row>
    <row r="48" spans="2:15" ht="48.75" customHeight="1" thickBot="1" x14ac:dyDescent="0.3">
      <c r="B48" s="283" t="s">
        <v>313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39"/>
      <c r="N49" s="39"/>
      <c r="O49" s="1" t="s">
        <v>102</v>
      </c>
    </row>
    <row r="50" spans="1:15" ht="22.5" thickTop="1" thickBot="1" x14ac:dyDescent="0.3">
      <c r="B50" s="111"/>
      <c r="C50" s="315" t="s">
        <v>64</v>
      </c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CONCATENATE("def ",RIGHT(M51,2),"/",RIGHT(K51,2))</f>
        <v>def 25/24</v>
      </c>
    </row>
    <row r="53" spans="1:15" x14ac:dyDescent="0.25">
      <c r="A53" s="1"/>
      <c r="B53" s="119" t="s">
        <v>74</v>
      </c>
      <c r="C53" s="189">
        <v>6.4985997414907368</v>
      </c>
      <c r="D53" s="190">
        <v>-0.48911879629282051</v>
      </c>
      <c r="E53" s="189" t="s">
        <v>256</v>
      </c>
      <c r="F53" s="190" t="str">
        <f t="shared" ref="F53:J65" si="6">IFERROR(E53-C53,"-")</f>
        <v>-</v>
      </c>
      <c r="G53" s="189" t="s">
        <v>256</v>
      </c>
      <c r="H53" s="190" t="str">
        <f t="shared" si="6"/>
        <v>-</v>
      </c>
      <c r="I53" s="189" t="s">
        <v>256</v>
      </c>
      <c r="J53" s="190" t="str">
        <f t="shared" si="6"/>
        <v>-</v>
      </c>
      <c r="K53" s="189" t="s">
        <v>256</v>
      </c>
      <c r="L53" s="190" t="str">
        <f t="shared" ref="L53:L65" si="7">IFERROR(K53-I53,"-")</f>
        <v>-</v>
      </c>
      <c r="M53" s="189" t="s">
        <v>256</v>
      </c>
      <c r="N53" s="190" t="str">
        <f>IFERROR(M53-K53,"-")</f>
        <v>-</v>
      </c>
    </row>
    <row r="54" spans="1:15" x14ac:dyDescent="0.25">
      <c r="A54" s="1"/>
      <c r="B54" s="119" t="s">
        <v>76</v>
      </c>
      <c r="C54" s="189">
        <v>6.0998446400828588</v>
      </c>
      <c r="D54" s="190">
        <v>-0.55013327185941741</v>
      </c>
      <c r="E54" s="189" t="s">
        <v>256</v>
      </c>
      <c r="F54" s="190" t="str">
        <f t="shared" si="6"/>
        <v>-</v>
      </c>
      <c r="G54" s="189" t="s">
        <v>256</v>
      </c>
      <c r="H54" s="190" t="str">
        <f t="shared" si="6"/>
        <v>-</v>
      </c>
      <c r="I54" s="189" t="s">
        <v>256</v>
      </c>
      <c r="J54" s="190" t="str">
        <f t="shared" si="6"/>
        <v>-</v>
      </c>
      <c r="K54" s="189" t="s">
        <v>256</v>
      </c>
      <c r="L54" s="190" t="str">
        <f t="shared" si="7"/>
        <v>-</v>
      </c>
      <c r="M54" s="189" t="s">
        <v>256</v>
      </c>
      <c r="N54" s="190" t="str">
        <f t="shared" ref="N54:N62" si="8">IFERROR(M54-K54,"-")</f>
        <v>-</v>
      </c>
    </row>
    <row r="55" spans="1:15" x14ac:dyDescent="0.25">
      <c r="A55" s="1"/>
      <c r="B55" s="119" t="s">
        <v>78</v>
      </c>
      <c r="C55" s="189">
        <v>7.0561279826464212</v>
      </c>
      <c r="D55" s="190">
        <v>-0.13990608709007102</v>
      </c>
      <c r="E55" s="189" t="s">
        <v>256</v>
      </c>
      <c r="F55" s="190" t="str">
        <f t="shared" si="6"/>
        <v>-</v>
      </c>
      <c r="G55" s="189" t="s">
        <v>256</v>
      </c>
      <c r="H55" s="190" t="str">
        <f t="shared" si="6"/>
        <v>-</v>
      </c>
      <c r="I55" s="189" t="s">
        <v>256</v>
      </c>
      <c r="J55" s="190" t="str">
        <f t="shared" si="6"/>
        <v>-</v>
      </c>
      <c r="K55" s="189" t="s">
        <v>256</v>
      </c>
      <c r="L55" s="190" t="str">
        <f t="shared" si="7"/>
        <v>-</v>
      </c>
      <c r="M55" s="189" t="s">
        <v>256</v>
      </c>
      <c r="N55" s="190" t="str">
        <f t="shared" si="8"/>
        <v>-</v>
      </c>
    </row>
    <row r="56" spans="1:15" x14ac:dyDescent="0.25">
      <c r="A56" s="1"/>
      <c r="B56" s="119" t="s">
        <v>80</v>
      </c>
      <c r="C56" s="189" t="s">
        <v>256</v>
      </c>
      <c r="D56" s="190" t="s">
        <v>256</v>
      </c>
      <c r="E56" s="189" t="s">
        <v>256</v>
      </c>
      <c r="F56" s="190" t="str">
        <f t="shared" si="6"/>
        <v>-</v>
      </c>
      <c r="G56" s="189" t="s">
        <v>256</v>
      </c>
      <c r="H56" s="190" t="str">
        <f t="shared" si="6"/>
        <v>-</v>
      </c>
      <c r="I56" s="189" t="s">
        <v>256</v>
      </c>
      <c r="J56" s="190" t="str">
        <f t="shared" si="6"/>
        <v>-</v>
      </c>
      <c r="K56" s="189" t="s">
        <v>256</v>
      </c>
      <c r="L56" s="190" t="str">
        <f t="shared" si="7"/>
        <v>-</v>
      </c>
      <c r="M56" s="189" t="s">
        <v>256</v>
      </c>
      <c r="N56" s="190" t="str">
        <f t="shared" si="8"/>
        <v>-</v>
      </c>
    </row>
    <row r="57" spans="1:15" x14ac:dyDescent="0.25">
      <c r="A57" s="1"/>
      <c r="B57" s="119" t="s">
        <v>82</v>
      </c>
      <c r="C57" s="189" t="s">
        <v>256</v>
      </c>
      <c r="D57" s="190" t="s">
        <v>256</v>
      </c>
      <c r="E57" s="189" t="s">
        <v>256</v>
      </c>
      <c r="F57" s="190" t="str">
        <f t="shared" si="6"/>
        <v>-</v>
      </c>
      <c r="G57" s="189" t="s">
        <v>256</v>
      </c>
      <c r="H57" s="190" t="str">
        <f t="shared" si="6"/>
        <v>-</v>
      </c>
      <c r="I57" s="189" t="s">
        <v>256</v>
      </c>
      <c r="J57" s="190" t="str">
        <f t="shared" si="6"/>
        <v>-</v>
      </c>
      <c r="K57" s="189" t="s">
        <v>256</v>
      </c>
      <c r="L57" s="190" t="str">
        <f t="shared" si="7"/>
        <v>-</v>
      </c>
      <c r="M57" s="189" t="s">
        <v>256</v>
      </c>
      <c r="N57" s="190" t="str">
        <f t="shared" si="8"/>
        <v>-</v>
      </c>
    </row>
    <row r="58" spans="1:15" x14ac:dyDescent="0.25">
      <c r="A58" s="1"/>
      <c r="B58" s="119" t="s">
        <v>84</v>
      </c>
      <c r="C58" s="189" t="s">
        <v>256</v>
      </c>
      <c r="D58" s="190" t="s">
        <v>256</v>
      </c>
      <c r="E58" s="189" t="s">
        <v>256</v>
      </c>
      <c r="F58" s="190" t="str">
        <f t="shared" si="6"/>
        <v>-</v>
      </c>
      <c r="G58" s="189" t="s">
        <v>256</v>
      </c>
      <c r="H58" s="190" t="str">
        <f t="shared" si="6"/>
        <v>-</v>
      </c>
      <c r="I58" s="189" t="s">
        <v>256</v>
      </c>
      <c r="J58" s="190" t="str">
        <f t="shared" si="6"/>
        <v>-</v>
      </c>
      <c r="K58" s="189" t="s">
        <v>256</v>
      </c>
      <c r="L58" s="190" t="str">
        <f t="shared" si="7"/>
        <v>-</v>
      </c>
      <c r="M58" s="189" t="s">
        <v>256</v>
      </c>
      <c r="N58" s="190" t="str">
        <f t="shared" si="8"/>
        <v>-</v>
      </c>
    </row>
    <row r="59" spans="1:15" x14ac:dyDescent="0.25">
      <c r="A59" s="1"/>
      <c r="B59" s="119" t="s">
        <v>86</v>
      </c>
      <c r="C59" s="189" t="s">
        <v>256</v>
      </c>
      <c r="D59" s="190" t="s">
        <v>256</v>
      </c>
      <c r="E59" s="189" t="s">
        <v>256</v>
      </c>
      <c r="F59" s="190" t="str">
        <f t="shared" si="6"/>
        <v>-</v>
      </c>
      <c r="G59" s="189" t="s">
        <v>256</v>
      </c>
      <c r="H59" s="190" t="str">
        <f t="shared" si="6"/>
        <v>-</v>
      </c>
      <c r="I59" s="189" t="s">
        <v>256</v>
      </c>
      <c r="J59" s="190" t="str">
        <f t="shared" si="6"/>
        <v>-</v>
      </c>
      <c r="K59" s="189" t="s">
        <v>256</v>
      </c>
      <c r="L59" s="190" t="str">
        <f t="shared" si="7"/>
        <v>-</v>
      </c>
      <c r="M59" s="189" t="s">
        <v>256</v>
      </c>
      <c r="N59" s="190" t="str">
        <f t="shared" si="8"/>
        <v>-</v>
      </c>
    </row>
    <row r="60" spans="1:15" x14ac:dyDescent="0.25">
      <c r="A60" s="1"/>
      <c r="B60" s="119" t="s">
        <v>88</v>
      </c>
      <c r="C60" s="189" t="s">
        <v>256</v>
      </c>
      <c r="D60" s="190" t="s">
        <v>256</v>
      </c>
      <c r="E60" s="189" t="s">
        <v>256</v>
      </c>
      <c r="F60" s="190" t="str">
        <f t="shared" si="6"/>
        <v>-</v>
      </c>
      <c r="G60" s="189" t="s">
        <v>256</v>
      </c>
      <c r="H60" s="190" t="str">
        <f t="shared" si="6"/>
        <v>-</v>
      </c>
      <c r="I60" s="189" t="s">
        <v>256</v>
      </c>
      <c r="J60" s="190" t="str">
        <f t="shared" si="6"/>
        <v>-</v>
      </c>
      <c r="K60" s="189" t="s">
        <v>256</v>
      </c>
      <c r="L60" s="190" t="str">
        <f t="shared" si="7"/>
        <v>-</v>
      </c>
      <c r="M60" s="189" t="s">
        <v>256</v>
      </c>
      <c r="N60" s="190" t="str">
        <f t="shared" si="8"/>
        <v>-</v>
      </c>
    </row>
    <row r="61" spans="1:15" x14ac:dyDescent="0.25">
      <c r="A61" s="1"/>
      <c r="B61" s="119" t="s">
        <v>90</v>
      </c>
      <c r="C61" s="189" t="s">
        <v>256</v>
      </c>
      <c r="D61" s="190" t="s">
        <v>256</v>
      </c>
      <c r="E61" s="189" t="s">
        <v>256</v>
      </c>
      <c r="F61" s="190" t="str">
        <f t="shared" si="6"/>
        <v>-</v>
      </c>
      <c r="G61" s="189" t="s">
        <v>256</v>
      </c>
      <c r="H61" s="190" t="str">
        <f t="shared" si="6"/>
        <v>-</v>
      </c>
      <c r="I61" s="189" t="s">
        <v>256</v>
      </c>
      <c r="J61" s="190" t="str">
        <f t="shared" si="6"/>
        <v>-</v>
      </c>
      <c r="K61" s="189" t="s">
        <v>256</v>
      </c>
      <c r="L61" s="190" t="str">
        <f t="shared" si="7"/>
        <v>-</v>
      </c>
      <c r="M61" s="189"/>
      <c r="N61" s="190"/>
    </row>
    <row r="62" spans="1:15" x14ac:dyDescent="0.25">
      <c r="A62" s="1"/>
      <c r="B62" s="119" t="s">
        <v>92</v>
      </c>
      <c r="C62" s="189" t="s">
        <v>256</v>
      </c>
      <c r="D62" s="190" t="s">
        <v>256</v>
      </c>
      <c r="E62" s="189" t="s">
        <v>256</v>
      </c>
      <c r="F62" s="190" t="str">
        <f t="shared" si="6"/>
        <v>-</v>
      </c>
      <c r="G62" s="189" t="s">
        <v>256</v>
      </c>
      <c r="H62" s="190" t="str">
        <f t="shared" si="6"/>
        <v>-</v>
      </c>
      <c r="I62" s="189" t="s">
        <v>256</v>
      </c>
      <c r="J62" s="190" t="str">
        <f t="shared" si="6"/>
        <v>-</v>
      </c>
      <c r="K62" s="189" t="s">
        <v>256</v>
      </c>
      <c r="L62" s="190" t="str">
        <f t="shared" si="7"/>
        <v>-</v>
      </c>
      <c r="M62" s="189"/>
      <c r="N62" s="190"/>
    </row>
    <row r="63" spans="1:15" x14ac:dyDescent="0.25">
      <c r="A63" s="1"/>
      <c r="B63" s="119" t="s">
        <v>94</v>
      </c>
      <c r="C63" s="189" t="s">
        <v>256</v>
      </c>
      <c r="D63" s="190" t="s">
        <v>256</v>
      </c>
      <c r="E63" s="189" t="s">
        <v>256</v>
      </c>
      <c r="F63" s="190" t="str">
        <f t="shared" si="6"/>
        <v>-</v>
      </c>
      <c r="G63" s="189" t="s">
        <v>256</v>
      </c>
      <c r="H63" s="190" t="str">
        <f t="shared" si="6"/>
        <v>-</v>
      </c>
      <c r="I63" s="189" t="s">
        <v>256</v>
      </c>
      <c r="J63" s="190" t="str">
        <f t="shared" si="6"/>
        <v>-</v>
      </c>
      <c r="K63" s="189" t="s">
        <v>256</v>
      </c>
      <c r="L63" s="190" t="str">
        <f t="shared" si="7"/>
        <v>-</v>
      </c>
      <c r="M63" s="189"/>
      <c r="N63" s="190"/>
    </row>
    <row r="64" spans="1:15" x14ac:dyDescent="0.25">
      <c r="A64" s="1"/>
      <c r="B64" s="119" t="s">
        <v>96</v>
      </c>
      <c r="C64" s="189" t="s">
        <v>256</v>
      </c>
      <c r="D64" s="190" t="s">
        <v>256</v>
      </c>
      <c r="E64" s="189" t="s">
        <v>256</v>
      </c>
      <c r="F64" s="190" t="str">
        <f t="shared" si="6"/>
        <v>-</v>
      </c>
      <c r="G64" s="189" t="s">
        <v>256</v>
      </c>
      <c r="H64" s="190" t="str">
        <f t="shared" si="6"/>
        <v>-</v>
      </c>
      <c r="I64" s="189" t="s">
        <v>256</v>
      </c>
      <c r="J64" s="190" t="str">
        <f t="shared" si="6"/>
        <v>-</v>
      </c>
      <c r="K64" s="189" t="s">
        <v>256</v>
      </c>
      <c r="L64" s="190" t="str">
        <f t="shared" si="7"/>
        <v>-</v>
      </c>
      <c r="M64" s="189"/>
      <c r="N64" s="190"/>
    </row>
    <row r="65" spans="1:15" ht="15.75" x14ac:dyDescent="0.25">
      <c r="B65" s="122" t="s">
        <v>33</v>
      </c>
      <c r="C65" s="191" t="s">
        <v>256</v>
      </c>
      <c r="D65" s="192" t="s">
        <v>256</v>
      </c>
      <c r="E65" s="191" t="s">
        <v>256</v>
      </c>
      <c r="F65" s="192" t="str">
        <f t="shared" si="6"/>
        <v>-</v>
      </c>
      <c r="G65" s="191" t="s">
        <v>256</v>
      </c>
      <c r="H65" s="192" t="str">
        <f t="shared" si="6"/>
        <v>-</v>
      </c>
      <c r="I65" s="191" t="s">
        <v>256</v>
      </c>
      <c r="J65" s="192" t="str">
        <f t="shared" si="6"/>
        <v>-</v>
      </c>
      <c r="K65" s="191" t="s">
        <v>256</v>
      </c>
      <c r="L65" s="192" t="str">
        <f t="shared" si="7"/>
        <v>-</v>
      </c>
      <c r="M65" s="191" t="s">
        <v>256</v>
      </c>
      <c r="N65" s="192" t="s">
        <v>256</v>
      </c>
    </row>
    <row r="66" spans="1:15" ht="6" customHeight="1" x14ac:dyDescent="0.25"/>
    <row r="67" spans="1:15" x14ac:dyDescent="0.25">
      <c r="B67" s="107" t="s">
        <v>58</v>
      </c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</row>
    <row r="70" spans="1:15" ht="48.75" customHeight="1" thickBot="1" x14ac:dyDescent="0.3">
      <c r="B70" s="283" t="s">
        <v>314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39"/>
      <c r="N71" s="39"/>
      <c r="O71" s="1" t="s">
        <v>105</v>
      </c>
    </row>
    <row r="72" spans="1:15" ht="22.5" thickTop="1" thickBot="1" x14ac:dyDescent="0.3">
      <c r="B72" s="111"/>
      <c r="C72" s="315" t="s">
        <v>65</v>
      </c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CONCATENATE("def ",RIGHT(M73,2),"/",RIGHT(K73,2))</f>
        <v>def 25/24</v>
      </c>
    </row>
    <row r="75" spans="1:15" x14ac:dyDescent="0.25">
      <c r="A75" s="1"/>
      <c r="B75" s="119" t="s">
        <v>74</v>
      </c>
      <c r="C75" s="189" t="s">
        <v>256</v>
      </c>
      <c r="D75" s="190" t="s">
        <v>256</v>
      </c>
      <c r="E75" s="189" t="s">
        <v>256</v>
      </c>
      <c r="F75" s="190" t="str">
        <f t="shared" ref="F75:J87" si="9">IFERROR(E75-C75,"-")</f>
        <v>-</v>
      </c>
      <c r="G75" s="189" t="s">
        <v>256</v>
      </c>
      <c r="H75" s="190" t="str">
        <f t="shared" si="9"/>
        <v>-</v>
      </c>
      <c r="I75" s="189" t="s">
        <v>256</v>
      </c>
      <c r="J75" s="190" t="str">
        <f t="shared" si="9"/>
        <v>-</v>
      </c>
      <c r="K75" s="189" t="s">
        <v>256</v>
      </c>
      <c r="L75" s="190" t="str">
        <f t="shared" ref="L75:L87" si="10">IFERROR(K75-I75,"-")</f>
        <v>-</v>
      </c>
      <c r="M75" s="189" t="s">
        <v>256</v>
      </c>
      <c r="N75" s="190" t="str">
        <f>IFERROR(M75-K75,"-")</f>
        <v>-</v>
      </c>
    </row>
    <row r="76" spans="1:15" x14ac:dyDescent="0.25">
      <c r="A76" s="1"/>
      <c r="B76" s="119" t="s">
        <v>76</v>
      </c>
      <c r="C76" s="189" t="s">
        <v>256</v>
      </c>
      <c r="D76" s="190" t="s">
        <v>256</v>
      </c>
      <c r="E76" s="189" t="s">
        <v>256</v>
      </c>
      <c r="F76" s="190" t="str">
        <f t="shared" si="9"/>
        <v>-</v>
      </c>
      <c r="G76" s="189" t="s">
        <v>256</v>
      </c>
      <c r="H76" s="190" t="str">
        <f t="shared" si="9"/>
        <v>-</v>
      </c>
      <c r="I76" s="189" t="s">
        <v>256</v>
      </c>
      <c r="J76" s="190" t="str">
        <f t="shared" si="9"/>
        <v>-</v>
      </c>
      <c r="K76" s="189" t="s">
        <v>256</v>
      </c>
      <c r="L76" s="190" t="str">
        <f t="shared" si="10"/>
        <v>-</v>
      </c>
      <c r="M76" s="189" t="s">
        <v>256</v>
      </c>
      <c r="N76" s="190" t="str">
        <f t="shared" ref="N76:N84" si="11">IFERROR(M76-K76,"-")</f>
        <v>-</v>
      </c>
    </row>
    <row r="77" spans="1:15" x14ac:dyDescent="0.25">
      <c r="A77" s="1"/>
      <c r="B77" s="119" t="s">
        <v>78</v>
      </c>
      <c r="C77" s="189" t="s">
        <v>256</v>
      </c>
      <c r="D77" s="190" t="s">
        <v>256</v>
      </c>
      <c r="E77" s="189" t="s">
        <v>256</v>
      </c>
      <c r="F77" s="190" t="str">
        <f t="shared" si="9"/>
        <v>-</v>
      </c>
      <c r="G77" s="189" t="s">
        <v>256</v>
      </c>
      <c r="H77" s="190" t="str">
        <f t="shared" si="9"/>
        <v>-</v>
      </c>
      <c r="I77" s="189" t="s">
        <v>256</v>
      </c>
      <c r="J77" s="190" t="str">
        <f t="shared" si="9"/>
        <v>-</v>
      </c>
      <c r="K77" s="189" t="s">
        <v>256</v>
      </c>
      <c r="L77" s="190" t="str">
        <f t="shared" si="10"/>
        <v>-</v>
      </c>
      <c r="M77" s="189" t="s">
        <v>256</v>
      </c>
      <c r="N77" s="190" t="str">
        <f t="shared" si="11"/>
        <v>-</v>
      </c>
    </row>
    <row r="78" spans="1:15" x14ac:dyDescent="0.25">
      <c r="A78" s="1"/>
      <c r="B78" s="119" t="s">
        <v>80</v>
      </c>
      <c r="C78" s="189" t="s">
        <v>256</v>
      </c>
      <c r="D78" s="190" t="s">
        <v>256</v>
      </c>
      <c r="E78" s="189" t="s">
        <v>256</v>
      </c>
      <c r="F78" s="190" t="str">
        <f t="shared" si="9"/>
        <v>-</v>
      </c>
      <c r="G78" s="189" t="s">
        <v>256</v>
      </c>
      <c r="H78" s="190" t="str">
        <f t="shared" si="9"/>
        <v>-</v>
      </c>
      <c r="I78" s="189" t="s">
        <v>256</v>
      </c>
      <c r="J78" s="190" t="str">
        <f t="shared" si="9"/>
        <v>-</v>
      </c>
      <c r="K78" s="189" t="s">
        <v>256</v>
      </c>
      <c r="L78" s="190" t="str">
        <f t="shared" si="10"/>
        <v>-</v>
      </c>
      <c r="M78" s="189" t="s">
        <v>256</v>
      </c>
      <c r="N78" s="190" t="str">
        <f t="shared" si="11"/>
        <v>-</v>
      </c>
    </row>
    <row r="79" spans="1:15" x14ac:dyDescent="0.25">
      <c r="A79" s="1"/>
      <c r="B79" s="119" t="s">
        <v>82</v>
      </c>
      <c r="C79" s="189" t="s">
        <v>256</v>
      </c>
      <c r="D79" s="190" t="s">
        <v>256</v>
      </c>
      <c r="E79" s="189" t="s">
        <v>256</v>
      </c>
      <c r="F79" s="190" t="str">
        <f t="shared" si="9"/>
        <v>-</v>
      </c>
      <c r="G79" s="189" t="s">
        <v>256</v>
      </c>
      <c r="H79" s="190" t="str">
        <f t="shared" si="9"/>
        <v>-</v>
      </c>
      <c r="I79" s="189" t="s">
        <v>256</v>
      </c>
      <c r="J79" s="190" t="str">
        <f t="shared" si="9"/>
        <v>-</v>
      </c>
      <c r="K79" s="189" t="s">
        <v>256</v>
      </c>
      <c r="L79" s="190" t="str">
        <f t="shared" si="10"/>
        <v>-</v>
      </c>
      <c r="M79" s="189" t="s">
        <v>256</v>
      </c>
      <c r="N79" s="190" t="str">
        <f t="shared" si="11"/>
        <v>-</v>
      </c>
    </row>
    <row r="80" spans="1:15" x14ac:dyDescent="0.25">
      <c r="A80" s="1"/>
      <c r="B80" s="119" t="s">
        <v>84</v>
      </c>
      <c r="C80" s="189" t="s">
        <v>256</v>
      </c>
      <c r="D80" s="190" t="s">
        <v>256</v>
      </c>
      <c r="E80" s="189" t="s">
        <v>256</v>
      </c>
      <c r="F80" s="190" t="str">
        <f t="shared" si="9"/>
        <v>-</v>
      </c>
      <c r="G80" s="189" t="s">
        <v>256</v>
      </c>
      <c r="H80" s="190" t="str">
        <f t="shared" si="9"/>
        <v>-</v>
      </c>
      <c r="I80" s="189" t="s">
        <v>256</v>
      </c>
      <c r="J80" s="190" t="str">
        <f t="shared" si="9"/>
        <v>-</v>
      </c>
      <c r="K80" s="189" t="s">
        <v>256</v>
      </c>
      <c r="L80" s="190" t="str">
        <f t="shared" si="10"/>
        <v>-</v>
      </c>
      <c r="M80" s="189" t="s">
        <v>256</v>
      </c>
      <c r="N80" s="190" t="str">
        <f t="shared" si="11"/>
        <v>-</v>
      </c>
    </row>
    <row r="81" spans="1:15" x14ac:dyDescent="0.25">
      <c r="A81" s="1"/>
      <c r="B81" s="119" t="s">
        <v>86</v>
      </c>
      <c r="C81" s="189" t="s">
        <v>256</v>
      </c>
      <c r="D81" s="190" t="s">
        <v>256</v>
      </c>
      <c r="E81" s="189" t="s">
        <v>256</v>
      </c>
      <c r="F81" s="190" t="str">
        <f t="shared" si="9"/>
        <v>-</v>
      </c>
      <c r="G81" s="189" t="s">
        <v>256</v>
      </c>
      <c r="H81" s="190" t="str">
        <f t="shared" si="9"/>
        <v>-</v>
      </c>
      <c r="I81" s="189" t="s">
        <v>256</v>
      </c>
      <c r="J81" s="190" t="str">
        <f t="shared" si="9"/>
        <v>-</v>
      </c>
      <c r="K81" s="189" t="s">
        <v>256</v>
      </c>
      <c r="L81" s="190" t="str">
        <f t="shared" si="10"/>
        <v>-</v>
      </c>
      <c r="M81" s="189" t="s">
        <v>256</v>
      </c>
      <c r="N81" s="190" t="str">
        <f t="shared" si="11"/>
        <v>-</v>
      </c>
    </row>
    <row r="82" spans="1:15" x14ac:dyDescent="0.25">
      <c r="A82" s="1"/>
      <c r="B82" s="119" t="s">
        <v>88</v>
      </c>
      <c r="C82" s="189" t="s">
        <v>256</v>
      </c>
      <c r="D82" s="190" t="s">
        <v>256</v>
      </c>
      <c r="E82" s="189" t="s">
        <v>256</v>
      </c>
      <c r="F82" s="190" t="str">
        <f t="shared" si="9"/>
        <v>-</v>
      </c>
      <c r="G82" s="189" t="s">
        <v>256</v>
      </c>
      <c r="H82" s="190" t="str">
        <f t="shared" si="9"/>
        <v>-</v>
      </c>
      <c r="I82" s="189" t="s">
        <v>256</v>
      </c>
      <c r="J82" s="190" t="str">
        <f t="shared" si="9"/>
        <v>-</v>
      </c>
      <c r="K82" s="189" t="s">
        <v>256</v>
      </c>
      <c r="L82" s="190" t="str">
        <f t="shared" si="10"/>
        <v>-</v>
      </c>
      <c r="M82" s="189" t="s">
        <v>256</v>
      </c>
      <c r="N82" s="190" t="str">
        <f t="shared" si="11"/>
        <v>-</v>
      </c>
    </row>
    <row r="83" spans="1:15" x14ac:dyDescent="0.25">
      <c r="A83" s="1"/>
      <c r="B83" s="119" t="s">
        <v>90</v>
      </c>
      <c r="C83" s="189" t="s">
        <v>256</v>
      </c>
      <c r="D83" s="190" t="s">
        <v>256</v>
      </c>
      <c r="E83" s="189" t="s">
        <v>256</v>
      </c>
      <c r="F83" s="190" t="str">
        <f t="shared" si="9"/>
        <v>-</v>
      </c>
      <c r="G83" s="189" t="s">
        <v>256</v>
      </c>
      <c r="H83" s="190" t="str">
        <f t="shared" si="9"/>
        <v>-</v>
      </c>
      <c r="I83" s="189" t="s">
        <v>256</v>
      </c>
      <c r="J83" s="190" t="str">
        <f t="shared" si="9"/>
        <v>-</v>
      </c>
      <c r="K83" s="189" t="s">
        <v>256</v>
      </c>
      <c r="L83" s="190" t="str">
        <f t="shared" si="10"/>
        <v>-</v>
      </c>
      <c r="M83" s="189"/>
      <c r="N83" s="190"/>
    </row>
    <row r="84" spans="1:15" x14ac:dyDescent="0.25">
      <c r="A84" s="1"/>
      <c r="B84" s="119" t="s">
        <v>92</v>
      </c>
      <c r="C84" s="189" t="s">
        <v>256</v>
      </c>
      <c r="D84" s="190" t="s">
        <v>256</v>
      </c>
      <c r="E84" s="189" t="s">
        <v>256</v>
      </c>
      <c r="F84" s="190" t="str">
        <f t="shared" si="9"/>
        <v>-</v>
      </c>
      <c r="G84" s="189" t="s">
        <v>256</v>
      </c>
      <c r="H84" s="190" t="str">
        <f t="shared" si="9"/>
        <v>-</v>
      </c>
      <c r="I84" s="189" t="s">
        <v>256</v>
      </c>
      <c r="J84" s="190" t="str">
        <f t="shared" si="9"/>
        <v>-</v>
      </c>
      <c r="K84" s="189" t="s">
        <v>256</v>
      </c>
      <c r="L84" s="190" t="str">
        <f t="shared" si="10"/>
        <v>-</v>
      </c>
      <c r="M84" s="189"/>
      <c r="N84" s="190"/>
    </row>
    <row r="85" spans="1:15" x14ac:dyDescent="0.25">
      <c r="A85" s="1"/>
      <c r="B85" s="119" t="s">
        <v>94</v>
      </c>
      <c r="C85" s="189" t="s">
        <v>256</v>
      </c>
      <c r="D85" s="190" t="s">
        <v>256</v>
      </c>
      <c r="E85" s="189" t="s">
        <v>256</v>
      </c>
      <c r="F85" s="190" t="str">
        <f t="shared" si="9"/>
        <v>-</v>
      </c>
      <c r="G85" s="189" t="s">
        <v>256</v>
      </c>
      <c r="H85" s="190" t="str">
        <f t="shared" si="9"/>
        <v>-</v>
      </c>
      <c r="I85" s="189" t="s">
        <v>256</v>
      </c>
      <c r="J85" s="190" t="str">
        <f t="shared" si="9"/>
        <v>-</v>
      </c>
      <c r="K85" s="189" t="s">
        <v>256</v>
      </c>
      <c r="L85" s="190" t="str">
        <f t="shared" si="10"/>
        <v>-</v>
      </c>
      <c r="M85" s="189"/>
      <c r="N85" s="190"/>
    </row>
    <row r="86" spans="1:15" x14ac:dyDescent="0.25">
      <c r="A86" s="1"/>
      <c r="B86" s="119" t="s">
        <v>96</v>
      </c>
      <c r="C86" s="189" t="s">
        <v>256</v>
      </c>
      <c r="D86" s="190" t="s">
        <v>256</v>
      </c>
      <c r="E86" s="189" t="s">
        <v>256</v>
      </c>
      <c r="F86" s="190" t="str">
        <f t="shared" si="9"/>
        <v>-</v>
      </c>
      <c r="G86" s="189" t="s">
        <v>256</v>
      </c>
      <c r="H86" s="190" t="str">
        <f t="shared" si="9"/>
        <v>-</v>
      </c>
      <c r="I86" s="189" t="s">
        <v>256</v>
      </c>
      <c r="J86" s="190" t="str">
        <f t="shared" si="9"/>
        <v>-</v>
      </c>
      <c r="K86" s="189" t="s">
        <v>256</v>
      </c>
      <c r="L86" s="190" t="str">
        <f t="shared" si="10"/>
        <v>-</v>
      </c>
      <c r="M86" s="189"/>
      <c r="N86" s="190"/>
    </row>
    <row r="87" spans="1:15" ht="15.75" x14ac:dyDescent="0.25">
      <c r="B87" s="122" t="s">
        <v>33</v>
      </c>
      <c r="C87" s="191" t="s">
        <v>256</v>
      </c>
      <c r="D87" s="192" t="s">
        <v>256</v>
      </c>
      <c r="E87" s="191" t="s">
        <v>256</v>
      </c>
      <c r="F87" s="192" t="str">
        <f t="shared" si="9"/>
        <v>-</v>
      </c>
      <c r="G87" s="191" t="s">
        <v>256</v>
      </c>
      <c r="H87" s="192" t="str">
        <f t="shared" si="9"/>
        <v>-</v>
      </c>
      <c r="I87" s="191" t="s">
        <v>256</v>
      </c>
      <c r="J87" s="192" t="str">
        <f t="shared" si="9"/>
        <v>-</v>
      </c>
      <c r="K87" s="191" t="s">
        <v>256</v>
      </c>
      <c r="L87" s="192" t="str">
        <f t="shared" si="10"/>
        <v>-</v>
      </c>
      <c r="M87" s="191" t="s">
        <v>256</v>
      </c>
      <c r="N87" s="192" t="s">
        <v>256</v>
      </c>
    </row>
    <row r="88" spans="1:15" ht="6" customHeight="1" x14ac:dyDescent="0.25"/>
    <row r="89" spans="1:15" x14ac:dyDescent="0.25">
      <c r="B89" s="107" t="s">
        <v>58</v>
      </c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</row>
    <row r="92" spans="1:15" ht="48.75" customHeight="1" thickBot="1" x14ac:dyDescent="0.3">
      <c r="B92" s="283" t="s">
        <v>315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39"/>
      <c r="N93" s="39"/>
      <c r="O93" s="1" t="s">
        <v>118</v>
      </c>
    </row>
    <row r="94" spans="1:15" ht="22.5" thickTop="1" thickBot="1" x14ac:dyDescent="0.3">
      <c r="B94" s="126" t="s">
        <v>99</v>
      </c>
      <c r="C94" s="315" t="s">
        <v>35</v>
      </c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CONCATENATE("def ",RIGHT(M95,2),"/",RIGHT(K95,2))</f>
        <v>def 25/24</v>
      </c>
    </row>
    <row r="97" spans="2:14" x14ac:dyDescent="0.25">
      <c r="B97" s="119" t="s">
        <v>74</v>
      </c>
      <c r="C97" s="189">
        <v>8.190780809031045</v>
      </c>
      <c r="D97" s="190">
        <v>-1.7202621357542309</v>
      </c>
      <c r="E97" s="189">
        <v>4.666666666666667</v>
      </c>
      <c r="F97" s="190">
        <f t="shared" ref="F97:J109" si="12">IFERROR(E97-C97,"-")</f>
        <v>-3.524114142364378</v>
      </c>
      <c r="G97" s="189">
        <v>7.88339222614841</v>
      </c>
      <c r="H97" s="190">
        <f t="shared" si="12"/>
        <v>3.216725559481743</v>
      </c>
      <c r="I97" s="189">
        <v>8.1773602199816686</v>
      </c>
      <c r="J97" s="190">
        <f t="shared" si="12"/>
        <v>0.29396799383325867</v>
      </c>
      <c r="K97" s="189">
        <v>10.413913913913914</v>
      </c>
      <c r="L97" s="190">
        <f t="shared" ref="L97:L109" si="13">IFERROR(K97-I97,"-")</f>
        <v>2.2365536939322457</v>
      </c>
      <c r="M97" s="189">
        <v>9.5380143112701248</v>
      </c>
      <c r="N97" s="190">
        <f>IFERROR(M97-K97,"-")</f>
        <v>-0.87589960264378952</v>
      </c>
    </row>
    <row r="98" spans="2:14" x14ac:dyDescent="0.25">
      <c r="B98" s="119" t="s">
        <v>76</v>
      </c>
      <c r="C98" s="189">
        <v>6.8860085836909875</v>
      </c>
      <c r="D98" s="190">
        <v>-1.7651630680522015</v>
      </c>
      <c r="E98" s="189" t="s">
        <v>256</v>
      </c>
      <c r="F98" s="190" t="str">
        <f t="shared" si="12"/>
        <v>-</v>
      </c>
      <c r="G98" s="189">
        <v>7.5273934698395131</v>
      </c>
      <c r="H98" s="190" t="str">
        <f t="shared" si="12"/>
        <v>-</v>
      </c>
      <c r="I98" s="189">
        <v>8.5766773162939298</v>
      </c>
      <c r="J98" s="190">
        <f t="shared" si="12"/>
        <v>1.0492838464544167</v>
      </c>
      <c r="K98" s="189">
        <v>9.1971702418986769</v>
      </c>
      <c r="L98" s="190">
        <f t="shared" si="13"/>
        <v>0.62049292560474711</v>
      </c>
      <c r="M98" s="189">
        <v>8.9995350999535102</v>
      </c>
      <c r="N98" s="190">
        <f t="shared" ref="N98:N106" si="14">IFERROR(M98-K98,"-")</f>
        <v>-0.19763514194516674</v>
      </c>
    </row>
    <row r="99" spans="2:14" x14ac:dyDescent="0.25">
      <c r="B99" s="119" t="s">
        <v>78</v>
      </c>
      <c r="C99" s="189">
        <v>8.8082069580731481</v>
      </c>
      <c r="D99" s="190">
        <v>0.62797557995258835</v>
      </c>
      <c r="E99" s="189" t="s">
        <v>256</v>
      </c>
      <c r="F99" s="190" t="str">
        <f t="shared" si="12"/>
        <v>-</v>
      </c>
      <c r="G99" s="189">
        <v>6.7445866141732287</v>
      </c>
      <c r="H99" s="190" t="str">
        <f t="shared" si="12"/>
        <v>-</v>
      </c>
      <c r="I99" s="189">
        <v>6.8096395301741595</v>
      </c>
      <c r="J99" s="190">
        <f t="shared" si="12"/>
        <v>6.5052916000930772E-2</v>
      </c>
      <c r="K99" s="189">
        <v>8.3502024291497978</v>
      </c>
      <c r="L99" s="190">
        <f t="shared" si="13"/>
        <v>1.5405628989756384</v>
      </c>
      <c r="M99" s="189">
        <v>8.4624697336561745</v>
      </c>
      <c r="N99" s="190">
        <f t="shared" si="14"/>
        <v>0.11226730450637668</v>
      </c>
    </row>
    <row r="100" spans="2:14" x14ac:dyDescent="0.25">
      <c r="B100" s="119" t="s">
        <v>80</v>
      </c>
      <c r="C100" s="189" t="s">
        <v>256</v>
      </c>
      <c r="D100" s="190" t="s">
        <v>256</v>
      </c>
      <c r="E100" s="189">
        <v>1.2105263157894737</v>
      </c>
      <c r="F100" s="190" t="str">
        <f t="shared" si="12"/>
        <v>-</v>
      </c>
      <c r="G100" s="189">
        <v>5.1685051350323317</v>
      </c>
      <c r="H100" s="190">
        <f t="shared" si="12"/>
        <v>3.9579788192428582</v>
      </c>
      <c r="I100" s="189">
        <v>6.0014224751066854</v>
      </c>
      <c r="J100" s="190">
        <f t="shared" si="12"/>
        <v>0.8329173400743537</v>
      </c>
      <c r="K100" s="189">
        <v>8.2081497797356828</v>
      </c>
      <c r="L100" s="190">
        <f t="shared" si="13"/>
        <v>2.2067273046289975</v>
      </c>
      <c r="M100" s="189">
        <v>7.9212792127921281</v>
      </c>
      <c r="N100" s="190">
        <f t="shared" si="14"/>
        <v>-0.28687056694355473</v>
      </c>
    </row>
    <row r="101" spans="2:14" x14ac:dyDescent="0.25">
      <c r="B101" s="119" t="s">
        <v>82</v>
      </c>
      <c r="C101" s="189" t="s">
        <v>256</v>
      </c>
      <c r="D101" s="190" t="s">
        <v>256</v>
      </c>
      <c r="E101" s="189">
        <v>4.4444444444444446</v>
      </c>
      <c r="F101" s="190" t="str">
        <f t="shared" si="12"/>
        <v>-</v>
      </c>
      <c r="G101" s="189">
        <v>6.043542800593765</v>
      </c>
      <c r="H101" s="190">
        <f t="shared" si="12"/>
        <v>1.5990983561493204</v>
      </c>
      <c r="I101" s="189">
        <v>6.0594594594594593</v>
      </c>
      <c r="J101" s="190">
        <f t="shared" si="12"/>
        <v>1.5916658865694266E-2</v>
      </c>
      <c r="K101" s="189">
        <v>8.0295741324921135</v>
      </c>
      <c r="L101" s="190">
        <f t="shared" si="13"/>
        <v>1.9701146730326542</v>
      </c>
      <c r="M101" s="189">
        <v>8.205479452054794</v>
      </c>
      <c r="N101" s="190">
        <f t="shared" si="14"/>
        <v>0.17590531956268052</v>
      </c>
    </row>
    <row r="102" spans="2:14" x14ac:dyDescent="0.25">
      <c r="B102" s="119" t="s">
        <v>84</v>
      </c>
      <c r="C102" s="189" t="s">
        <v>256</v>
      </c>
      <c r="D102" s="190" t="s">
        <v>256</v>
      </c>
      <c r="E102" s="189">
        <v>2.4927536231884058</v>
      </c>
      <c r="F102" s="190" t="str">
        <f t="shared" si="12"/>
        <v>-</v>
      </c>
      <c r="G102" s="189">
        <v>5.1080017490161786</v>
      </c>
      <c r="H102" s="190">
        <f t="shared" si="12"/>
        <v>2.6152481258277729</v>
      </c>
      <c r="I102" s="189">
        <v>5.6800539993250085</v>
      </c>
      <c r="J102" s="190">
        <f t="shared" si="12"/>
        <v>0.57205225030882989</v>
      </c>
      <c r="K102" s="189">
        <v>7.0322948328267474</v>
      </c>
      <c r="L102" s="190">
        <f t="shared" si="13"/>
        <v>1.3522408335017388</v>
      </c>
      <c r="M102" s="189">
        <v>7.6940669539277424</v>
      </c>
      <c r="N102" s="190">
        <f t="shared" si="14"/>
        <v>0.66177212110099504</v>
      </c>
    </row>
    <row r="103" spans="2:14" x14ac:dyDescent="0.25">
      <c r="B103" s="119" t="s">
        <v>86</v>
      </c>
      <c r="C103" s="189" t="s">
        <v>256</v>
      </c>
      <c r="D103" s="190" t="s">
        <v>256</v>
      </c>
      <c r="E103" s="189">
        <v>4.072289156626506</v>
      </c>
      <c r="F103" s="190" t="str">
        <f t="shared" si="12"/>
        <v>-</v>
      </c>
      <c r="G103" s="189">
        <v>4.8290492412511616</v>
      </c>
      <c r="H103" s="190">
        <f t="shared" si="12"/>
        <v>0.7567600846246556</v>
      </c>
      <c r="I103" s="189">
        <v>6.3039930049548234</v>
      </c>
      <c r="J103" s="190">
        <f t="shared" si="12"/>
        <v>1.4749437637036618</v>
      </c>
      <c r="K103" s="189">
        <v>7.6444776119402986</v>
      </c>
      <c r="L103" s="190">
        <f t="shared" si="13"/>
        <v>1.3404846069854752</v>
      </c>
      <c r="M103" s="189">
        <v>8.1790683605565633</v>
      </c>
      <c r="N103" s="190">
        <f t="shared" si="14"/>
        <v>0.53459074861626465</v>
      </c>
    </row>
    <row r="104" spans="2:14" x14ac:dyDescent="0.25">
      <c r="B104" s="119" t="s">
        <v>88</v>
      </c>
      <c r="C104" s="189">
        <v>4.042553191489362</v>
      </c>
      <c r="D104" s="190">
        <v>-4.0529763002665442</v>
      </c>
      <c r="E104" s="189">
        <v>3.8154965753424657</v>
      </c>
      <c r="F104" s="190">
        <f t="shared" si="12"/>
        <v>-0.22705661614689632</v>
      </c>
      <c r="G104" s="189">
        <v>6.6067237551538218</v>
      </c>
      <c r="H104" s="190">
        <f t="shared" si="12"/>
        <v>2.7912271798113562</v>
      </c>
      <c r="I104" s="189">
        <v>7.5210163111668757</v>
      </c>
      <c r="J104" s="190">
        <f t="shared" si="12"/>
        <v>0.91429255601305393</v>
      </c>
      <c r="K104" s="189">
        <v>7.6443372126028954</v>
      </c>
      <c r="L104" s="190">
        <f t="shared" si="13"/>
        <v>0.1233209014360197</v>
      </c>
      <c r="M104" s="189">
        <v>8.2597813578826234</v>
      </c>
      <c r="N104" s="190">
        <f t="shared" si="14"/>
        <v>0.61544414527972791</v>
      </c>
    </row>
    <row r="105" spans="2:14" x14ac:dyDescent="0.25">
      <c r="B105" s="119" t="s">
        <v>90</v>
      </c>
      <c r="C105" s="189" t="s">
        <v>256</v>
      </c>
      <c r="D105" s="190" t="s">
        <v>256</v>
      </c>
      <c r="E105" s="189">
        <v>4.3591065292096216</v>
      </c>
      <c r="F105" s="190" t="str">
        <f t="shared" si="12"/>
        <v>-</v>
      </c>
      <c r="G105" s="189">
        <v>5.703914861269479</v>
      </c>
      <c r="H105" s="190">
        <f t="shared" si="12"/>
        <v>1.3448083320598574</v>
      </c>
      <c r="I105" s="189">
        <v>6.6633237822349569</v>
      </c>
      <c r="J105" s="190">
        <f t="shared" si="12"/>
        <v>0.95940892096547792</v>
      </c>
      <c r="K105" s="189">
        <v>7.9167933130699089</v>
      </c>
      <c r="L105" s="190">
        <f t="shared" si="13"/>
        <v>1.2534695308349519</v>
      </c>
      <c r="M105" s="189"/>
      <c r="N105" s="190"/>
    </row>
    <row r="106" spans="2:14" x14ac:dyDescent="0.25">
      <c r="B106" s="119" t="s">
        <v>92</v>
      </c>
      <c r="C106" s="189" t="s">
        <v>256</v>
      </c>
      <c r="D106" s="190" t="s">
        <v>256</v>
      </c>
      <c r="E106" s="189">
        <v>6.2294117647058824</v>
      </c>
      <c r="F106" s="190" t="str">
        <f t="shared" si="12"/>
        <v>-</v>
      </c>
      <c r="G106" s="189">
        <v>6.6061643835616435</v>
      </c>
      <c r="H106" s="190">
        <f t="shared" si="12"/>
        <v>0.37675261885576106</v>
      </c>
      <c r="I106" s="189">
        <v>7.0198019801980198</v>
      </c>
      <c r="J106" s="190">
        <f t="shared" si="12"/>
        <v>0.41363759663637634</v>
      </c>
      <c r="K106" s="189">
        <v>8.2179054054054053</v>
      </c>
      <c r="L106" s="190">
        <f t="shared" si="13"/>
        <v>1.1981034252073854</v>
      </c>
      <c r="M106" s="189"/>
      <c r="N106" s="190"/>
    </row>
    <row r="107" spans="2:14" x14ac:dyDescent="0.25">
      <c r="B107" s="119" t="s">
        <v>94</v>
      </c>
      <c r="C107" s="189">
        <v>14</v>
      </c>
      <c r="D107" s="190">
        <v>6.7154745042492916</v>
      </c>
      <c r="E107" s="189">
        <v>6.854821235102925</v>
      </c>
      <c r="F107" s="190">
        <f t="shared" si="12"/>
        <v>-7.145178764897075</v>
      </c>
      <c r="G107" s="189">
        <v>7.8238507055075104</v>
      </c>
      <c r="H107" s="190">
        <f t="shared" si="12"/>
        <v>0.96902947040458542</v>
      </c>
      <c r="I107" s="189">
        <v>8.2249518304431604</v>
      </c>
      <c r="J107" s="190">
        <f t="shared" si="12"/>
        <v>0.40110112493564998</v>
      </c>
      <c r="K107" s="189">
        <v>9.9847401049117792</v>
      </c>
      <c r="L107" s="190">
        <f t="shared" si="13"/>
        <v>1.7597882744686189</v>
      </c>
      <c r="M107" s="189"/>
      <c r="N107" s="190"/>
    </row>
    <row r="108" spans="2:14" x14ac:dyDescent="0.25">
      <c r="B108" s="119" t="s">
        <v>96</v>
      </c>
      <c r="C108" s="189">
        <v>6.3157894736842106</v>
      </c>
      <c r="D108" s="190">
        <v>-1.725359870054703</v>
      </c>
      <c r="E108" s="189">
        <v>5.9259763851044509</v>
      </c>
      <c r="F108" s="190">
        <f t="shared" si="12"/>
        <v>-0.38981308857975971</v>
      </c>
      <c r="G108" s="189">
        <v>6.6447415973979043</v>
      </c>
      <c r="H108" s="190">
        <f t="shared" si="12"/>
        <v>0.71876521229345336</v>
      </c>
      <c r="I108" s="189">
        <v>7.5358156028368795</v>
      </c>
      <c r="J108" s="190">
        <f t="shared" si="12"/>
        <v>0.89107400543897519</v>
      </c>
      <c r="K108" s="189">
        <v>8.4206896551724135</v>
      </c>
      <c r="L108" s="190">
        <f t="shared" si="13"/>
        <v>0.88487405233553407</v>
      </c>
      <c r="M108" s="189"/>
      <c r="N108" s="190"/>
    </row>
    <row r="109" spans="2:14" ht="15.75" x14ac:dyDescent="0.25">
      <c r="B109" s="122" t="s">
        <v>33</v>
      </c>
      <c r="C109" s="191">
        <v>7.5491122565864837</v>
      </c>
      <c r="D109" s="192">
        <v>-0.47338927723214486</v>
      </c>
      <c r="E109" s="191">
        <v>5.2001395916942945</v>
      </c>
      <c r="F109" s="192">
        <f t="shared" si="12"/>
        <v>-2.3489726648921891</v>
      </c>
      <c r="G109" s="191">
        <v>6.2775198596925614</v>
      </c>
      <c r="H109" s="192">
        <f t="shared" si="12"/>
        <v>1.0773802679982669</v>
      </c>
      <c r="I109" s="191">
        <v>6.9479687058158168</v>
      </c>
      <c r="J109" s="192">
        <f t="shared" si="12"/>
        <v>0.67044884612325539</v>
      </c>
      <c r="K109" s="191">
        <v>8.3046629848123512</v>
      </c>
      <c r="L109" s="192">
        <f t="shared" si="13"/>
        <v>1.3566942789965344</v>
      </c>
      <c r="M109" s="191">
        <v>8.335456662127136</v>
      </c>
      <c r="N109" s="192">
        <v>0.15052387646619536</v>
      </c>
    </row>
    <row r="110" spans="2:14" ht="6" customHeight="1" x14ac:dyDescent="0.25"/>
    <row r="111" spans="2:14" x14ac:dyDescent="0.25">
      <c r="B111" s="107" t="s">
        <v>58</v>
      </c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27DC-00FA-423B-A9E9-8C6B34169E8D}">
  <sheetPr>
    <tabColor rgb="FF7030A0"/>
  </sheetPr>
  <dimension ref="A4:A24"/>
  <sheetViews>
    <sheetView showGridLines="0" workbookViewId="0">
      <selection activeCell="D7" sqref="D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49C2-9A00-4E50-A8A5-A0A44E7F824F}">
  <sheetPr>
    <tabColor rgb="FFAC75D5"/>
  </sheetPr>
  <dimension ref="A1:AC112"/>
  <sheetViews>
    <sheetView showGridLines="0" zoomScaleNormal="100" workbookViewId="0">
      <selection activeCell="M105" sqref="M105:N106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81"/>
      <c r="D1" s="197" t="s">
        <v>155</v>
      </c>
    </row>
    <row r="2" spans="1:16" ht="18.75" x14ac:dyDescent="0.3">
      <c r="D2" s="197" t="s">
        <v>156</v>
      </c>
    </row>
    <row r="4" spans="1:16" ht="48.75" customHeight="1" thickBot="1" x14ac:dyDescent="0.3">
      <c r="B4" s="283" t="s">
        <v>316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P4" s="1" t="s">
        <v>157</v>
      </c>
    </row>
    <row r="5" spans="1:16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P5" s="1" t="s">
        <v>158</v>
      </c>
    </row>
    <row r="6" spans="1:16" ht="22.5" thickTop="1" thickBot="1" x14ac:dyDescent="0.3">
      <c r="B6" s="111"/>
      <c r="C6" s="305" t="s">
        <v>159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6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6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CONCATENATE("var ",RIGHT(M7,2),"/",RIGHT(K7,2))</f>
        <v>var 25/24</v>
      </c>
    </row>
    <row r="9" spans="1:16" x14ac:dyDescent="0.25">
      <c r="A9" s="1" t="s">
        <v>73</v>
      </c>
      <c r="B9" s="119" t="s">
        <v>74</v>
      </c>
      <c r="C9" s="198">
        <v>0.74590000000000001</v>
      </c>
      <c r="D9" s="121">
        <v>-1.5833223380393169E-2</v>
      </c>
      <c r="E9" s="198">
        <v>0.29010000000000002</v>
      </c>
      <c r="F9" s="121">
        <f t="shared" ref="F9:L21" si="0">IFERROR(E9/C9-1,"-")</f>
        <v>-0.61107387049202311</v>
      </c>
      <c r="G9" s="198">
        <v>0.7419</v>
      </c>
      <c r="H9" s="121">
        <f t="shared" si="0"/>
        <v>1.5573940020682522</v>
      </c>
      <c r="I9" s="198">
        <v>0.66569999999999996</v>
      </c>
      <c r="J9" s="121">
        <f t="shared" si="0"/>
        <v>-0.10270926000808744</v>
      </c>
      <c r="K9" s="198">
        <v>0.77329999999999999</v>
      </c>
      <c r="L9" s="121">
        <f t="shared" si="0"/>
        <v>0.16163436983626256</v>
      </c>
      <c r="M9" s="198">
        <v>0.76390000000000002</v>
      </c>
      <c r="N9" s="121">
        <f t="shared" ref="N9:N18" si="1">IFERROR(M9/K9-1,"-")</f>
        <v>-1.2155696366222601E-2</v>
      </c>
    </row>
    <row r="10" spans="1:16" x14ac:dyDescent="0.25">
      <c r="A10" s="1" t="s">
        <v>75</v>
      </c>
      <c r="B10" s="119" t="s">
        <v>76</v>
      </c>
      <c r="C10" s="198">
        <v>0.76</v>
      </c>
      <c r="D10" s="121">
        <v>-3.1723786469613824E-2</v>
      </c>
      <c r="E10" s="198">
        <v>0.26280000000000003</v>
      </c>
      <c r="F10" s="121">
        <f t="shared" si="0"/>
        <v>-0.65421052631578935</v>
      </c>
      <c r="G10" s="198">
        <v>0.86650000000000005</v>
      </c>
      <c r="H10" s="121">
        <f t="shared" si="0"/>
        <v>2.2971841704718416</v>
      </c>
      <c r="I10" s="198">
        <v>0.80540000000000012</v>
      </c>
      <c r="J10" s="121">
        <f t="shared" si="0"/>
        <v>-7.0513560300057621E-2</v>
      </c>
      <c r="K10" s="198">
        <v>0.81370000000000009</v>
      </c>
      <c r="L10" s="121">
        <f t="shared" si="0"/>
        <v>1.0305438291532187E-2</v>
      </c>
      <c r="M10" s="198">
        <v>0.84770000000000001</v>
      </c>
      <c r="N10" s="121">
        <f t="shared" si="1"/>
        <v>4.1784441440334108E-2</v>
      </c>
    </row>
    <row r="11" spans="1:16" x14ac:dyDescent="0.25">
      <c r="A11" s="1" t="s">
        <v>77</v>
      </c>
      <c r="B11" s="119" t="s">
        <v>78</v>
      </c>
      <c r="C11" s="198">
        <v>0.32850000000000001</v>
      </c>
      <c r="D11" s="121">
        <v>-0.55529985108975222</v>
      </c>
      <c r="E11" s="198">
        <v>0.42359999999999998</v>
      </c>
      <c r="F11" s="121">
        <f t="shared" si="0"/>
        <v>0.28949771689497705</v>
      </c>
      <c r="G11" s="198">
        <v>0.8458</v>
      </c>
      <c r="H11" s="121">
        <f t="shared" si="0"/>
        <v>0.99669499527856487</v>
      </c>
      <c r="I11" s="198">
        <v>0.73080000000000001</v>
      </c>
      <c r="J11" s="121">
        <f t="shared" si="0"/>
        <v>-0.13596594939702056</v>
      </c>
      <c r="K11" s="198">
        <v>0.82409999999999994</v>
      </c>
      <c r="L11" s="121">
        <f t="shared" si="0"/>
        <v>0.12766830870279144</v>
      </c>
      <c r="M11" s="198">
        <v>0.74790000000000001</v>
      </c>
      <c r="N11" s="121">
        <f t="shared" si="1"/>
        <v>-9.2464506734619478E-2</v>
      </c>
    </row>
    <row r="12" spans="1:16" x14ac:dyDescent="0.25">
      <c r="A12" s="1" t="s">
        <v>79</v>
      </c>
      <c r="B12" s="119" t="s">
        <v>80</v>
      </c>
      <c r="C12" s="198">
        <v>0</v>
      </c>
      <c r="D12" s="121">
        <v>-1</v>
      </c>
      <c r="E12" s="198">
        <v>0.58460000000000001</v>
      </c>
      <c r="F12" s="121" t="str">
        <f t="shared" si="0"/>
        <v>-</v>
      </c>
      <c r="G12" s="198">
        <v>0.80959999999999999</v>
      </c>
      <c r="H12" s="121">
        <f t="shared" si="0"/>
        <v>0.38487854943551136</v>
      </c>
      <c r="I12" s="198">
        <v>0.8508</v>
      </c>
      <c r="J12" s="121">
        <f t="shared" si="0"/>
        <v>5.0889328063241202E-2</v>
      </c>
      <c r="K12" s="198">
        <v>0.7854000000000001</v>
      </c>
      <c r="L12" s="121">
        <f t="shared" si="0"/>
        <v>-7.686882933709438E-2</v>
      </c>
      <c r="M12" s="198">
        <v>0.88529999999999998</v>
      </c>
      <c r="N12" s="121">
        <f t="shared" si="1"/>
        <v>0.12719633307868583</v>
      </c>
    </row>
    <row r="13" spans="1:16" x14ac:dyDescent="0.25">
      <c r="A13" s="1" t="s">
        <v>81</v>
      </c>
      <c r="B13" s="119" t="s">
        <v>82</v>
      </c>
      <c r="C13" s="198">
        <v>0</v>
      </c>
      <c r="D13" s="121">
        <v>-1</v>
      </c>
      <c r="E13" s="198">
        <v>0.70109999999999995</v>
      </c>
      <c r="F13" s="121" t="str">
        <f t="shared" si="0"/>
        <v>-</v>
      </c>
      <c r="G13" s="198">
        <v>0.81930000000000003</v>
      </c>
      <c r="H13" s="121">
        <f t="shared" si="0"/>
        <v>0.16859221223791199</v>
      </c>
      <c r="I13" s="198">
        <v>0.74939999999999996</v>
      </c>
      <c r="J13" s="121">
        <f t="shared" si="0"/>
        <v>-8.5316733797143995E-2</v>
      </c>
      <c r="K13" s="198">
        <v>0.79349999999999998</v>
      </c>
      <c r="L13" s="121">
        <f t="shared" si="0"/>
        <v>5.884707766212971E-2</v>
      </c>
      <c r="M13" s="198">
        <v>0.76870000000000005</v>
      </c>
      <c r="N13" s="121">
        <f t="shared" si="1"/>
        <v>-3.1253938248267055E-2</v>
      </c>
    </row>
    <row r="14" spans="1:16" x14ac:dyDescent="0.25">
      <c r="A14" s="1" t="s">
        <v>83</v>
      </c>
      <c r="B14" s="119" t="s">
        <v>84</v>
      </c>
      <c r="C14" s="198">
        <v>0</v>
      </c>
      <c r="D14" s="121">
        <v>-1</v>
      </c>
      <c r="E14" s="198">
        <v>0.73840000000000006</v>
      </c>
      <c r="F14" s="121" t="str">
        <f t="shared" si="0"/>
        <v>-</v>
      </c>
      <c r="G14" s="198">
        <v>0.75730000000000008</v>
      </c>
      <c r="H14" s="121">
        <f t="shared" si="0"/>
        <v>2.5595882990249175E-2</v>
      </c>
      <c r="I14" s="198">
        <v>0.89209999999999989</v>
      </c>
      <c r="J14" s="121">
        <f t="shared" si="0"/>
        <v>0.17800079228839261</v>
      </c>
      <c r="K14" s="198">
        <v>0.86809999999999998</v>
      </c>
      <c r="L14" s="121">
        <f t="shared" si="0"/>
        <v>-2.6902813585920726E-2</v>
      </c>
      <c r="M14" s="198">
        <v>0.87670000000000003</v>
      </c>
      <c r="N14" s="121">
        <f t="shared" si="1"/>
        <v>9.9066927773299174E-3</v>
      </c>
    </row>
    <row r="15" spans="1:16" x14ac:dyDescent="0.25">
      <c r="A15" s="1" t="s">
        <v>85</v>
      </c>
      <c r="B15" s="119" t="s">
        <v>86</v>
      </c>
      <c r="C15" s="198">
        <v>0</v>
      </c>
      <c r="D15" s="121">
        <v>-1</v>
      </c>
      <c r="E15" s="198">
        <v>0.76500000000000001</v>
      </c>
      <c r="F15" s="121" t="str">
        <f t="shared" si="0"/>
        <v>-</v>
      </c>
      <c r="G15" s="198">
        <v>0.69299999999999995</v>
      </c>
      <c r="H15" s="121">
        <f t="shared" si="0"/>
        <v>-9.4117647058823639E-2</v>
      </c>
      <c r="I15" s="198">
        <v>0.84819999999999995</v>
      </c>
      <c r="J15" s="121">
        <f t="shared" si="0"/>
        <v>0.22395382395382391</v>
      </c>
      <c r="K15" s="198">
        <v>0.93140000000000001</v>
      </c>
      <c r="L15" s="121">
        <f t="shared" si="0"/>
        <v>9.8090073095967956E-2</v>
      </c>
      <c r="M15" s="198">
        <v>0.9355</v>
      </c>
      <c r="N15" s="121">
        <f t="shared" si="1"/>
        <v>4.4019755207214128E-3</v>
      </c>
    </row>
    <row r="16" spans="1:16" x14ac:dyDescent="0.25">
      <c r="A16" s="1" t="s">
        <v>87</v>
      </c>
      <c r="B16" s="119" t="s">
        <v>88</v>
      </c>
      <c r="C16" s="198">
        <v>0.70719999999999994</v>
      </c>
      <c r="D16" s="121">
        <v>-0.14907953314883893</v>
      </c>
      <c r="E16" s="198">
        <v>0.86809999999999998</v>
      </c>
      <c r="F16" s="121">
        <f t="shared" si="0"/>
        <v>0.22751696832579205</v>
      </c>
      <c r="G16" s="198">
        <v>0.92120000000000002</v>
      </c>
      <c r="H16" s="121">
        <f t="shared" si="0"/>
        <v>6.1168068194908498E-2</v>
      </c>
      <c r="I16" s="198">
        <v>0.91409999999999991</v>
      </c>
      <c r="J16" s="121">
        <f t="shared" si="0"/>
        <v>-7.7073382544508018E-3</v>
      </c>
      <c r="K16" s="198">
        <v>1.0104</v>
      </c>
      <c r="L16" s="121">
        <f t="shared" si="0"/>
        <v>0.10534952412208742</v>
      </c>
      <c r="M16" s="198">
        <v>0.96959999999999991</v>
      </c>
      <c r="N16" s="121">
        <f t="shared" si="1"/>
        <v>-4.0380047505938266E-2</v>
      </c>
    </row>
    <row r="17" spans="1:29" x14ac:dyDescent="0.25">
      <c r="A17" s="1" t="s">
        <v>89</v>
      </c>
      <c r="B17" s="119" t="s">
        <v>90</v>
      </c>
      <c r="C17" s="198">
        <v>0.81629999999999991</v>
      </c>
      <c r="D17" s="121">
        <v>0.13469557964970802</v>
      </c>
      <c r="E17" s="198">
        <v>0.85939999999999994</v>
      </c>
      <c r="F17" s="121">
        <f t="shared" si="0"/>
        <v>5.2799215974519198E-2</v>
      </c>
      <c r="G17" s="198">
        <v>0.74739999999999995</v>
      </c>
      <c r="H17" s="121">
        <f t="shared" si="0"/>
        <v>-0.13032348149872008</v>
      </c>
      <c r="I17" s="198">
        <v>0.87129999999999996</v>
      </c>
      <c r="J17" s="121">
        <f t="shared" si="0"/>
        <v>0.16577468557666575</v>
      </c>
      <c r="K17" s="198">
        <v>0.86329999999999996</v>
      </c>
      <c r="L17" s="121">
        <f t="shared" si="0"/>
        <v>-9.1816825433260751E-3</v>
      </c>
      <c r="M17" s="198"/>
      <c r="N17" s="121"/>
    </row>
    <row r="18" spans="1:29" x14ac:dyDescent="0.25">
      <c r="A18" s="1" t="s">
        <v>91</v>
      </c>
      <c r="B18" s="119" t="s">
        <v>92</v>
      </c>
      <c r="C18" s="198">
        <v>0.32350000000000001</v>
      </c>
      <c r="D18" s="121">
        <v>-0.51228704960048244</v>
      </c>
      <c r="E18" s="198">
        <v>0.81379999999999997</v>
      </c>
      <c r="F18" s="121">
        <f t="shared" si="0"/>
        <v>1.5156105100463675</v>
      </c>
      <c r="G18" s="198">
        <v>0.89290000000000003</v>
      </c>
      <c r="H18" s="121">
        <f t="shared" si="0"/>
        <v>9.7198328827721836E-2</v>
      </c>
      <c r="I18" s="198">
        <v>0.99150000000000005</v>
      </c>
      <c r="J18" s="121">
        <f t="shared" si="0"/>
        <v>0.1104266995184231</v>
      </c>
      <c r="K18" s="198">
        <v>0.8478</v>
      </c>
      <c r="L18" s="121">
        <f t="shared" si="0"/>
        <v>-0.14493192133131627</v>
      </c>
      <c r="M18" s="198"/>
      <c r="N18" s="121"/>
      <c r="AB18" s="199"/>
    </row>
    <row r="19" spans="1:29" x14ac:dyDescent="0.25">
      <c r="A19" s="1" t="s">
        <v>93</v>
      </c>
      <c r="B19" s="119" t="s">
        <v>94</v>
      </c>
      <c r="C19" s="198">
        <v>0.36009999999999998</v>
      </c>
      <c r="D19" s="121">
        <v>-0.48164675399453005</v>
      </c>
      <c r="E19" s="198">
        <v>0.73260000000000003</v>
      </c>
      <c r="F19" s="121">
        <f t="shared" si="0"/>
        <v>1.0344348792002225</v>
      </c>
      <c r="G19" s="198">
        <v>0.79159999999999997</v>
      </c>
      <c r="H19" s="121">
        <f t="shared" si="0"/>
        <v>8.0535080535080406E-2</v>
      </c>
      <c r="I19" s="198">
        <v>0.81189999999999996</v>
      </c>
      <c r="J19" s="121">
        <f t="shared" si="0"/>
        <v>2.5644264780191994E-2</v>
      </c>
      <c r="K19" s="198">
        <v>0.76209999999999989</v>
      </c>
      <c r="L19" s="121">
        <f t="shared" si="0"/>
        <v>-6.1337603153097775E-2</v>
      </c>
      <c r="M19" s="198"/>
      <c r="N19" s="121"/>
      <c r="AB19" s="199"/>
      <c r="AC19" s="199"/>
    </row>
    <row r="20" spans="1:29" x14ac:dyDescent="0.25">
      <c r="A20" s="1" t="s">
        <v>95</v>
      </c>
      <c r="B20" s="119" t="s">
        <v>96</v>
      </c>
      <c r="C20" s="198">
        <v>0.65659999999999996</v>
      </c>
      <c r="D20" s="121">
        <v>-5.5659427585215138E-2</v>
      </c>
      <c r="E20" s="198">
        <v>0.74909999999999999</v>
      </c>
      <c r="F20" s="121">
        <f t="shared" si="0"/>
        <v>0.14087724642095645</v>
      </c>
      <c r="G20" s="198">
        <v>0.73380000000000001</v>
      </c>
      <c r="H20" s="121">
        <f t="shared" si="0"/>
        <v>-2.0424509411293479E-2</v>
      </c>
      <c r="I20" s="198">
        <v>0.80489999999999995</v>
      </c>
      <c r="J20" s="121">
        <f t="shared" si="0"/>
        <v>9.6892886345053109E-2</v>
      </c>
      <c r="K20" s="198">
        <v>0.65790000000000004</v>
      </c>
      <c r="L20" s="121">
        <f t="shared" si="0"/>
        <v>-0.18263138278046953</v>
      </c>
      <c r="M20" s="198"/>
      <c r="N20" s="121"/>
      <c r="O20" s="127"/>
    </row>
    <row r="21" spans="1:29" ht="15.75" x14ac:dyDescent="0.25">
      <c r="A21" s="1" t="s">
        <v>0</v>
      </c>
      <c r="B21" s="122" t="s">
        <v>33</v>
      </c>
      <c r="C21" s="200">
        <v>0.60407891607923314</v>
      </c>
      <c r="D21" s="124">
        <v>-0.13870200832348811</v>
      </c>
      <c r="E21" s="200">
        <v>0.70336128458075009</v>
      </c>
      <c r="F21" s="124">
        <f t="shared" si="0"/>
        <v>0.16435330858078601</v>
      </c>
      <c r="G21" s="200">
        <v>0.8015089072176752</v>
      </c>
      <c r="H21" s="124">
        <f t="shared" si="0"/>
        <v>0.13954083738832401</v>
      </c>
      <c r="I21" s="200">
        <v>0.82779844332469787</v>
      </c>
      <c r="J21" s="124">
        <f t="shared" si="0"/>
        <v>3.2800054834428494E-2</v>
      </c>
      <c r="K21" s="200">
        <v>0.82775664662909765</v>
      </c>
      <c r="L21" s="124">
        <f t="shared" si="0"/>
        <v>-5.0491391880846948E-5</v>
      </c>
      <c r="M21" s="200"/>
      <c r="N21" s="124"/>
      <c r="O21" s="317"/>
    </row>
    <row r="22" spans="1:29" ht="6" customHeight="1" x14ac:dyDescent="0.25">
      <c r="O22" s="317"/>
    </row>
    <row r="23" spans="1:29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317"/>
    </row>
    <row r="24" spans="1:29" x14ac:dyDescent="0.25">
      <c r="C24" s="201"/>
      <c r="K24" s="201"/>
      <c r="M24" s="201"/>
      <c r="N24" s="121"/>
      <c r="O24" s="317"/>
    </row>
    <row r="26" spans="1:29" ht="21.75" customHeight="1" thickBot="1" x14ac:dyDescent="0.3">
      <c r="B26" s="283" t="s">
        <v>317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P26" s="1" t="s">
        <v>160</v>
      </c>
    </row>
    <row r="27" spans="1:29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P27" s="1" t="s">
        <v>161</v>
      </c>
    </row>
    <row r="28" spans="1:29" ht="22.5" thickTop="1" thickBot="1" x14ac:dyDescent="0.3">
      <c r="B28" s="111"/>
      <c r="C28" s="305" t="s">
        <v>63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29" ht="22.5" thickTop="1" thickBot="1" x14ac:dyDescent="0.3">
      <c r="B29" s="111"/>
      <c r="C29" s="112">
        <f>C$7</f>
        <v>2020</v>
      </c>
      <c r="D29" s="113"/>
      <c r="E29" s="112">
        <f>E$7</f>
        <v>2021</v>
      </c>
      <c r="F29" s="113"/>
      <c r="G29" s="112">
        <f>G$7</f>
        <v>2022</v>
      </c>
      <c r="H29" s="113"/>
      <c r="I29" s="112">
        <f>I$7</f>
        <v>2023</v>
      </c>
      <c r="J29" s="113"/>
      <c r="K29" s="112">
        <f>K$7</f>
        <v>2024</v>
      </c>
      <c r="L29" s="113"/>
      <c r="M29" s="114">
        <f>M$7</f>
        <v>2025</v>
      </c>
      <c r="N29" s="115"/>
    </row>
    <row r="30" spans="1:29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29" x14ac:dyDescent="0.25">
      <c r="B31" s="119" t="s">
        <v>74</v>
      </c>
      <c r="C31" s="198">
        <v>0.78949999999999998</v>
      </c>
      <c r="D31" s="121"/>
      <c r="E31" s="198">
        <v>0.29600000000000004</v>
      </c>
      <c r="F31" s="121">
        <f t="shared" ref="F31:J43" si="2">IFERROR(E31/C31-1,"-")</f>
        <v>-0.62507916402786567</v>
      </c>
      <c r="G31" s="198">
        <v>0.80040000000000011</v>
      </c>
      <c r="H31" s="121">
        <f t="shared" si="2"/>
        <v>1.7040540540540539</v>
      </c>
      <c r="I31" s="198">
        <v>0.66769999999999996</v>
      </c>
      <c r="J31" s="121">
        <f t="shared" si="2"/>
        <v>-0.16579210394802613</v>
      </c>
      <c r="K31" s="198">
        <v>0.77610000000000001</v>
      </c>
      <c r="L31" s="121">
        <f t="shared" ref="L31:L43" si="3">IFERROR(K31/I31-1,"-")</f>
        <v>0.16234836004193509</v>
      </c>
      <c r="M31" s="198">
        <v>0.76029999999999998</v>
      </c>
      <c r="N31" s="121">
        <f t="shared" ref="N31:N40" si="4">IFERROR(M31/K31-1,"-")</f>
        <v>-2.0358201262723918E-2</v>
      </c>
    </row>
    <row r="32" spans="1:29" x14ac:dyDescent="0.25">
      <c r="B32" s="119" t="s">
        <v>76</v>
      </c>
      <c r="C32" s="198">
        <v>0.82389999999999997</v>
      </c>
      <c r="D32" s="121"/>
      <c r="E32" s="198">
        <v>0</v>
      </c>
      <c r="F32" s="121">
        <f t="shared" si="2"/>
        <v>-1</v>
      </c>
      <c r="G32" s="198">
        <v>0.94040000000000001</v>
      </c>
      <c r="H32" s="121" t="str">
        <f t="shared" si="2"/>
        <v>-</v>
      </c>
      <c r="I32" s="198">
        <v>0.8387</v>
      </c>
      <c r="J32" s="121">
        <f t="shared" si="2"/>
        <v>-0.10814547001276054</v>
      </c>
      <c r="K32" s="198">
        <v>0.8488</v>
      </c>
      <c r="L32" s="121">
        <f t="shared" si="3"/>
        <v>1.204244664361509E-2</v>
      </c>
      <c r="M32" s="198">
        <v>0.86180000000000012</v>
      </c>
      <c r="N32" s="121">
        <f t="shared" si="4"/>
        <v>1.5315739868049238E-2</v>
      </c>
    </row>
    <row r="33" spans="2:16" x14ac:dyDescent="0.25">
      <c r="B33" s="119" t="s">
        <v>78</v>
      </c>
      <c r="C33" s="198">
        <v>0.34029999999999999</v>
      </c>
      <c r="D33" s="121"/>
      <c r="E33" s="198">
        <v>0.43320000000000003</v>
      </c>
      <c r="F33" s="121">
        <f t="shared" si="2"/>
        <v>0.27299441669115487</v>
      </c>
      <c r="G33" s="198">
        <v>0.92749999999999999</v>
      </c>
      <c r="H33" s="121">
        <f t="shared" si="2"/>
        <v>1.1410433979686054</v>
      </c>
      <c r="I33" s="198">
        <v>0.75569999999999993</v>
      </c>
      <c r="J33" s="121">
        <f t="shared" si="2"/>
        <v>-0.18522911051212942</v>
      </c>
      <c r="K33" s="198">
        <v>0.83979999999999999</v>
      </c>
      <c r="L33" s="121">
        <f t="shared" si="3"/>
        <v>0.11128754796877072</v>
      </c>
      <c r="M33" s="198">
        <v>0.74360000000000004</v>
      </c>
      <c r="N33" s="121">
        <f t="shared" si="4"/>
        <v>-0.11455108359133126</v>
      </c>
    </row>
    <row r="34" spans="2:16" x14ac:dyDescent="0.25">
      <c r="B34" s="119" t="s">
        <v>80</v>
      </c>
      <c r="C34" s="198">
        <v>0</v>
      </c>
      <c r="D34" s="121"/>
      <c r="E34" s="198">
        <v>0.59740000000000004</v>
      </c>
      <c r="F34" s="121" t="str">
        <f t="shared" si="2"/>
        <v>-</v>
      </c>
      <c r="G34" s="198">
        <v>0.8701000000000001</v>
      </c>
      <c r="H34" s="121">
        <f t="shared" si="2"/>
        <v>0.45647807164378973</v>
      </c>
      <c r="I34" s="198">
        <v>0.89739999999999998</v>
      </c>
      <c r="J34" s="121">
        <f t="shared" si="2"/>
        <v>3.137570394207545E-2</v>
      </c>
      <c r="K34" s="198">
        <v>0.77200000000000002</v>
      </c>
      <c r="L34" s="121">
        <f t="shared" si="3"/>
        <v>-0.13973701805215066</v>
      </c>
      <c r="M34" s="198">
        <v>0.86569999999999991</v>
      </c>
      <c r="N34" s="121">
        <f t="shared" si="4"/>
        <v>0.1213730569948186</v>
      </c>
    </row>
    <row r="35" spans="2:16" x14ac:dyDescent="0.25">
      <c r="B35" s="119" t="s">
        <v>82</v>
      </c>
      <c r="C35" s="198">
        <v>0</v>
      </c>
      <c r="D35" s="121"/>
      <c r="E35" s="198">
        <v>0.71640000000000004</v>
      </c>
      <c r="F35" s="121" t="str">
        <f t="shared" si="2"/>
        <v>-</v>
      </c>
      <c r="G35" s="198">
        <v>0.91069999999999995</v>
      </c>
      <c r="H35" s="121">
        <f t="shared" si="2"/>
        <v>0.27121719709659398</v>
      </c>
      <c r="I35" s="198">
        <v>0.78780000000000006</v>
      </c>
      <c r="J35" s="121">
        <f t="shared" si="2"/>
        <v>-0.13495113648841539</v>
      </c>
      <c r="K35" s="198">
        <v>0.80449999999999999</v>
      </c>
      <c r="L35" s="121">
        <f t="shared" si="3"/>
        <v>2.1198273673521006E-2</v>
      </c>
      <c r="M35" s="198">
        <v>0.74970000000000003</v>
      </c>
      <c r="N35" s="121">
        <f t="shared" si="4"/>
        <v>-6.8116842759477936E-2</v>
      </c>
    </row>
    <row r="36" spans="2:16" x14ac:dyDescent="0.25">
      <c r="B36" s="119" t="s">
        <v>84</v>
      </c>
      <c r="C36" s="198">
        <v>0</v>
      </c>
      <c r="D36" s="121"/>
      <c r="E36" s="198">
        <v>0.8</v>
      </c>
      <c r="F36" s="121" t="str">
        <f t="shared" si="2"/>
        <v>-</v>
      </c>
      <c r="G36" s="198">
        <v>0.83409999999999995</v>
      </c>
      <c r="H36" s="121">
        <f t="shared" si="2"/>
        <v>4.2624999999999913E-2</v>
      </c>
      <c r="I36" s="198">
        <v>0.94840000000000002</v>
      </c>
      <c r="J36" s="121">
        <f t="shared" si="2"/>
        <v>0.13703392878551734</v>
      </c>
      <c r="K36" s="198">
        <v>0.90610000000000002</v>
      </c>
      <c r="L36" s="121">
        <f t="shared" si="3"/>
        <v>-4.460143399409533E-2</v>
      </c>
      <c r="M36" s="198">
        <v>0.87650000000000006</v>
      </c>
      <c r="N36" s="121">
        <f t="shared" si="4"/>
        <v>-3.2667475996026929E-2</v>
      </c>
    </row>
    <row r="37" spans="2:16" x14ac:dyDescent="0.25">
      <c r="B37" s="119" t="s">
        <v>86</v>
      </c>
      <c r="C37" s="198">
        <v>0</v>
      </c>
      <c r="D37" s="121"/>
      <c r="E37" s="198">
        <v>0.79249999999999998</v>
      </c>
      <c r="F37" s="121" t="str">
        <f t="shared" si="2"/>
        <v>-</v>
      </c>
      <c r="G37" s="198">
        <v>0.71450000000000002</v>
      </c>
      <c r="H37" s="121">
        <f t="shared" si="2"/>
        <v>-9.8422712933753931E-2</v>
      </c>
      <c r="I37" s="198">
        <v>0.85980000000000001</v>
      </c>
      <c r="J37" s="121">
        <f t="shared" si="2"/>
        <v>0.20335899230230936</v>
      </c>
      <c r="K37" s="198">
        <v>0.93030000000000002</v>
      </c>
      <c r="L37" s="121">
        <f t="shared" si="3"/>
        <v>8.1995812979762661E-2</v>
      </c>
      <c r="M37" s="198">
        <v>0.92290000000000005</v>
      </c>
      <c r="N37" s="121">
        <f t="shared" si="4"/>
        <v>-7.9544233043103985E-3</v>
      </c>
    </row>
    <row r="38" spans="2:16" x14ac:dyDescent="0.25">
      <c r="B38" s="119" t="s">
        <v>88</v>
      </c>
      <c r="C38" s="198">
        <v>0.79610000000000003</v>
      </c>
      <c r="D38" s="121"/>
      <c r="E38" s="198">
        <v>0.93</v>
      </c>
      <c r="F38" s="121">
        <f t="shared" si="2"/>
        <v>0.16819495038311771</v>
      </c>
      <c r="G38" s="198">
        <v>0.9556</v>
      </c>
      <c r="H38" s="121">
        <f t="shared" si="2"/>
        <v>2.7526881720430163E-2</v>
      </c>
      <c r="I38" s="198">
        <v>0.92110000000000003</v>
      </c>
      <c r="J38" s="121">
        <f t="shared" si="2"/>
        <v>-3.6102971954792729E-2</v>
      </c>
      <c r="K38" s="198">
        <v>1.0162</v>
      </c>
      <c r="L38" s="121">
        <f t="shared" si="3"/>
        <v>0.10324611877103451</v>
      </c>
      <c r="M38" s="198">
        <v>0.95069999999999988</v>
      </c>
      <c r="N38" s="121">
        <f t="shared" si="4"/>
        <v>-6.445581578429449E-2</v>
      </c>
    </row>
    <row r="39" spans="2:16" x14ac:dyDescent="0.25">
      <c r="B39" s="119" t="s">
        <v>90</v>
      </c>
      <c r="C39" s="198">
        <v>0.83379999999999999</v>
      </c>
      <c r="D39" s="121"/>
      <c r="E39" s="198">
        <v>0.93120000000000003</v>
      </c>
      <c r="F39" s="121">
        <f t="shared" si="2"/>
        <v>0.11681458383305365</v>
      </c>
      <c r="G39" s="198">
        <v>0.78689999999999993</v>
      </c>
      <c r="H39" s="121">
        <f t="shared" si="2"/>
        <v>-0.15496134020618568</v>
      </c>
      <c r="I39" s="198">
        <v>0.90790000000000004</v>
      </c>
      <c r="J39" s="121">
        <f t="shared" si="2"/>
        <v>0.15376795018426748</v>
      </c>
      <c r="K39" s="198">
        <v>0.88029999999999997</v>
      </c>
      <c r="L39" s="121">
        <f t="shared" si="3"/>
        <v>-3.0399823769137635E-2</v>
      </c>
      <c r="M39" s="198"/>
      <c r="N39" s="121"/>
    </row>
    <row r="40" spans="2:16" x14ac:dyDescent="0.25">
      <c r="B40" s="119" t="s">
        <v>92</v>
      </c>
      <c r="C40" s="198">
        <v>0.3306</v>
      </c>
      <c r="D40" s="121"/>
      <c r="E40" s="198">
        <v>0.89700000000000002</v>
      </c>
      <c r="F40" s="121">
        <f t="shared" si="2"/>
        <v>1.7132486388384756</v>
      </c>
      <c r="G40" s="198">
        <v>0.94959999999999989</v>
      </c>
      <c r="H40" s="121">
        <f t="shared" si="2"/>
        <v>5.8639910813823803E-2</v>
      </c>
      <c r="I40" s="198">
        <v>1.0544</v>
      </c>
      <c r="J40" s="121">
        <f t="shared" si="2"/>
        <v>0.11036225779275499</v>
      </c>
      <c r="K40" s="198">
        <v>0.83840000000000003</v>
      </c>
      <c r="L40" s="121">
        <f t="shared" si="3"/>
        <v>-0.20485584218512898</v>
      </c>
      <c r="M40" s="198"/>
      <c r="N40" s="121"/>
    </row>
    <row r="41" spans="2:16" x14ac:dyDescent="0.25">
      <c r="B41" s="119" t="s">
        <v>94</v>
      </c>
      <c r="C41" s="198">
        <v>0.36659999999999998</v>
      </c>
      <c r="D41" s="121"/>
      <c r="E41" s="198">
        <v>0.79159999999999997</v>
      </c>
      <c r="F41" s="121">
        <f t="shared" si="2"/>
        <v>1.159301691216585</v>
      </c>
      <c r="G41" s="198">
        <v>0.82230000000000003</v>
      </c>
      <c r="H41" s="121">
        <f t="shared" si="2"/>
        <v>3.8782213239009655E-2</v>
      </c>
      <c r="I41" s="198">
        <v>0.84939999999999993</v>
      </c>
      <c r="J41" s="121">
        <f t="shared" si="2"/>
        <v>3.2956341967651515E-2</v>
      </c>
      <c r="K41" s="198">
        <v>0.75549999999999995</v>
      </c>
      <c r="L41" s="121">
        <f t="shared" si="3"/>
        <v>-0.11054862255709907</v>
      </c>
      <c r="M41" s="198"/>
      <c r="N41" s="121"/>
    </row>
    <row r="42" spans="2:16" x14ac:dyDescent="0.25">
      <c r="B42" s="119" t="s">
        <v>96</v>
      </c>
      <c r="C42" s="198">
        <v>0.66909999999999992</v>
      </c>
      <c r="D42" s="121"/>
      <c r="E42" s="198">
        <v>0.81269999999999998</v>
      </c>
      <c r="F42" s="121">
        <f t="shared" si="2"/>
        <v>0.21461664923030943</v>
      </c>
      <c r="G42" s="198">
        <v>0.74650000000000005</v>
      </c>
      <c r="H42" s="121">
        <f t="shared" si="2"/>
        <v>-8.1456872154546445E-2</v>
      </c>
      <c r="I42" s="198">
        <v>0.81110000000000004</v>
      </c>
      <c r="J42" s="121">
        <f t="shared" si="2"/>
        <v>8.6537173476222362E-2</v>
      </c>
      <c r="K42" s="198">
        <v>0.61499999999999999</v>
      </c>
      <c r="L42" s="121">
        <f t="shared" si="3"/>
        <v>-0.24177043521144126</v>
      </c>
      <c r="M42" s="198"/>
      <c r="N42" s="121"/>
    </row>
    <row r="43" spans="2:16" ht="15.75" x14ac:dyDescent="0.25">
      <c r="B43" s="122" t="s">
        <v>33</v>
      </c>
      <c r="C43" s="200">
        <v>0.63275535008939532</v>
      </c>
      <c r="D43" s="124"/>
      <c r="E43" s="202">
        <v>0.76920022397565713</v>
      </c>
      <c r="F43" s="124">
        <f t="shared" si="2"/>
        <v>0.21563606513478706</v>
      </c>
      <c r="G43" s="202">
        <v>0.85289463645208108</v>
      </c>
      <c r="H43" s="124">
        <f t="shared" si="2"/>
        <v>0.10880705682045222</v>
      </c>
      <c r="I43" s="200">
        <v>0.85798212005108543</v>
      </c>
      <c r="J43" s="124">
        <f t="shared" si="2"/>
        <v>5.9649614167671672E-3</v>
      </c>
      <c r="K43" s="200">
        <v>0.82954099756436284</v>
      </c>
      <c r="L43" s="124">
        <f t="shared" si="3"/>
        <v>-3.3148852198725542E-2</v>
      </c>
      <c r="M43" s="200"/>
      <c r="N43" s="124"/>
    </row>
    <row r="44" spans="2:16" ht="6" customHeight="1" x14ac:dyDescent="0.25"/>
    <row r="45" spans="2:16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6" x14ac:dyDescent="0.25">
      <c r="C46" s="201"/>
      <c r="K46" s="201"/>
      <c r="L46" s="201"/>
    </row>
    <row r="48" spans="2:16" ht="21.75" customHeight="1" thickBot="1" x14ac:dyDescent="0.3">
      <c r="B48" s="283" t="s">
        <v>318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P48" s="1" t="s">
        <v>162</v>
      </c>
    </row>
    <row r="49" spans="2:16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P49" s="1" t="s">
        <v>163</v>
      </c>
    </row>
    <row r="50" spans="2:16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2:16" ht="22.5" thickTop="1" thickBot="1" x14ac:dyDescent="0.3">
      <c r="B51" s="111"/>
      <c r="C51" s="112">
        <f>C$7</f>
        <v>2020</v>
      </c>
      <c r="D51" s="113"/>
      <c r="E51" s="112">
        <f>E$7</f>
        <v>2021</v>
      </c>
      <c r="F51" s="113"/>
      <c r="G51" s="112">
        <f>G$7</f>
        <v>2022</v>
      </c>
      <c r="H51" s="113"/>
      <c r="I51" s="112">
        <f>I$7</f>
        <v>2023</v>
      </c>
      <c r="J51" s="113"/>
      <c r="K51" s="112">
        <f>K$7</f>
        <v>2024</v>
      </c>
      <c r="L51" s="113"/>
      <c r="M51" s="114">
        <f>M$7</f>
        <v>2025</v>
      </c>
      <c r="N51" s="115"/>
    </row>
    <row r="52" spans="2:16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2:16" x14ac:dyDescent="0.25">
      <c r="B53" s="119" t="s">
        <v>74</v>
      </c>
      <c r="C53" s="198">
        <v>0.78949999999999998</v>
      </c>
      <c r="D53" s="121"/>
      <c r="E53" s="198">
        <v>0</v>
      </c>
      <c r="F53" s="121">
        <f t="shared" ref="F53:J65" si="5">IFERROR(E53/C53-1,"-")</f>
        <v>-1</v>
      </c>
      <c r="G53" s="198">
        <v>0</v>
      </c>
      <c r="H53" s="121" t="str">
        <f t="shared" si="5"/>
        <v>-</v>
      </c>
      <c r="I53" s="198">
        <v>0</v>
      </c>
      <c r="J53" s="121" t="str">
        <f t="shared" si="5"/>
        <v>-</v>
      </c>
      <c r="K53" s="198">
        <v>0</v>
      </c>
      <c r="L53" s="121" t="str">
        <f t="shared" ref="L53:L65" si="6">IFERROR(K53/I53-1,"-")</f>
        <v>-</v>
      </c>
      <c r="M53" s="198">
        <v>0</v>
      </c>
      <c r="N53" s="121" t="str">
        <f t="shared" ref="N53:N62" si="7">IFERROR(M53/K53-1,"-")</f>
        <v>-</v>
      </c>
    </row>
    <row r="54" spans="2:16" x14ac:dyDescent="0.25">
      <c r="B54" s="119" t="s">
        <v>76</v>
      </c>
      <c r="C54" s="198">
        <v>0.82389999999999997</v>
      </c>
      <c r="D54" s="121"/>
      <c r="E54" s="198">
        <v>0</v>
      </c>
      <c r="F54" s="121">
        <f t="shared" si="5"/>
        <v>-1</v>
      </c>
      <c r="G54" s="198">
        <v>0</v>
      </c>
      <c r="H54" s="121" t="str">
        <f t="shared" si="5"/>
        <v>-</v>
      </c>
      <c r="I54" s="198">
        <v>0</v>
      </c>
      <c r="J54" s="121" t="str">
        <f t="shared" si="5"/>
        <v>-</v>
      </c>
      <c r="K54" s="198">
        <v>0</v>
      </c>
      <c r="L54" s="121" t="str">
        <f t="shared" si="6"/>
        <v>-</v>
      </c>
      <c r="M54" s="198">
        <v>0</v>
      </c>
      <c r="N54" s="121" t="str">
        <f t="shared" si="7"/>
        <v>-</v>
      </c>
    </row>
    <row r="55" spans="2:16" x14ac:dyDescent="0.25">
      <c r="B55" s="119" t="s">
        <v>78</v>
      </c>
      <c r="C55" s="198">
        <v>0.34029999999999999</v>
      </c>
      <c r="D55" s="121"/>
      <c r="E55" s="198">
        <v>0</v>
      </c>
      <c r="F55" s="121">
        <f t="shared" si="5"/>
        <v>-1</v>
      </c>
      <c r="G55" s="198">
        <v>0</v>
      </c>
      <c r="H55" s="121" t="str">
        <f t="shared" si="5"/>
        <v>-</v>
      </c>
      <c r="I55" s="198">
        <v>0</v>
      </c>
      <c r="J55" s="121" t="str">
        <f t="shared" si="5"/>
        <v>-</v>
      </c>
      <c r="K55" s="198">
        <v>0</v>
      </c>
      <c r="L55" s="121" t="str">
        <f t="shared" si="6"/>
        <v>-</v>
      </c>
      <c r="M55" s="198">
        <v>0</v>
      </c>
      <c r="N55" s="121" t="str">
        <f t="shared" si="7"/>
        <v>-</v>
      </c>
    </row>
    <row r="56" spans="2:16" x14ac:dyDescent="0.25">
      <c r="B56" s="119" t="s">
        <v>80</v>
      </c>
      <c r="C56" s="198">
        <v>0</v>
      </c>
      <c r="D56" s="121"/>
      <c r="E56" s="198">
        <v>0</v>
      </c>
      <c r="F56" s="121" t="str">
        <f t="shared" si="5"/>
        <v>-</v>
      </c>
      <c r="G56" s="198">
        <v>0</v>
      </c>
      <c r="H56" s="121" t="str">
        <f t="shared" si="5"/>
        <v>-</v>
      </c>
      <c r="I56" s="198">
        <v>0</v>
      </c>
      <c r="J56" s="121" t="str">
        <f t="shared" si="5"/>
        <v>-</v>
      </c>
      <c r="K56" s="198">
        <v>0</v>
      </c>
      <c r="L56" s="121" t="str">
        <f t="shared" si="6"/>
        <v>-</v>
      </c>
      <c r="M56" s="198">
        <v>0</v>
      </c>
      <c r="N56" s="121" t="str">
        <f t="shared" si="7"/>
        <v>-</v>
      </c>
    </row>
    <row r="57" spans="2:16" x14ac:dyDescent="0.25">
      <c r="B57" s="119" t="s">
        <v>82</v>
      </c>
      <c r="C57" s="198">
        <v>0</v>
      </c>
      <c r="D57" s="121"/>
      <c r="E57" s="198">
        <v>0</v>
      </c>
      <c r="F57" s="121" t="str">
        <f t="shared" si="5"/>
        <v>-</v>
      </c>
      <c r="G57" s="198">
        <v>0</v>
      </c>
      <c r="H57" s="121" t="str">
        <f t="shared" si="5"/>
        <v>-</v>
      </c>
      <c r="I57" s="198">
        <v>0</v>
      </c>
      <c r="J57" s="121" t="str">
        <f t="shared" si="5"/>
        <v>-</v>
      </c>
      <c r="K57" s="198">
        <v>0</v>
      </c>
      <c r="L57" s="121" t="str">
        <f t="shared" si="6"/>
        <v>-</v>
      </c>
      <c r="M57" s="198">
        <v>0</v>
      </c>
      <c r="N57" s="121" t="str">
        <f t="shared" si="7"/>
        <v>-</v>
      </c>
    </row>
    <row r="58" spans="2:16" x14ac:dyDescent="0.25">
      <c r="B58" s="119" t="s">
        <v>84</v>
      </c>
      <c r="C58" s="198">
        <v>0</v>
      </c>
      <c r="D58" s="121"/>
      <c r="E58" s="198">
        <v>0</v>
      </c>
      <c r="F58" s="121" t="str">
        <f t="shared" si="5"/>
        <v>-</v>
      </c>
      <c r="G58" s="198">
        <v>0</v>
      </c>
      <c r="H58" s="121" t="str">
        <f t="shared" si="5"/>
        <v>-</v>
      </c>
      <c r="I58" s="198">
        <v>0</v>
      </c>
      <c r="J58" s="121" t="str">
        <f t="shared" si="5"/>
        <v>-</v>
      </c>
      <c r="K58" s="198">
        <v>0</v>
      </c>
      <c r="L58" s="121" t="str">
        <f t="shared" si="6"/>
        <v>-</v>
      </c>
      <c r="M58" s="198">
        <v>0</v>
      </c>
      <c r="N58" s="121" t="str">
        <f t="shared" si="7"/>
        <v>-</v>
      </c>
    </row>
    <row r="59" spans="2:16" x14ac:dyDescent="0.25">
      <c r="B59" s="119" t="s">
        <v>86</v>
      </c>
      <c r="C59" s="198">
        <v>0</v>
      </c>
      <c r="D59" s="121"/>
      <c r="E59" s="198">
        <v>0</v>
      </c>
      <c r="F59" s="121" t="str">
        <f t="shared" si="5"/>
        <v>-</v>
      </c>
      <c r="G59" s="198">
        <v>0</v>
      </c>
      <c r="H59" s="121" t="str">
        <f t="shared" si="5"/>
        <v>-</v>
      </c>
      <c r="I59" s="198">
        <v>0</v>
      </c>
      <c r="J59" s="121" t="str">
        <f t="shared" si="5"/>
        <v>-</v>
      </c>
      <c r="K59" s="198">
        <v>0</v>
      </c>
      <c r="L59" s="121" t="str">
        <f t="shared" si="6"/>
        <v>-</v>
      </c>
      <c r="M59" s="198">
        <v>0</v>
      </c>
      <c r="N59" s="121" t="str">
        <f t="shared" si="7"/>
        <v>-</v>
      </c>
    </row>
    <row r="60" spans="2:16" x14ac:dyDescent="0.25">
      <c r="B60" s="119" t="s">
        <v>88</v>
      </c>
      <c r="C60" s="198">
        <v>0</v>
      </c>
      <c r="D60" s="121"/>
      <c r="E60" s="198">
        <v>0</v>
      </c>
      <c r="F60" s="121" t="str">
        <f t="shared" si="5"/>
        <v>-</v>
      </c>
      <c r="G60" s="198">
        <v>0</v>
      </c>
      <c r="H60" s="121" t="str">
        <f t="shared" si="5"/>
        <v>-</v>
      </c>
      <c r="I60" s="198">
        <v>0</v>
      </c>
      <c r="J60" s="121" t="str">
        <f t="shared" si="5"/>
        <v>-</v>
      </c>
      <c r="K60" s="198">
        <v>0</v>
      </c>
      <c r="L60" s="121" t="str">
        <f t="shared" si="6"/>
        <v>-</v>
      </c>
      <c r="M60" s="198">
        <v>0</v>
      </c>
      <c r="N60" s="121" t="str">
        <f t="shared" si="7"/>
        <v>-</v>
      </c>
    </row>
    <row r="61" spans="2:16" x14ac:dyDescent="0.25">
      <c r="B61" s="119" t="s">
        <v>90</v>
      </c>
      <c r="C61" s="198">
        <v>0</v>
      </c>
      <c r="D61" s="121"/>
      <c r="E61" s="198">
        <v>0</v>
      </c>
      <c r="F61" s="121" t="str">
        <f t="shared" si="5"/>
        <v>-</v>
      </c>
      <c r="G61" s="198">
        <v>0</v>
      </c>
      <c r="H61" s="121" t="str">
        <f t="shared" si="5"/>
        <v>-</v>
      </c>
      <c r="I61" s="198">
        <v>0</v>
      </c>
      <c r="J61" s="121" t="str">
        <f t="shared" si="5"/>
        <v>-</v>
      </c>
      <c r="K61" s="198">
        <v>0</v>
      </c>
      <c r="L61" s="121" t="str">
        <f t="shared" si="6"/>
        <v>-</v>
      </c>
      <c r="M61" s="198"/>
      <c r="N61" s="121"/>
    </row>
    <row r="62" spans="2:16" x14ac:dyDescent="0.25">
      <c r="B62" s="119" t="s">
        <v>92</v>
      </c>
      <c r="C62" s="198">
        <v>0</v>
      </c>
      <c r="D62" s="121"/>
      <c r="E62" s="198">
        <v>0</v>
      </c>
      <c r="F62" s="121" t="str">
        <f t="shared" si="5"/>
        <v>-</v>
      </c>
      <c r="G62" s="198">
        <v>0</v>
      </c>
      <c r="H62" s="121" t="str">
        <f t="shared" si="5"/>
        <v>-</v>
      </c>
      <c r="I62" s="198">
        <v>0</v>
      </c>
      <c r="J62" s="121" t="str">
        <f t="shared" si="5"/>
        <v>-</v>
      </c>
      <c r="K62" s="198">
        <v>0</v>
      </c>
      <c r="L62" s="121" t="str">
        <f t="shared" si="6"/>
        <v>-</v>
      </c>
      <c r="M62" s="198"/>
      <c r="N62" s="121"/>
    </row>
    <row r="63" spans="2:16" x14ac:dyDescent="0.25">
      <c r="B63" s="119" t="s">
        <v>94</v>
      </c>
      <c r="C63" s="198">
        <v>0</v>
      </c>
      <c r="D63" s="121"/>
      <c r="E63" s="198">
        <v>0</v>
      </c>
      <c r="F63" s="121" t="str">
        <f t="shared" si="5"/>
        <v>-</v>
      </c>
      <c r="G63" s="198">
        <v>0</v>
      </c>
      <c r="H63" s="121" t="str">
        <f t="shared" si="5"/>
        <v>-</v>
      </c>
      <c r="I63" s="198">
        <v>0</v>
      </c>
      <c r="J63" s="121" t="str">
        <f t="shared" si="5"/>
        <v>-</v>
      </c>
      <c r="K63" s="198">
        <v>0</v>
      </c>
      <c r="L63" s="121" t="str">
        <f t="shared" si="6"/>
        <v>-</v>
      </c>
      <c r="M63" s="198"/>
      <c r="N63" s="121"/>
    </row>
    <row r="64" spans="2:16" x14ac:dyDescent="0.25">
      <c r="B64" s="119" t="s">
        <v>96</v>
      </c>
      <c r="C64" s="198">
        <v>0</v>
      </c>
      <c r="D64" s="121"/>
      <c r="E64" s="198">
        <v>0</v>
      </c>
      <c r="F64" s="121" t="str">
        <f t="shared" si="5"/>
        <v>-</v>
      </c>
      <c r="G64" s="198">
        <v>0</v>
      </c>
      <c r="H64" s="121" t="str">
        <f t="shared" si="5"/>
        <v>-</v>
      </c>
      <c r="I64" s="198">
        <v>0</v>
      </c>
      <c r="J64" s="121" t="str">
        <f t="shared" si="5"/>
        <v>-</v>
      </c>
      <c r="K64" s="198">
        <v>0</v>
      </c>
      <c r="L64" s="121" t="str">
        <f t="shared" si="6"/>
        <v>-</v>
      </c>
      <c r="M64" s="198"/>
      <c r="N64" s="121"/>
    </row>
    <row r="65" spans="2:16" ht="15.75" x14ac:dyDescent="0.25">
      <c r="B65" s="122" t="s">
        <v>33</v>
      </c>
      <c r="C65" s="202">
        <v>0</v>
      </c>
      <c r="D65" s="203"/>
      <c r="E65" s="204" t="s">
        <v>256</v>
      </c>
      <c r="F65" s="203" t="str">
        <f t="shared" si="5"/>
        <v>-</v>
      </c>
      <c r="G65" s="204" t="s">
        <v>256</v>
      </c>
      <c r="H65" s="203" t="str">
        <f t="shared" si="5"/>
        <v>-</v>
      </c>
      <c r="I65" s="204" t="s">
        <v>256</v>
      </c>
      <c r="J65" s="203" t="str">
        <f t="shared" si="5"/>
        <v>-</v>
      </c>
      <c r="K65" s="204" t="s">
        <v>256</v>
      </c>
      <c r="L65" s="203" t="str">
        <f t="shared" si="6"/>
        <v>-</v>
      </c>
      <c r="M65" s="204"/>
      <c r="N65" s="203"/>
    </row>
    <row r="66" spans="2:16" ht="6" customHeight="1" x14ac:dyDescent="0.25"/>
    <row r="67" spans="2:16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2:16" x14ac:dyDescent="0.25">
      <c r="C68" s="201"/>
      <c r="K68" s="201"/>
      <c r="L68" s="201"/>
    </row>
    <row r="70" spans="2:16" ht="21.75" customHeight="1" thickBot="1" x14ac:dyDescent="0.3">
      <c r="B70" s="283" t="s">
        <v>319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P70" s="1" t="s">
        <v>164</v>
      </c>
    </row>
    <row r="71" spans="2:16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P71" s="1" t="s">
        <v>165</v>
      </c>
    </row>
    <row r="72" spans="2:16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2:16" ht="22.5" thickTop="1" thickBot="1" x14ac:dyDescent="0.3">
      <c r="B73" s="111"/>
      <c r="C73" s="112">
        <f>C$7</f>
        <v>2020</v>
      </c>
      <c r="D73" s="113"/>
      <c r="E73" s="112">
        <f>E$7</f>
        <v>2021</v>
      </c>
      <c r="F73" s="113"/>
      <c r="G73" s="112">
        <f>G$7</f>
        <v>2022</v>
      </c>
      <c r="H73" s="113"/>
      <c r="I73" s="112">
        <f>I$7</f>
        <v>2023</v>
      </c>
      <c r="J73" s="113"/>
      <c r="K73" s="112">
        <f>K$7</f>
        <v>2024</v>
      </c>
      <c r="L73" s="113"/>
      <c r="M73" s="114">
        <f>M$7</f>
        <v>2025</v>
      </c>
      <c r="N73" s="115"/>
    </row>
    <row r="74" spans="2:16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2:16" x14ac:dyDescent="0.25">
      <c r="B75" s="119" t="s">
        <v>74</v>
      </c>
      <c r="C75" s="198">
        <v>0</v>
      </c>
      <c r="D75" s="121"/>
      <c r="E75" s="198">
        <v>0</v>
      </c>
      <c r="F75" s="121" t="str">
        <f t="shared" ref="F75:J87" si="8">IFERROR(E75/C75-1,"-")</f>
        <v>-</v>
      </c>
      <c r="G75" s="198">
        <v>0</v>
      </c>
      <c r="H75" s="121" t="str">
        <f t="shared" si="8"/>
        <v>-</v>
      </c>
      <c r="I75" s="198">
        <v>0</v>
      </c>
      <c r="J75" s="121" t="str">
        <f t="shared" si="8"/>
        <v>-</v>
      </c>
      <c r="K75" s="198">
        <v>0</v>
      </c>
      <c r="L75" s="121" t="str">
        <f t="shared" ref="L75:L87" si="9">IFERROR(K75/I75-1,"-")</f>
        <v>-</v>
      </c>
      <c r="M75" s="198">
        <v>0</v>
      </c>
      <c r="N75" s="121" t="str">
        <f t="shared" ref="N75:N84" si="10">IFERROR(M75/K75-1,"-")</f>
        <v>-</v>
      </c>
    </row>
    <row r="76" spans="2:16" x14ac:dyDescent="0.25">
      <c r="B76" s="119" t="s">
        <v>76</v>
      </c>
      <c r="C76" s="198">
        <v>0</v>
      </c>
      <c r="D76" s="121"/>
      <c r="E76" s="198">
        <v>0</v>
      </c>
      <c r="F76" s="121" t="str">
        <f t="shared" si="8"/>
        <v>-</v>
      </c>
      <c r="G76" s="198">
        <v>0</v>
      </c>
      <c r="H76" s="121" t="str">
        <f t="shared" si="8"/>
        <v>-</v>
      </c>
      <c r="I76" s="198">
        <v>0</v>
      </c>
      <c r="J76" s="121" t="str">
        <f t="shared" si="8"/>
        <v>-</v>
      </c>
      <c r="K76" s="198">
        <v>0</v>
      </c>
      <c r="L76" s="121" t="str">
        <f t="shared" si="9"/>
        <v>-</v>
      </c>
      <c r="M76" s="198">
        <v>0</v>
      </c>
      <c r="N76" s="121" t="str">
        <f t="shared" si="10"/>
        <v>-</v>
      </c>
    </row>
    <row r="77" spans="2:16" x14ac:dyDescent="0.25">
      <c r="B77" s="119" t="s">
        <v>78</v>
      </c>
      <c r="C77" s="198">
        <v>0</v>
      </c>
      <c r="D77" s="121"/>
      <c r="E77" s="198">
        <v>0</v>
      </c>
      <c r="F77" s="121" t="str">
        <f t="shared" si="8"/>
        <v>-</v>
      </c>
      <c r="G77" s="198">
        <v>0</v>
      </c>
      <c r="H77" s="121" t="str">
        <f t="shared" si="8"/>
        <v>-</v>
      </c>
      <c r="I77" s="198">
        <v>0</v>
      </c>
      <c r="J77" s="121" t="str">
        <f t="shared" si="8"/>
        <v>-</v>
      </c>
      <c r="K77" s="198">
        <v>0</v>
      </c>
      <c r="L77" s="121" t="str">
        <f t="shared" si="9"/>
        <v>-</v>
      </c>
      <c r="M77" s="198">
        <v>0</v>
      </c>
      <c r="N77" s="121" t="str">
        <f t="shared" si="10"/>
        <v>-</v>
      </c>
    </row>
    <row r="78" spans="2:16" x14ac:dyDescent="0.25">
      <c r="B78" s="119" t="s">
        <v>80</v>
      </c>
      <c r="C78" s="198">
        <v>0</v>
      </c>
      <c r="D78" s="121"/>
      <c r="E78" s="198">
        <v>0</v>
      </c>
      <c r="F78" s="121" t="str">
        <f t="shared" si="8"/>
        <v>-</v>
      </c>
      <c r="G78" s="198">
        <v>0</v>
      </c>
      <c r="H78" s="121" t="str">
        <f t="shared" si="8"/>
        <v>-</v>
      </c>
      <c r="I78" s="198">
        <v>0</v>
      </c>
      <c r="J78" s="121" t="str">
        <f t="shared" si="8"/>
        <v>-</v>
      </c>
      <c r="K78" s="198">
        <v>0</v>
      </c>
      <c r="L78" s="121" t="str">
        <f t="shared" si="9"/>
        <v>-</v>
      </c>
      <c r="M78" s="198">
        <v>0</v>
      </c>
      <c r="N78" s="121" t="str">
        <f t="shared" si="10"/>
        <v>-</v>
      </c>
    </row>
    <row r="79" spans="2:16" x14ac:dyDescent="0.25">
      <c r="B79" s="119" t="s">
        <v>82</v>
      </c>
      <c r="C79" s="198">
        <v>0</v>
      </c>
      <c r="D79" s="121"/>
      <c r="E79" s="198">
        <v>0</v>
      </c>
      <c r="F79" s="121" t="str">
        <f t="shared" si="8"/>
        <v>-</v>
      </c>
      <c r="G79" s="198">
        <v>0</v>
      </c>
      <c r="H79" s="121" t="str">
        <f t="shared" si="8"/>
        <v>-</v>
      </c>
      <c r="I79" s="198">
        <v>0</v>
      </c>
      <c r="J79" s="121" t="str">
        <f t="shared" si="8"/>
        <v>-</v>
      </c>
      <c r="K79" s="198">
        <v>0</v>
      </c>
      <c r="L79" s="121" t="str">
        <f t="shared" si="9"/>
        <v>-</v>
      </c>
      <c r="M79" s="198">
        <v>0</v>
      </c>
      <c r="N79" s="121" t="str">
        <f t="shared" si="10"/>
        <v>-</v>
      </c>
    </row>
    <row r="80" spans="2:16" x14ac:dyDescent="0.25">
      <c r="B80" s="119" t="s">
        <v>84</v>
      </c>
      <c r="C80" s="198">
        <v>0</v>
      </c>
      <c r="D80" s="121"/>
      <c r="E80" s="198">
        <v>0</v>
      </c>
      <c r="F80" s="121" t="str">
        <f t="shared" si="8"/>
        <v>-</v>
      </c>
      <c r="G80" s="198">
        <v>0</v>
      </c>
      <c r="H80" s="121" t="str">
        <f t="shared" si="8"/>
        <v>-</v>
      </c>
      <c r="I80" s="198">
        <v>0</v>
      </c>
      <c r="J80" s="121" t="str">
        <f t="shared" si="8"/>
        <v>-</v>
      </c>
      <c r="K80" s="198">
        <v>0</v>
      </c>
      <c r="L80" s="121" t="str">
        <f t="shared" si="9"/>
        <v>-</v>
      </c>
      <c r="M80" s="198">
        <v>0</v>
      </c>
      <c r="N80" s="121" t="str">
        <f t="shared" si="10"/>
        <v>-</v>
      </c>
    </row>
    <row r="81" spans="2:16" x14ac:dyDescent="0.25">
      <c r="B81" s="119" t="s">
        <v>86</v>
      </c>
      <c r="C81" s="198">
        <v>0</v>
      </c>
      <c r="D81" s="121"/>
      <c r="E81" s="198">
        <v>0</v>
      </c>
      <c r="F81" s="121" t="str">
        <f t="shared" si="8"/>
        <v>-</v>
      </c>
      <c r="G81" s="198">
        <v>0</v>
      </c>
      <c r="H81" s="121" t="str">
        <f t="shared" si="8"/>
        <v>-</v>
      </c>
      <c r="I81" s="198">
        <v>0</v>
      </c>
      <c r="J81" s="121" t="str">
        <f t="shared" si="8"/>
        <v>-</v>
      </c>
      <c r="K81" s="198">
        <v>0</v>
      </c>
      <c r="L81" s="121" t="str">
        <f t="shared" si="9"/>
        <v>-</v>
      </c>
      <c r="M81" s="198">
        <v>0</v>
      </c>
      <c r="N81" s="121" t="str">
        <f t="shared" si="10"/>
        <v>-</v>
      </c>
    </row>
    <row r="82" spans="2:16" x14ac:dyDescent="0.25">
      <c r="B82" s="119" t="s">
        <v>88</v>
      </c>
      <c r="C82" s="198">
        <v>0</v>
      </c>
      <c r="D82" s="121"/>
      <c r="E82" s="198">
        <v>0</v>
      </c>
      <c r="F82" s="121" t="str">
        <f t="shared" si="8"/>
        <v>-</v>
      </c>
      <c r="G82" s="198">
        <v>0</v>
      </c>
      <c r="H82" s="121" t="str">
        <f t="shared" si="8"/>
        <v>-</v>
      </c>
      <c r="I82" s="198">
        <v>0</v>
      </c>
      <c r="J82" s="121" t="str">
        <f t="shared" si="8"/>
        <v>-</v>
      </c>
      <c r="K82" s="198">
        <v>0</v>
      </c>
      <c r="L82" s="121" t="str">
        <f t="shared" si="9"/>
        <v>-</v>
      </c>
      <c r="M82" s="198">
        <v>0</v>
      </c>
      <c r="N82" s="121" t="str">
        <f t="shared" si="10"/>
        <v>-</v>
      </c>
    </row>
    <row r="83" spans="2:16" x14ac:dyDescent="0.25">
      <c r="B83" s="119" t="s">
        <v>90</v>
      </c>
      <c r="C83" s="198">
        <v>0</v>
      </c>
      <c r="D83" s="121"/>
      <c r="E83" s="198">
        <v>0</v>
      </c>
      <c r="F83" s="121" t="str">
        <f t="shared" si="8"/>
        <v>-</v>
      </c>
      <c r="G83" s="198">
        <v>0</v>
      </c>
      <c r="H83" s="121" t="str">
        <f t="shared" si="8"/>
        <v>-</v>
      </c>
      <c r="I83" s="198">
        <v>0</v>
      </c>
      <c r="J83" s="121" t="str">
        <f t="shared" si="8"/>
        <v>-</v>
      </c>
      <c r="K83" s="198">
        <v>0</v>
      </c>
      <c r="L83" s="121" t="str">
        <f t="shared" si="9"/>
        <v>-</v>
      </c>
      <c r="M83" s="198"/>
      <c r="N83" s="121"/>
    </row>
    <row r="84" spans="2:16" x14ac:dyDescent="0.25">
      <c r="B84" s="119" t="s">
        <v>92</v>
      </c>
      <c r="C84" s="198">
        <v>0</v>
      </c>
      <c r="D84" s="121"/>
      <c r="E84" s="198">
        <v>0</v>
      </c>
      <c r="F84" s="121" t="str">
        <f t="shared" si="8"/>
        <v>-</v>
      </c>
      <c r="G84" s="198">
        <v>0</v>
      </c>
      <c r="H84" s="121" t="str">
        <f t="shared" si="8"/>
        <v>-</v>
      </c>
      <c r="I84" s="198">
        <v>0</v>
      </c>
      <c r="J84" s="121" t="str">
        <f t="shared" si="8"/>
        <v>-</v>
      </c>
      <c r="K84" s="198">
        <v>0</v>
      </c>
      <c r="L84" s="121" t="str">
        <f t="shared" si="9"/>
        <v>-</v>
      </c>
      <c r="M84" s="198"/>
      <c r="N84" s="121"/>
    </row>
    <row r="85" spans="2:16" x14ac:dyDescent="0.25">
      <c r="B85" s="119" t="s">
        <v>94</v>
      </c>
      <c r="C85" s="198">
        <v>0</v>
      </c>
      <c r="D85" s="121"/>
      <c r="E85" s="198">
        <v>0</v>
      </c>
      <c r="F85" s="121" t="str">
        <f t="shared" si="8"/>
        <v>-</v>
      </c>
      <c r="G85" s="198">
        <v>0</v>
      </c>
      <c r="H85" s="121" t="str">
        <f t="shared" si="8"/>
        <v>-</v>
      </c>
      <c r="I85" s="198">
        <v>0</v>
      </c>
      <c r="J85" s="121" t="str">
        <f t="shared" si="8"/>
        <v>-</v>
      </c>
      <c r="K85" s="198">
        <v>0</v>
      </c>
      <c r="L85" s="121" t="str">
        <f t="shared" si="9"/>
        <v>-</v>
      </c>
      <c r="M85" s="198"/>
      <c r="N85" s="121"/>
    </row>
    <row r="86" spans="2:16" x14ac:dyDescent="0.25">
      <c r="B86" s="119" t="s">
        <v>96</v>
      </c>
      <c r="C86" s="198">
        <v>0</v>
      </c>
      <c r="D86" s="121"/>
      <c r="E86" s="198">
        <v>0</v>
      </c>
      <c r="F86" s="121" t="str">
        <f t="shared" si="8"/>
        <v>-</v>
      </c>
      <c r="G86" s="198">
        <v>0</v>
      </c>
      <c r="H86" s="121" t="str">
        <f t="shared" si="8"/>
        <v>-</v>
      </c>
      <c r="I86" s="198">
        <v>0</v>
      </c>
      <c r="J86" s="121" t="str">
        <f t="shared" si="8"/>
        <v>-</v>
      </c>
      <c r="K86" s="198">
        <v>0</v>
      </c>
      <c r="L86" s="121" t="str">
        <f t="shared" si="9"/>
        <v>-</v>
      </c>
      <c r="M86" s="198"/>
      <c r="N86" s="121"/>
    </row>
    <row r="87" spans="2:16" ht="15.75" x14ac:dyDescent="0.25">
      <c r="B87" s="122" t="s">
        <v>33</v>
      </c>
      <c r="C87" s="202">
        <f>IFERROR(AVERAGE(C75:C86),"-")</f>
        <v>0</v>
      </c>
      <c r="D87" s="203"/>
      <c r="E87" s="202">
        <f>IFERROR(AVERAGE(E75:E86),"-")</f>
        <v>0</v>
      </c>
      <c r="F87" s="203" t="str">
        <f t="shared" si="8"/>
        <v>-</v>
      </c>
      <c r="G87" s="202">
        <f>IFERROR(AVERAGE(G75:G86),"-")</f>
        <v>0</v>
      </c>
      <c r="H87" s="203" t="str">
        <f t="shared" si="8"/>
        <v>-</v>
      </c>
      <c r="I87" s="202">
        <f>IFERROR(AVERAGE(I75:I86),"-")</f>
        <v>0</v>
      </c>
      <c r="J87" s="203" t="str">
        <f t="shared" si="8"/>
        <v>-</v>
      </c>
      <c r="K87" s="202">
        <f>IFERROR(AVERAGE(K75:K86),"-")</f>
        <v>0</v>
      </c>
      <c r="L87" s="203" t="str">
        <f t="shared" si="9"/>
        <v>-</v>
      </c>
      <c r="M87" s="204"/>
      <c r="N87" s="203"/>
    </row>
    <row r="88" spans="2:16" ht="6" customHeight="1" x14ac:dyDescent="0.25"/>
    <row r="89" spans="2:16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2:16" ht="21.75" customHeight="1" thickBot="1" x14ac:dyDescent="0.3">
      <c r="B92" s="283" t="s">
        <v>320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P92" s="1" t="s">
        <v>166</v>
      </c>
    </row>
    <row r="93" spans="2:16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P93" s="1" t="s">
        <v>167</v>
      </c>
    </row>
    <row r="94" spans="2:16" ht="22.5" thickTop="1" thickBot="1" x14ac:dyDescent="0.3">
      <c r="B94" s="111"/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2:16" ht="22.5" thickTop="1" thickBot="1" x14ac:dyDescent="0.3">
      <c r="B95" s="111"/>
      <c r="C95" s="112">
        <f>C$7</f>
        <v>2020</v>
      </c>
      <c r="D95" s="113"/>
      <c r="E95" s="112">
        <f>E$7</f>
        <v>2021</v>
      </c>
      <c r="F95" s="113"/>
      <c r="G95" s="112">
        <f>G$7</f>
        <v>2022</v>
      </c>
      <c r="H95" s="113"/>
      <c r="I95" s="112">
        <f>I$7</f>
        <v>2023</v>
      </c>
      <c r="J95" s="113"/>
      <c r="K95" s="112">
        <f>K$7</f>
        <v>2024</v>
      </c>
      <c r="L95" s="113"/>
      <c r="M95" s="114">
        <f>M$7</f>
        <v>2025</v>
      </c>
      <c r="N95" s="115"/>
    </row>
    <row r="96" spans="2:16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98">
        <v>0.69279999999999997</v>
      </c>
      <c r="D97" s="121"/>
      <c r="E97" s="198">
        <v>2.0499999999999997E-2</v>
      </c>
      <c r="F97" s="121">
        <f t="shared" ref="F97:J109" si="11">IFERROR(E97/C97-1,"-")</f>
        <v>-0.97040993071593529</v>
      </c>
      <c r="G97" s="198">
        <v>0.51159999999999994</v>
      </c>
      <c r="H97" s="121">
        <f t="shared" si="11"/>
        <v>23.956097560975611</v>
      </c>
      <c r="I97" s="198">
        <v>0.65709999999999991</v>
      </c>
      <c r="J97" s="121">
        <f t="shared" si="11"/>
        <v>0.28440187646598902</v>
      </c>
      <c r="K97" s="198">
        <v>0.7609999999999999</v>
      </c>
      <c r="L97" s="121">
        <f t="shared" ref="L97:L109" si="12">IFERROR(K97/I97-1,"-")</f>
        <v>0.15811900776137566</v>
      </c>
      <c r="M97" s="198">
        <v>0.78</v>
      </c>
      <c r="N97" s="121">
        <f t="shared" ref="N97:N106" si="13">IFERROR(M97/K97-1,"-")</f>
        <v>2.4967148488830748E-2</v>
      </c>
    </row>
    <row r="98" spans="2:14" x14ac:dyDescent="0.25">
      <c r="B98" s="119" t="s">
        <v>76</v>
      </c>
      <c r="C98" s="198">
        <v>0.6823999999999999</v>
      </c>
      <c r="D98" s="121"/>
      <c r="E98" s="198">
        <v>0</v>
      </c>
      <c r="F98" s="121">
        <f t="shared" si="11"/>
        <v>-1</v>
      </c>
      <c r="G98" s="198">
        <v>0.5756</v>
      </c>
      <c r="H98" s="121" t="str">
        <f t="shared" si="11"/>
        <v>-</v>
      </c>
      <c r="I98" s="198">
        <v>0.65670000000000006</v>
      </c>
      <c r="J98" s="121">
        <f t="shared" si="11"/>
        <v>0.14089645587213351</v>
      </c>
      <c r="K98" s="198">
        <v>0.81599999999999995</v>
      </c>
      <c r="L98" s="121">
        <f t="shared" si="12"/>
        <v>0.24257651895842836</v>
      </c>
      <c r="M98" s="198">
        <v>0.78390000000000004</v>
      </c>
      <c r="N98" s="121">
        <f t="shared" si="13"/>
        <v>-3.9338235294117507E-2</v>
      </c>
    </row>
    <row r="99" spans="2:14" x14ac:dyDescent="0.25">
      <c r="B99" s="119" t="s">
        <v>78</v>
      </c>
      <c r="C99" s="198">
        <v>0.31430000000000002</v>
      </c>
      <c r="D99" s="121"/>
      <c r="E99" s="198">
        <v>0</v>
      </c>
      <c r="F99" s="121">
        <f t="shared" si="11"/>
        <v>-1</v>
      </c>
      <c r="G99" s="198">
        <v>0.52380000000000004</v>
      </c>
      <c r="H99" s="121" t="str">
        <f t="shared" si="11"/>
        <v>-</v>
      </c>
      <c r="I99" s="198">
        <v>0.61909999999999998</v>
      </c>
      <c r="J99" s="121">
        <f t="shared" si="11"/>
        <v>0.18193967163039315</v>
      </c>
      <c r="K99" s="198">
        <v>0.75430000000000008</v>
      </c>
      <c r="L99" s="121">
        <f t="shared" si="12"/>
        <v>0.21838152156356028</v>
      </c>
      <c r="M99" s="198">
        <v>0.76700000000000002</v>
      </c>
      <c r="N99" s="121">
        <f t="shared" si="13"/>
        <v>1.6836802333288992E-2</v>
      </c>
    </row>
    <row r="100" spans="2:14" x14ac:dyDescent="0.25">
      <c r="B100" s="119" t="s">
        <v>80</v>
      </c>
      <c r="C100" s="198">
        <v>0</v>
      </c>
      <c r="D100" s="121"/>
      <c r="E100" s="198">
        <v>1.7399999999999999E-2</v>
      </c>
      <c r="F100" s="121" t="str">
        <f t="shared" si="11"/>
        <v>-</v>
      </c>
      <c r="G100" s="198">
        <v>0.53670000000000007</v>
      </c>
      <c r="H100" s="121">
        <f t="shared" si="11"/>
        <v>29.844827586206904</v>
      </c>
      <c r="I100" s="198">
        <v>0.64219999999999999</v>
      </c>
      <c r="J100" s="121">
        <f t="shared" si="11"/>
        <v>0.19657164151294926</v>
      </c>
      <c r="K100" s="198">
        <v>0.84499999999999997</v>
      </c>
      <c r="L100" s="121">
        <f t="shared" si="12"/>
        <v>0.3157894736842104</v>
      </c>
      <c r="M100" s="198">
        <v>0.97349999999999992</v>
      </c>
      <c r="N100" s="121">
        <f t="shared" si="13"/>
        <v>0.15207100591715972</v>
      </c>
    </row>
    <row r="101" spans="2:14" x14ac:dyDescent="0.25">
      <c r="B101" s="119" t="s">
        <v>82</v>
      </c>
      <c r="C101" s="198">
        <v>0</v>
      </c>
      <c r="D101" s="121"/>
      <c r="E101" s="198">
        <v>2.9300000000000003E-2</v>
      </c>
      <c r="F101" s="121" t="str">
        <f t="shared" si="11"/>
        <v>-</v>
      </c>
      <c r="G101" s="198">
        <v>0.46679999999999999</v>
      </c>
      <c r="H101" s="121">
        <f t="shared" si="11"/>
        <v>14.931740614334469</v>
      </c>
      <c r="I101" s="198">
        <v>0.57789999999999997</v>
      </c>
      <c r="J101" s="121">
        <f t="shared" si="11"/>
        <v>0.23800342759211657</v>
      </c>
      <c r="K101" s="198">
        <v>0.74480000000000002</v>
      </c>
      <c r="L101" s="121">
        <f t="shared" si="12"/>
        <v>0.28880429139989627</v>
      </c>
      <c r="M101" s="198">
        <v>0.85439999999999994</v>
      </c>
      <c r="N101" s="121">
        <f t="shared" si="13"/>
        <v>0.14715359828141761</v>
      </c>
    </row>
    <row r="102" spans="2:14" x14ac:dyDescent="0.25">
      <c r="B102" s="119" t="s">
        <v>84</v>
      </c>
      <c r="C102" s="198">
        <v>0</v>
      </c>
      <c r="D102" s="121"/>
      <c r="E102" s="198">
        <v>0.1094</v>
      </c>
      <c r="F102" s="121" t="str">
        <f t="shared" si="11"/>
        <v>-</v>
      </c>
      <c r="G102" s="198">
        <v>0.46140000000000003</v>
      </c>
      <c r="H102" s="121">
        <f t="shared" si="11"/>
        <v>3.2175502742230355</v>
      </c>
      <c r="I102" s="198">
        <v>0.64040000000000008</v>
      </c>
      <c r="J102" s="121">
        <f t="shared" si="11"/>
        <v>0.38794971824880808</v>
      </c>
      <c r="K102" s="198">
        <v>0.69950000000000001</v>
      </c>
      <c r="L102" s="121">
        <f t="shared" si="12"/>
        <v>9.2286071205496478E-2</v>
      </c>
      <c r="M102" s="198">
        <v>0.87730000000000008</v>
      </c>
      <c r="N102" s="121">
        <f t="shared" si="13"/>
        <v>0.25418155825589706</v>
      </c>
    </row>
    <row r="103" spans="2:14" x14ac:dyDescent="0.25">
      <c r="B103" s="119" t="s">
        <v>86</v>
      </c>
      <c r="C103" s="198">
        <v>0</v>
      </c>
      <c r="D103" s="121"/>
      <c r="E103" s="198">
        <v>0.45779999999999998</v>
      </c>
      <c r="F103" s="121" t="str">
        <f t="shared" si="11"/>
        <v>-</v>
      </c>
      <c r="G103" s="198">
        <v>0.59599999999999997</v>
      </c>
      <c r="H103" s="121">
        <f t="shared" si="11"/>
        <v>0.30187854958497162</v>
      </c>
      <c r="I103" s="198">
        <v>0.7965000000000001</v>
      </c>
      <c r="J103" s="121">
        <f t="shared" si="11"/>
        <v>0.33640939597315467</v>
      </c>
      <c r="K103" s="198">
        <v>0.93659999999999999</v>
      </c>
      <c r="L103" s="121">
        <f t="shared" si="12"/>
        <v>0.17589453860640281</v>
      </c>
      <c r="M103" s="198">
        <v>0.9890000000000001</v>
      </c>
      <c r="N103" s="121">
        <f t="shared" si="13"/>
        <v>5.5947042494127741E-2</v>
      </c>
    </row>
    <row r="104" spans="2:14" x14ac:dyDescent="0.25">
      <c r="B104" s="119" t="s">
        <v>88</v>
      </c>
      <c r="C104" s="198">
        <v>0.15229999999999999</v>
      </c>
      <c r="D104" s="121"/>
      <c r="E104" s="198">
        <v>0.53239999999999998</v>
      </c>
      <c r="F104" s="121">
        <f t="shared" si="11"/>
        <v>2.4957321076822061</v>
      </c>
      <c r="G104" s="198">
        <v>0.76709999999999989</v>
      </c>
      <c r="H104" s="121">
        <f t="shared" si="11"/>
        <v>0.4408339594290005</v>
      </c>
      <c r="I104" s="198">
        <v>0.88290000000000002</v>
      </c>
      <c r="J104" s="121">
        <f t="shared" si="11"/>
        <v>0.15095815408682078</v>
      </c>
      <c r="K104" s="198">
        <v>0.98499999999999999</v>
      </c>
      <c r="L104" s="121">
        <f t="shared" si="12"/>
        <v>0.11564163551931128</v>
      </c>
      <c r="M104" s="198">
        <v>1.0501</v>
      </c>
      <c r="N104" s="121">
        <f t="shared" si="13"/>
        <v>6.6091370558375662E-2</v>
      </c>
    </row>
    <row r="105" spans="2:14" x14ac:dyDescent="0.25">
      <c r="B105" s="119" t="s">
        <v>90</v>
      </c>
      <c r="C105" s="198">
        <v>1.8200000000000001E-2</v>
      </c>
      <c r="D105" s="121"/>
      <c r="E105" s="198">
        <v>0.4698</v>
      </c>
      <c r="F105" s="121">
        <f t="shared" si="11"/>
        <v>24.81318681318681</v>
      </c>
      <c r="G105" s="198">
        <v>0.57100000000000006</v>
      </c>
      <c r="H105" s="121">
        <f t="shared" si="11"/>
        <v>0.21541081311196275</v>
      </c>
      <c r="I105" s="198">
        <v>0.70790000000000008</v>
      </c>
      <c r="J105" s="121">
        <f t="shared" si="11"/>
        <v>0.23975481611208416</v>
      </c>
      <c r="K105" s="198">
        <v>0.78749999999999998</v>
      </c>
      <c r="L105" s="121">
        <f t="shared" si="12"/>
        <v>0.11244526063003235</v>
      </c>
      <c r="M105" s="198"/>
      <c r="N105" s="121"/>
    </row>
    <row r="106" spans="2:14" x14ac:dyDescent="0.25">
      <c r="B106" s="119" t="s">
        <v>92</v>
      </c>
      <c r="C106" s="198">
        <v>0</v>
      </c>
      <c r="D106" s="121"/>
      <c r="E106" s="198">
        <v>0.48570000000000002</v>
      </c>
      <c r="F106" s="121" t="str">
        <f t="shared" si="11"/>
        <v>-</v>
      </c>
      <c r="G106" s="198">
        <v>0.63929999999999998</v>
      </c>
      <c r="H106" s="121">
        <f t="shared" si="11"/>
        <v>0.31624459542927719</v>
      </c>
      <c r="I106" s="198">
        <v>0.70120000000000005</v>
      </c>
      <c r="J106" s="121">
        <f t="shared" si="11"/>
        <v>9.6824651963084651E-2</v>
      </c>
      <c r="K106" s="198">
        <v>0.88969999999999994</v>
      </c>
      <c r="L106" s="121">
        <f t="shared" si="12"/>
        <v>0.26882487164860214</v>
      </c>
      <c r="M106" s="198"/>
      <c r="N106" s="121"/>
    </row>
    <row r="107" spans="2:14" x14ac:dyDescent="0.25">
      <c r="B107" s="119" t="s">
        <v>94</v>
      </c>
      <c r="C107" s="198">
        <v>6.3600000000000004E-2</v>
      </c>
      <c r="D107" s="121"/>
      <c r="E107" s="198">
        <v>0.49979999999999997</v>
      </c>
      <c r="F107" s="121">
        <f t="shared" si="11"/>
        <v>6.8584905660377347</v>
      </c>
      <c r="G107" s="198">
        <v>0.65410000000000001</v>
      </c>
      <c r="H107" s="121">
        <f t="shared" si="11"/>
        <v>0.30872348939575844</v>
      </c>
      <c r="I107" s="198">
        <v>0.64529999999999998</v>
      </c>
      <c r="J107" s="121">
        <f t="shared" si="11"/>
        <v>-1.3453600366916452E-2</v>
      </c>
      <c r="K107" s="198">
        <v>0.7913</v>
      </c>
      <c r="L107" s="121">
        <f t="shared" si="12"/>
        <v>0.2262513559584689</v>
      </c>
      <c r="M107" s="198"/>
      <c r="N107" s="121"/>
    </row>
    <row r="108" spans="2:14" x14ac:dyDescent="0.25">
      <c r="B108" s="119" t="s">
        <v>96</v>
      </c>
      <c r="C108" s="198">
        <v>8.8000000000000009E-2</v>
      </c>
      <c r="D108" s="121"/>
      <c r="E108" s="198">
        <v>0.49869999999999998</v>
      </c>
      <c r="F108" s="121">
        <f t="shared" si="11"/>
        <v>4.6670454545454536</v>
      </c>
      <c r="G108" s="198">
        <v>0.67709999999999992</v>
      </c>
      <c r="H108" s="121">
        <f t="shared" si="11"/>
        <v>0.35773009825546409</v>
      </c>
      <c r="I108" s="198">
        <v>0.7772</v>
      </c>
      <c r="J108" s="121">
        <f t="shared" si="11"/>
        <v>0.14783636095111508</v>
      </c>
      <c r="K108" s="198">
        <v>0.84849999999999992</v>
      </c>
      <c r="L108" s="121">
        <f t="shared" si="12"/>
        <v>9.1739577972207886E-2</v>
      </c>
      <c r="M108" s="198"/>
      <c r="N108" s="121"/>
    </row>
    <row r="109" spans="2:14" ht="15.75" x14ac:dyDescent="0.25">
      <c r="B109" s="122" t="s">
        <v>33</v>
      </c>
      <c r="C109" s="205">
        <f>IFERROR(AVERAGE(C97:C108),"-")</f>
        <v>0.16763333333333333</v>
      </c>
      <c r="D109" s="124"/>
      <c r="E109" s="205">
        <f>IFERROR(AVERAGE(E97:E108),"-")</f>
        <v>0.26006666666666667</v>
      </c>
      <c r="F109" s="124">
        <f t="shared" si="11"/>
        <v>0.55140186915887845</v>
      </c>
      <c r="G109" s="205">
        <f>IFERROR(AVERAGE(G97:G108),"-")</f>
        <v>0.58170833333333338</v>
      </c>
      <c r="H109" s="124">
        <f t="shared" si="11"/>
        <v>1.2367662137913356</v>
      </c>
      <c r="I109" s="205">
        <f>IFERROR(AVERAGE(I97:I108),"-")</f>
        <v>0.69203333333333339</v>
      </c>
      <c r="J109" s="124">
        <f t="shared" si="11"/>
        <v>0.18965690136809688</v>
      </c>
      <c r="K109" s="205">
        <f>IFERROR(AVERAGE(K97:K108),"-")</f>
        <v>0.8216</v>
      </c>
      <c r="L109" s="124">
        <f t="shared" si="12"/>
        <v>0.18722604884157779</v>
      </c>
      <c r="M109" s="205"/>
      <c r="N109" s="124"/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201"/>
      <c r="K112" s="201"/>
      <c r="L112" s="201"/>
    </row>
  </sheetData>
  <mergeCells count="17">
    <mergeCell ref="B4:N4"/>
    <mergeCell ref="C6:N6"/>
    <mergeCell ref="C7:D7"/>
    <mergeCell ref="E7:F7"/>
    <mergeCell ref="G7:H7"/>
    <mergeCell ref="I7:J7"/>
    <mergeCell ref="K7:L7"/>
    <mergeCell ref="M7:N7"/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FC091-9858-45B8-B566-DC122D8B0EC0}">
  <sheetPr>
    <tabColor theme="2" tint="-0.499984740745262"/>
  </sheetPr>
  <dimension ref="B4:B25"/>
  <sheetViews>
    <sheetView showGridLines="0" workbookViewId="0">
      <selection activeCell="D7" sqref="D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168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C0BCB-33FD-424C-A36A-65587B51697A}">
  <sheetPr>
    <tabColor theme="2" tint="-9.9978637043366805E-2"/>
  </sheetPr>
  <dimension ref="B1:AW44"/>
  <sheetViews>
    <sheetView showGridLines="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9.28515625" customWidth="1"/>
    <col min="38" max="38" width="14.140625" customWidth="1"/>
    <col min="39" max="39" width="7.85546875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06"/>
    </row>
    <row r="5" spans="2:48" ht="50.25" customHeight="1" thickBot="1" x14ac:dyDescent="0.3">
      <c r="B5" s="283" t="s">
        <v>169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P5" s="283" t="s">
        <v>170</v>
      </c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D5" s="283" t="s">
        <v>171</v>
      </c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146"/>
      <c r="AV5" s="146"/>
    </row>
    <row r="6" spans="2:48" ht="6" customHeight="1" thickBot="1" x14ac:dyDescent="0.3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86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  <c r="AB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</row>
    <row r="7" spans="2:48" ht="51.75" customHeight="1" thickBot="1" x14ac:dyDescent="0.3">
      <c r="B7" s="87"/>
      <c r="C7" s="207" t="s">
        <v>270</v>
      </c>
      <c r="D7" s="207" t="s">
        <v>271</v>
      </c>
      <c r="E7" s="207" t="s">
        <v>272</v>
      </c>
      <c r="F7" s="92" t="s">
        <v>273</v>
      </c>
      <c r="G7" s="92" t="s">
        <v>274</v>
      </c>
      <c r="H7" s="14" t="str">
        <f>CONCATENATE("var. ",RIGHT(G7,2),"/",RIGHT(F7,2))</f>
        <v>var. 25/24</v>
      </c>
      <c r="I7" s="207" t="s">
        <v>232</v>
      </c>
      <c r="J7" s="208" t="s">
        <v>233</v>
      </c>
      <c r="K7" s="208" t="s">
        <v>234</v>
      </c>
      <c r="L7" s="13" t="s">
        <v>235</v>
      </c>
      <c r="M7" s="13" t="s">
        <v>236</v>
      </c>
      <c r="N7" s="14" t="str">
        <f>CONCATENATE("var. ",RIGHT(M7,2),"/",RIGHT(L7,2))</f>
        <v>var. 25/24</v>
      </c>
      <c r="P7" s="87"/>
      <c r="Q7" s="207" t="s">
        <v>270</v>
      </c>
      <c r="R7" s="208" t="s">
        <v>271</v>
      </c>
      <c r="S7" s="208" t="s">
        <v>272</v>
      </c>
      <c r="T7" s="92" t="s">
        <v>273</v>
      </c>
      <c r="U7" s="92" t="s">
        <v>274</v>
      </c>
      <c r="V7" s="14" t="str">
        <f>CONCATENATE("var. ",RIGHT(U7,2),"/",RIGHT(T7,2))</f>
        <v>var. 25/24</v>
      </c>
      <c r="W7" s="207" t="s">
        <v>232</v>
      </c>
      <c r="X7" s="207" t="s">
        <v>233</v>
      </c>
      <c r="Y7" s="207" t="s">
        <v>234</v>
      </c>
      <c r="Z7" s="13" t="s">
        <v>235</v>
      </c>
      <c r="AA7" s="13" t="s">
        <v>236</v>
      </c>
      <c r="AB7" s="14" t="str">
        <f>CONCATENATE("var. ",RIGHT(AA7,2),"/",RIGHT(Z7,2))</f>
        <v>var. 25/24</v>
      </c>
      <c r="AD7" s="87"/>
      <c r="AE7" s="207" t="s">
        <v>270</v>
      </c>
      <c r="AF7" s="208" t="s">
        <v>271</v>
      </c>
      <c r="AG7" s="208" t="s">
        <v>272</v>
      </c>
      <c r="AH7" s="92" t="s">
        <v>273</v>
      </c>
      <c r="AI7" s="92" t="s">
        <v>274</v>
      </c>
      <c r="AJ7" s="14" t="str">
        <f>CONCATENATE("var. ",RIGHT(AI7,2),"/",RIGHT(AH7,2))</f>
        <v>var. 25/24</v>
      </c>
      <c r="AK7" s="209" t="str">
        <f>CONCATENATE("dif. ",RIGHT(AI7,2),"/",RIGHT(AH7,2))</f>
        <v>dif. 25/24</v>
      </c>
      <c r="AL7" s="210" t="str">
        <f>CONCATENATE("cuota ",RIGHT(AI7,2))</f>
        <v>cuota 25</v>
      </c>
      <c r="AM7" s="207" t="s">
        <v>232</v>
      </c>
      <c r="AN7" s="208" t="s">
        <v>233</v>
      </c>
      <c r="AO7" s="208" t="s">
        <v>234</v>
      </c>
      <c r="AP7" s="13" t="s">
        <v>235</v>
      </c>
      <c r="AQ7" s="13" t="s">
        <v>236</v>
      </c>
      <c r="AR7" s="14" t="str">
        <f>CONCATENATE("var. ",RIGHT(AQ7,2),"/",RIGHT(AP7,2))</f>
        <v>var. 25/24</v>
      </c>
      <c r="AS7" s="209" t="str">
        <f>CONCATENATE("dif. ",RIGHT(AQ7,2),"/",RIGHT(AP7,2))</f>
        <v>dif. 25/24</v>
      </c>
      <c r="AT7" s="209" t="str">
        <f>CONCATENATE("var. ",RIGHT(AQ7,2),"/",RIGHT(AM7,2))</f>
        <v>var. 25/21</v>
      </c>
      <c r="AU7" s="209" t="str">
        <f>CONCATENATE("dif. ",RIGHT(AQ7,2),"/",RIGHT(AM7,2))</f>
        <v>dif. 25/21</v>
      </c>
      <c r="AV7" s="210" t="str">
        <f>CONCATENATE("cuota ",RIGHT(AQ7,2))</f>
        <v>cuota 25</v>
      </c>
    </row>
    <row r="8" spans="2:48" ht="15.75" x14ac:dyDescent="0.25">
      <c r="B8" s="211" t="s">
        <v>46</v>
      </c>
      <c r="C8" s="212">
        <v>91.167694722717641</v>
      </c>
      <c r="D8" s="213">
        <v>104.29345939097809</v>
      </c>
      <c r="E8" s="213">
        <v>110.86459717295423</v>
      </c>
      <c r="F8" s="214">
        <v>122.50112352490383</v>
      </c>
      <c r="G8" s="213">
        <v>130.6253776486476</v>
      </c>
      <c r="H8" s="136">
        <f>G8/F8-1</f>
        <v>6.6319833565380737E-2</v>
      </c>
      <c r="I8" s="212">
        <v>93.95</v>
      </c>
      <c r="J8" s="215">
        <v>110.19</v>
      </c>
      <c r="K8" s="215">
        <v>119.89</v>
      </c>
      <c r="L8" s="215">
        <v>129.44999999999999</v>
      </c>
      <c r="M8" s="215">
        <v>137.16</v>
      </c>
      <c r="N8" s="136">
        <f t="shared" ref="N8:N18" si="0">M8/L8-1</f>
        <v>5.9559675550405533E-2</v>
      </c>
      <c r="P8" s="211" t="s">
        <v>46</v>
      </c>
      <c r="Q8" s="212">
        <v>34.951976543682946</v>
      </c>
      <c r="R8" s="214">
        <v>77.017720064690423</v>
      </c>
      <c r="S8" s="214">
        <v>89.579467058515803</v>
      </c>
      <c r="T8" s="214">
        <v>101.36928215841353</v>
      </c>
      <c r="U8" s="214">
        <v>107.51396891677859</v>
      </c>
      <c r="V8" s="136">
        <f t="shared" ref="V8:V18" si="1">U8/T8-1</f>
        <v>6.0616851846327036E-2</v>
      </c>
      <c r="W8" s="212">
        <v>57.12</v>
      </c>
      <c r="X8" s="215">
        <v>88.4</v>
      </c>
      <c r="Y8" s="215">
        <v>98.48</v>
      </c>
      <c r="Z8" s="215">
        <v>108.09</v>
      </c>
      <c r="AA8" s="215">
        <v>114.23</v>
      </c>
      <c r="AB8" s="136">
        <f t="shared" ref="AB8:AB18" si="2">AA8/Z8-1</f>
        <v>5.6804514756221725E-2</v>
      </c>
      <c r="AD8" s="65" t="s">
        <v>46</v>
      </c>
      <c r="AE8" s="216">
        <v>226823305.99000001</v>
      </c>
      <c r="AF8" s="135">
        <v>965949441.74999976</v>
      </c>
      <c r="AG8" s="135">
        <v>1145544683.48</v>
      </c>
      <c r="AH8" s="135">
        <v>1317355458.4700003</v>
      </c>
      <c r="AI8" s="135">
        <v>1375032768.2600002</v>
      </c>
      <c r="AJ8" s="136">
        <f t="shared" ref="AJ8:AJ18" si="3">AI8/AH8-1</f>
        <v>4.37826475907932E-2</v>
      </c>
      <c r="AK8" s="135">
        <f t="shared" ref="AK8:AK18" si="4">AI8-AH8</f>
        <v>57677309.789999962</v>
      </c>
      <c r="AL8" s="137">
        <f t="shared" ref="AL8:AL18" si="5">AI8/AI$8</f>
        <v>1</v>
      </c>
      <c r="AM8" s="217">
        <v>72974583.25</v>
      </c>
      <c r="AN8" s="218">
        <v>143721654.31</v>
      </c>
      <c r="AO8" s="218">
        <v>159824731.65000001</v>
      </c>
      <c r="AP8" s="218">
        <v>180138085.19000003</v>
      </c>
      <c r="AQ8" s="218">
        <v>186178545.42999998</v>
      </c>
      <c r="AR8" s="136">
        <f t="shared" ref="AR8:AR18" si="6">AQ8/AP8-1</f>
        <v>3.353238840986239E-2</v>
      </c>
      <c r="AS8" s="135">
        <f t="shared" ref="AS8:AS18" si="7">AQ8-AP8</f>
        <v>6040460.2399999499</v>
      </c>
      <c r="AT8" s="136">
        <f t="shared" ref="AT8:AT18" si="8">AQ8/AM8-1</f>
        <v>1.551279324092611</v>
      </c>
      <c r="AU8" s="135">
        <f t="shared" ref="AU8:AU18" si="9">AQ8-AM8</f>
        <v>113203962.17999998</v>
      </c>
      <c r="AV8" s="137">
        <f t="shared" ref="AV8:AV18" si="10">AQ8/AQ$8</f>
        <v>1</v>
      </c>
    </row>
    <row r="9" spans="2:48" x14ac:dyDescent="0.25">
      <c r="B9" s="15" t="s">
        <v>47</v>
      </c>
      <c r="C9" s="219">
        <v>118.12938654500434</v>
      </c>
      <c r="D9" s="220">
        <v>129.41671689371671</v>
      </c>
      <c r="E9" s="220">
        <v>135.32938384930677</v>
      </c>
      <c r="F9" s="220">
        <v>148.20504294707598</v>
      </c>
      <c r="G9" s="220">
        <v>156.55667762312632</v>
      </c>
      <c r="H9" s="76">
        <f>G9/F9-1</f>
        <v>5.6351892688514704E-2</v>
      </c>
      <c r="I9" s="219">
        <v>116.97</v>
      </c>
      <c r="J9" s="220">
        <v>137.88999999999999</v>
      </c>
      <c r="K9" s="220">
        <v>141.62</v>
      </c>
      <c r="L9" s="220">
        <v>154.12</v>
      </c>
      <c r="M9" s="220">
        <v>159.91999999999999</v>
      </c>
      <c r="N9" s="76">
        <f t="shared" si="0"/>
        <v>3.7633013236439083E-2</v>
      </c>
      <c r="P9" s="15" t="s">
        <v>47</v>
      </c>
      <c r="Q9" s="219">
        <v>48.734157324451068</v>
      </c>
      <c r="R9" s="220">
        <v>103.86893611994266</v>
      </c>
      <c r="S9" s="220">
        <v>115.22566619359142</v>
      </c>
      <c r="T9" s="220">
        <v>126.89903352038823</v>
      </c>
      <c r="U9" s="220">
        <v>133.51187596215124</v>
      </c>
      <c r="V9" s="76">
        <f t="shared" si="1"/>
        <v>5.2111054421076775E-2</v>
      </c>
      <c r="W9" s="219">
        <v>78.06</v>
      </c>
      <c r="X9" s="220">
        <v>120.98</v>
      </c>
      <c r="Y9" s="220">
        <v>123.56</v>
      </c>
      <c r="Z9" s="220">
        <v>134.58000000000001</v>
      </c>
      <c r="AA9" s="220">
        <v>137.81</v>
      </c>
      <c r="AB9" s="76">
        <f t="shared" si="2"/>
        <v>2.4000594441967449E-2</v>
      </c>
      <c r="AD9" s="15" t="s">
        <v>47</v>
      </c>
      <c r="AE9" s="221">
        <v>118972466.24000001</v>
      </c>
      <c r="AF9" s="54">
        <v>474431950.38</v>
      </c>
      <c r="AG9" s="54">
        <v>547891105.71999991</v>
      </c>
      <c r="AH9" s="54">
        <v>613491327.10000002</v>
      </c>
      <c r="AI9" s="54">
        <v>611263097.56999993</v>
      </c>
      <c r="AJ9" s="76">
        <f t="shared" si="3"/>
        <v>-3.6320473192881231E-3</v>
      </c>
      <c r="AK9" s="54">
        <f t="shared" si="4"/>
        <v>-2228229.5300000906</v>
      </c>
      <c r="AL9" s="100">
        <f t="shared" si="5"/>
        <v>0.44454438590834972</v>
      </c>
      <c r="AM9" s="222">
        <v>39162329.240000002</v>
      </c>
      <c r="AN9" s="223">
        <v>70775134.710000008</v>
      </c>
      <c r="AO9" s="223">
        <v>73918162.939999998</v>
      </c>
      <c r="AP9" s="223">
        <v>82515651.780000001</v>
      </c>
      <c r="AQ9" s="223">
        <v>81176820.569999993</v>
      </c>
      <c r="AR9" s="76">
        <f t="shared" si="6"/>
        <v>-1.6225178873573554E-2</v>
      </c>
      <c r="AS9" s="54">
        <f t="shared" si="7"/>
        <v>-1338831.2100000083</v>
      </c>
      <c r="AT9" s="76">
        <f t="shared" si="8"/>
        <v>1.072829225057605</v>
      </c>
      <c r="AU9" s="54">
        <f t="shared" si="9"/>
        <v>42014491.329999991</v>
      </c>
      <c r="AV9" s="100">
        <f t="shared" si="10"/>
        <v>0.43601597800924446</v>
      </c>
    </row>
    <row r="10" spans="2:48" x14ac:dyDescent="0.25">
      <c r="B10" s="19" t="s">
        <v>48</v>
      </c>
      <c r="C10" s="219">
        <v>74.977259295375148</v>
      </c>
      <c r="D10" s="220">
        <v>91.037579419350834</v>
      </c>
      <c r="E10" s="220">
        <v>98.796151955843285</v>
      </c>
      <c r="F10" s="220">
        <v>112.77171354055929</v>
      </c>
      <c r="G10" s="220">
        <v>123.113952698508</v>
      </c>
      <c r="H10" s="76">
        <f>G10/F10-1</f>
        <v>9.1709515030371946E-2</v>
      </c>
      <c r="I10" s="219">
        <v>79.650000000000006</v>
      </c>
      <c r="J10" s="220">
        <v>93.63</v>
      </c>
      <c r="K10" s="220">
        <v>105.79</v>
      </c>
      <c r="L10" s="220">
        <v>121.88</v>
      </c>
      <c r="M10" s="220">
        <v>130.28</v>
      </c>
      <c r="N10" s="76">
        <f t="shared" si="0"/>
        <v>6.8920249425664659E-2</v>
      </c>
      <c r="P10" s="19" t="s">
        <v>48</v>
      </c>
      <c r="Q10" s="219">
        <v>23.894748836172461</v>
      </c>
      <c r="R10" s="220">
        <v>66.784818024891734</v>
      </c>
      <c r="S10" s="220">
        <v>80.158697360179417</v>
      </c>
      <c r="T10" s="220">
        <v>94.13841659649637</v>
      </c>
      <c r="U10" s="220">
        <v>100.6779401189861</v>
      </c>
      <c r="V10" s="76">
        <f t="shared" si="1"/>
        <v>6.9467107679535012E-2</v>
      </c>
      <c r="W10" s="219">
        <v>45.19</v>
      </c>
      <c r="X10" s="220">
        <v>75.23</v>
      </c>
      <c r="Y10" s="220">
        <v>86.88</v>
      </c>
      <c r="Z10" s="220">
        <v>101.61</v>
      </c>
      <c r="AA10" s="220">
        <v>107.68</v>
      </c>
      <c r="AB10" s="76">
        <f t="shared" si="2"/>
        <v>5.9738214742643514E-2</v>
      </c>
      <c r="AD10" s="19" t="s">
        <v>48</v>
      </c>
      <c r="AE10" s="221">
        <v>37311445.389999993</v>
      </c>
      <c r="AF10" s="54">
        <v>235016125.90000004</v>
      </c>
      <c r="AG10" s="54">
        <v>277934126.69999999</v>
      </c>
      <c r="AH10" s="54">
        <v>331116061.97000003</v>
      </c>
      <c r="AI10" s="54">
        <v>354015925.15000004</v>
      </c>
      <c r="AJ10" s="76">
        <f t="shared" si="3"/>
        <v>6.9159626518132455E-2</v>
      </c>
      <c r="AK10" s="54">
        <f t="shared" si="4"/>
        <v>22899863.180000007</v>
      </c>
      <c r="AL10" s="100">
        <f t="shared" si="5"/>
        <v>0.25745999173385548</v>
      </c>
      <c r="AM10" s="222">
        <v>13794386</v>
      </c>
      <c r="AN10" s="223">
        <v>34927582.460000001</v>
      </c>
      <c r="AO10" s="223">
        <v>38148885.149999999</v>
      </c>
      <c r="AP10" s="223">
        <v>46238626.32</v>
      </c>
      <c r="AQ10" s="223">
        <v>47888266.18</v>
      </c>
      <c r="AR10" s="76">
        <f t="shared" si="6"/>
        <v>3.5676662377110091E-2</v>
      </c>
      <c r="AS10" s="54">
        <f t="shared" si="7"/>
        <v>1649639.8599999994</v>
      </c>
      <c r="AT10" s="76">
        <f t="shared" si="8"/>
        <v>2.4715764935097511</v>
      </c>
      <c r="AU10" s="54">
        <f t="shared" si="9"/>
        <v>34093880.18</v>
      </c>
      <c r="AV10" s="100">
        <f t="shared" si="10"/>
        <v>0.25721688860226477</v>
      </c>
    </row>
    <row r="11" spans="2:48" x14ac:dyDescent="0.25">
      <c r="B11" s="19" t="s">
        <v>49</v>
      </c>
      <c r="C11" s="219">
        <v>61.230435263999155</v>
      </c>
      <c r="D11" s="220">
        <v>72.462571077646572</v>
      </c>
      <c r="E11" s="220">
        <v>76.989629021676237</v>
      </c>
      <c r="F11" s="220">
        <v>85.66016840512124</v>
      </c>
      <c r="G11" s="220">
        <v>99.261257213774954</v>
      </c>
      <c r="H11" s="76">
        <f>G11/F11-1</f>
        <v>0.15877961790045414</v>
      </c>
      <c r="I11" s="219">
        <v>73.180000000000007</v>
      </c>
      <c r="J11" s="220">
        <v>83.27</v>
      </c>
      <c r="K11" s="220">
        <v>71.260000000000005</v>
      </c>
      <c r="L11" s="220">
        <v>93.58</v>
      </c>
      <c r="M11" s="220">
        <v>92.89</v>
      </c>
      <c r="N11" s="76">
        <f t="shared" si="0"/>
        <v>-7.3733703782858928E-3</v>
      </c>
      <c r="P11" s="19" t="s">
        <v>49</v>
      </c>
      <c r="Q11" s="219">
        <v>25.684427335737865</v>
      </c>
      <c r="R11" s="220">
        <v>48.95399893243102</v>
      </c>
      <c r="S11" s="220">
        <v>48.969435702641469</v>
      </c>
      <c r="T11" s="220">
        <v>59.573104626880848</v>
      </c>
      <c r="U11" s="220">
        <v>66.293443877018944</v>
      </c>
      <c r="V11" s="76">
        <f t="shared" si="1"/>
        <v>0.11280827635606738</v>
      </c>
      <c r="W11" s="219">
        <v>42.89</v>
      </c>
      <c r="X11" s="220">
        <v>57.78</v>
      </c>
      <c r="Y11" s="220">
        <v>38.6</v>
      </c>
      <c r="Z11" s="220">
        <v>67.22</v>
      </c>
      <c r="AA11" s="220">
        <v>65.599999999999994</v>
      </c>
      <c r="AB11" s="76">
        <f t="shared" si="2"/>
        <v>-2.4099970246950431E-2</v>
      </c>
      <c r="AD11" s="19" t="s">
        <v>49</v>
      </c>
      <c r="AE11" s="221">
        <v>1832087.3199999998</v>
      </c>
      <c r="AF11" s="54">
        <v>4813822.7299999995</v>
      </c>
      <c r="AG11" s="54">
        <v>5242528.4400000004</v>
      </c>
      <c r="AH11" s="54">
        <v>6408679.5099999988</v>
      </c>
      <c r="AI11" s="54">
        <v>7277567.1799999997</v>
      </c>
      <c r="AJ11" s="76">
        <f t="shared" si="3"/>
        <v>0.13557982867519014</v>
      </c>
      <c r="AK11" s="54">
        <f t="shared" si="4"/>
        <v>868887.67000000086</v>
      </c>
      <c r="AL11" s="100">
        <f t="shared" si="5"/>
        <v>5.292649999322714E-3</v>
      </c>
      <c r="AM11" s="222">
        <v>515927.91</v>
      </c>
      <c r="AN11" s="223">
        <v>734438.98</v>
      </c>
      <c r="AO11" s="223">
        <v>538467.41999999993</v>
      </c>
      <c r="AP11" s="223">
        <v>937731.08</v>
      </c>
      <c r="AQ11" s="223">
        <v>919175.02</v>
      </c>
      <c r="AR11" s="76">
        <f t="shared" si="6"/>
        <v>-1.9788253152492219E-2</v>
      </c>
      <c r="AS11" s="54">
        <f t="shared" si="7"/>
        <v>-18556.059999999939</v>
      </c>
      <c r="AT11" s="76">
        <f t="shared" si="8"/>
        <v>0.78159584349681732</v>
      </c>
      <c r="AU11" s="54">
        <f t="shared" si="9"/>
        <v>403247.11000000004</v>
      </c>
      <c r="AV11" s="100">
        <f t="shared" si="10"/>
        <v>4.9370619900218011E-3</v>
      </c>
    </row>
    <row r="12" spans="2:48" x14ac:dyDescent="0.25">
      <c r="B12" s="19" t="s">
        <v>50</v>
      </c>
      <c r="C12" s="219">
        <v>144.99240061998114</v>
      </c>
      <c r="D12" s="220">
        <v>208.47447148793341</v>
      </c>
      <c r="E12" s="220">
        <v>189.0541788468316</v>
      </c>
      <c r="F12" s="220">
        <v>196.30720748943347</v>
      </c>
      <c r="G12" s="220">
        <v>211.10420364618412</v>
      </c>
      <c r="H12" s="76">
        <f t="shared" ref="H12:H18" si="11">G12/F12-1</f>
        <v>7.5376733977264188E-2</v>
      </c>
      <c r="I12" s="219">
        <v>98.08</v>
      </c>
      <c r="J12" s="220">
        <v>148.46</v>
      </c>
      <c r="K12" s="220">
        <v>260.63</v>
      </c>
      <c r="L12" s="220">
        <v>181.59</v>
      </c>
      <c r="M12" s="220">
        <v>250.09</v>
      </c>
      <c r="N12" s="76">
        <f t="shared" si="0"/>
        <v>0.37722341538630988</v>
      </c>
      <c r="P12" s="19" t="s">
        <v>50</v>
      </c>
      <c r="Q12" s="219">
        <v>27.032096047740101</v>
      </c>
      <c r="R12" s="220">
        <v>102.86059202015834</v>
      </c>
      <c r="S12" s="220">
        <v>102.69527251033416</v>
      </c>
      <c r="T12" s="220">
        <v>117.35860497486014</v>
      </c>
      <c r="U12" s="220">
        <v>156.94064439203603</v>
      </c>
      <c r="V12" s="76">
        <f t="shared" si="1"/>
        <v>0.33727428359986833</v>
      </c>
      <c r="W12" s="219">
        <v>19.96</v>
      </c>
      <c r="X12" s="220">
        <v>75.36</v>
      </c>
      <c r="Y12" s="220">
        <v>149.65</v>
      </c>
      <c r="Z12" s="220">
        <v>108.8</v>
      </c>
      <c r="AA12" s="220">
        <v>189.75</v>
      </c>
      <c r="AB12" s="76">
        <f t="shared" si="2"/>
        <v>0.74402573529411775</v>
      </c>
      <c r="AD12" s="19" t="s">
        <v>50</v>
      </c>
      <c r="AE12" s="221">
        <v>8544019.1500000022</v>
      </c>
      <c r="AF12" s="54">
        <v>40796466.149999999</v>
      </c>
      <c r="AG12" s="54">
        <v>38216897.450000003</v>
      </c>
      <c r="AH12" s="54">
        <v>36476203.179999992</v>
      </c>
      <c r="AI12" s="54">
        <v>64450859.650000006</v>
      </c>
      <c r="AJ12" s="76">
        <f t="shared" si="3"/>
        <v>0.76692895726983434</v>
      </c>
      <c r="AK12" s="54">
        <f t="shared" si="4"/>
        <v>27974656.470000014</v>
      </c>
      <c r="AL12" s="100">
        <f t="shared" si="5"/>
        <v>4.6872235438838075E-2</v>
      </c>
      <c r="AM12" s="222">
        <v>948643.2</v>
      </c>
      <c r="AN12" s="223">
        <v>3856905.8200000003</v>
      </c>
      <c r="AO12" s="223">
        <v>7097745.8899999997</v>
      </c>
      <c r="AP12" s="223">
        <v>5217668.8299999991</v>
      </c>
      <c r="AQ12" s="223">
        <v>9940820.9699999988</v>
      </c>
      <c r="AR12" s="76">
        <f t="shared" si="6"/>
        <v>0.90522267585158334</v>
      </c>
      <c r="AS12" s="54">
        <f t="shared" si="7"/>
        <v>4723152.1399999997</v>
      </c>
      <c r="AT12" s="76">
        <f t="shared" si="8"/>
        <v>9.4789882750437666</v>
      </c>
      <c r="AU12" s="54">
        <f t="shared" si="9"/>
        <v>8992177.7699999996</v>
      </c>
      <c r="AV12" s="100">
        <f t="shared" si="10"/>
        <v>5.339401995563222E-2</v>
      </c>
    </row>
    <row r="13" spans="2:48" x14ac:dyDescent="0.25">
      <c r="B13" s="19" t="s">
        <v>51</v>
      </c>
      <c r="C13" s="219">
        <v>44.030417051368687</v>
      </c>
      <c r="D13" s="220">
        <v>57.076518254425906</v>
      </c>
      <c r="E13" s="220">
        <v>64.343901682205754</v>
      </c>
      <c r="F13" s="220">
        <v>73.191215889220231</v>
      </c>
      <c r="G13" s="220">
        <v>81.085597892832936</v>
      </c>
      <c r="H13" s="76">
        <f t="shared" si="11"/>
        <v>0.10785969200950807</v>
      </c>
      <c r="I13" s="219">
        <v>54.27</v>
      </c>
      <c r="J13" s="220">
        <v>65.010000000000005</v>
      </c>
      <c r="K13" s="220">
        <v>73.63</v>
      </c>
      <c r="L13" s="220">
        <v>80.91</v>
      </c>
      <c r="M13" s="220">
        <v>89.9</v>
      </c>
      <c r="N13" s="76">
        <f t="shared" si="0"/>
        <v>0.11111111111111116</v>
      </c>
      <c r="P13" s="19" t="s">
        <v>51</v>
      </c>
      <c r="Q13" s="219">
        <v>19.599767421952055</v>
      </c>
      <c r="R13" s="220">
        <v>38.609511754839708</v>
      </c>
      <c r="S13" s="220">
        <v>50.259848423024231</v>
      </c>
      <c r="T13" s="220">
        <v>59.215273964141907</v>
      </c>
      <c r="U13" s="220">
        <v>65.495358189624184</v>
      </c>
      <c r="V13" s="76">
        <f t="shared" si="1"/>
        <v>0.10605514093011226</v>
      </c>
      <c r="W13" s="219">
        <v>33.47</v>
      </c>
      <c r="X13" s="220">
        <v>48.64</v>
      </c>
      <c r="Y13" s="220">
        <v>58.27</v>
      </c>
      <c r="Z13" s="220">
        <v>68.53</v>
      </c>
      <c r="AA13" s="220">
        <v>74.45</v>
      </c>
      <c r="AB13" s="76">
        <f t="shared" si="2"/>
        <v>8.6385524587771823E-2</v>
      </c>
      <c r="AD13" s="19" t="s">
        <v>51</v>
      </c>
      <c r="AE13" s="221">
        <v>19133745.280000001</v>
      </c>
      <c r="AF13" s="54">
        <v>83874492.519999996</v>
      </c>
      <c r="AG13" s="54">
        <v>113707442.28</v>
      </c>
      <c r="AH13" s="54">
        <v>140702341.95000002</v>
      </c>
      <c r="AI13" s="54">
        <v>153750896.55999997</v>
      </c>
      <c r="AJ13" s="76">
        <f t="shared" si="3"/>
        <v>9.2738716564056078E-2</v>
      </c>
      <c r="AK13" s="54">
        <f t="shared" si="4"/>
        <v>13048554.609999955</v>
      </c>
      <c r="AL13" s="100">
        <f t="shared" si="5"/>
        <v>0.11181616911905312</v>
      </c>
      <c r="AM13" s="222">
        <v>7643395.96</v>
      </c>
      <c r="AN13" s="223">
        <v>13682782.65</v>
      </c>
      <c r="AO13" s="223">
        <v>17087761.27</v>
      </c>
      <c r="AP13" s="223">
        <v>20812913.180000003</v>
      </c>
      <c r="AQ13" s="223">
        <v>22422006.719999999</v>
      </c>
      <c r="AR13" s="76">
        <f t="shared" si="6"/>
        <v>7.7312268882485879E-2</v>
      </c>
      <c r="AS13" s="54">
        <f t="shared" si="7"/>
        <v>1609093.5399999954</v>
      </c>
      <c r="AT13" s="76">
        <f t="shared" si="8"/>
        <v>1.9335136943500699</v>
      </c>
      <c r="AU13" s="54">
        <f t="shared" si="9"/>
        <v>14778610.759999998</v>
      </c>
      <c r="AV13" s="100">
        <f t="shared" si="10"/>
        <v>0.12043281715524144</v>
      </c>
    </row>
    <row r="14" spans="2:48" x14ac:dyDescent="0.25">
      <c r="B14" s="19" t="s">
        <v>52</v>
      </c>
      <c r="C14" s="219">
        <v>79.301158521526375</v>
      </c>
      <c r="D14" s="220">
        <v>85.975341818393218</v>
      </c>
      <c r="E14" s="220">
        <v>94.394828433056773</v>
      </c>
      <c r="F14" s="220">
        <v>106.55347393097286</v>
      </c>
      <c r="G14" s="220">
        <v>114.18903512476601</v>
      </c>
      <c r="H14" s="76">
        <f t="shared" si="11"/>
        <v>7.1659429881559822E-2</v>
      </c>
      <c r="I14" s="219">
        <v>78.88</v>
      </c>
      <c r="J14" s="220">
        <v>79.42</v>
      </c>
      <c r="K14" s="220">
        <v>84.54</v>
      </c>
      <c r="L14" s="220">
        <v>95.3</v>
      </c>
      <c r="M14" s="220">
        <v>98.67</v>
      </c>
      <c r="N14" s="76">
        <f t="shared" si="0"/>
        <v>3.5362014690451193E-2</v>
      </c>
      <c r="P14" s="19" t="s">
        <v>52</v>
      </c>
      <c r="Q14" s="219">
        <v>35.227038524077322</v>
      </c>
      <c r="R14" s="220">
        <v>61.943336896333975</v>
      </c>
      <c r="S14" s="220">
        <v>70.046581956766403</v>
      </c>
      <c r="T14" s="220">
        <v>78.804999289677511</v>
      </c>
      <c r="U14" s="220">
        <v>85.372475145397459</v>
      </c>
      <c r="V14" s="76">
        <f t="shared" si="1"/>
        <v>8.3338315017029707E-2</v>
      </c>
      <c r="W14" s="219">
        <v>44.01</v>
      </c>
      <c r="X14" s="220">
        <v>51.14</v>
      </c>
      <c r="Y14" s="220">
        <v>54.98</v>
      </c>
      <c r="Z14" s="220">
        <v>52.09</v>
      </c>
      <c r="AA14" s="220">
        <v>55.95</v>
      </c>
      <c r="AB14" s="76">
        <f t="shared" si="2"/>
        <v>7.4102514878095604E-2</v>
      </c>
      <c r="AD14" s="19" t="s">
        <v>52</v>
      </c>
      <c r="AE14" s="221">
        <v>2114985.92</v>
      </c>
      <c r="AF14" s="54">
        <v>4974362.24</v>
      </c>
      <c r="AG14" s="54">
        <v>5726977.3300000001</v>
      </c>
      <c r="AH14" s="54">
        <v>6614600.9800000004</v>
      </c>
      <c r="AI14" s="54">
        <v>7136559.6099999994</v>
      </c>
      <c r="AJ14" s="76">
        <f t="shared" si="3"/>
        <v>7.8910070551224454E-2</v>
      </c>
      <c r="AK14" s="54">
        <f t="shared" si="4"/>
        <v>521958.62999999896</v>
      </c>
      <c r="AL14" s="100">
        <f t="shared" si="5"/>
        <v>5.1901014832037599E-3</v>
      </c>
      <c r="AM14" s="222">
        <v>431078.06000000006</v>
      </c>
      <c r="AN14" s="223">
        <v>537391.92000000004</v>
      </c>
      <c r="AO14" s="223">
        <v>543731.87</v>
      </c>
      <c r="AP14" s="223">
        <v>555536.89</v>
      </c>
      <c r="AQ14" s="223">
        <v>596673.21</v>
      </c>
      <c r="AR14" s="76">
        <f t="shared" si="6"/>
        <v>7.4047863860129848E-2</v>
      </c>
      <c r="AS14" s="54">
        <f t="shared" si="7"/>
        <v>41136.319999999949</v>
      </c>
      <c r="AT14" s="76">
        <f t="shared" si="8"/>
        <v>0.38414191156005462</v>
      </c>
      <c r="AU14" s="54">
        <f t="shared" si="9"/>
        <v>165595.14999999991</v>
      </c>
      <c r="AV14" s="100">
        <f t="shared" si="10"/>
        <v>3.204844084595876E-3</v>
      </c>
    </row>
    <row r="15" spans="2:48" x14ac:dyDescent="0.25">
      <c r="B15" s="19" t="s">
        <v>53</v>
      </c>
      <c r="C15" s="219">
        <v>129.7009515327868</v>
      </c>
      <c r="D15" s="220">
        <v>120.42144123126558</v>
      </c>
      <c r="E15" s="220">
        <v>143.34713873791705</v>
      </c>
      <c r="F15" s="220">
        <v>162.68820632090561</v>
      </c>
      <c r="G15" s="220">
        <v>190.1966956236553</v>
      </c>
      <c r="H15" s="76">
        <f t="shared" si="11"/>
        <v>0.16908717555400843</v>
      </c>
      <c r="I15" s="219">
        <v>135.93</v>
      </c>
      <c r="J15" s="220">
        <v>132.41</v>
      </c>
      <c r="K15" s="220">
        <v>156.97999999999999</v>
      </c>
      <c r="L15" s="220">
        <v>166.04</v>
      </c>
      <c r="M15" s="220">
        <v>197.41</v>
      </c>
      <c r="N15" s="76">
        <f t="shared" si="0"/>
        <v>0.18893037822211523</v>
      </c>
      <c r="P15" s="19" t="s">
        <v>53</v>
      </c>
      <c r="Q15" s="219">
        <v>71.736066580859273</v>
      </c>
      <c r="R15" s="220">
        <v>89.172009659933622</v>
      </c>
      <c r="S15" s="220">
        <v>115.57206133466974</v>
      </c>
      <c r="T15" s="220">
        <v>139.01766777122504</v>
      </c>
      <c r="U15" s="220">
        <v>159.84171342198567</v>
      </c>
      <c r="V15" s="76">
        <f t="shared" si="1"/>
        <v>0.1497942382764601</v>
      </c>
      <c r="W15" s="219">
        <v>101.59</v>
      </c>
      <c r="X15" s="220">
        <v>108.38</v>
      </c>
      <c r="Y15" s="220">
        <v>137.04</v>
      </c>
      <c r="Z15" s="220">
        <v>143.49</v>
      </c>
      <c r="AA15" s="220">
        <v>170.33</v>
      </c>
      <c r="AB15" s="76">
        <f t="shared" si="2"/>
        <v>0.18705136246428333</v>
      </c>
      <c r="AD15" s="19" t="s">
        <v>53</v>
      </c>
      <c r="AE15" s="221">
        <v>13995281.300000001</v>
      </c>
      <c r="AF15" s="54">
        <v>34504689.640000001</v>
      </c>
      <c r="AG15" s="54">
        <v>50130026.820000008</v>
      </c>
      <c r="AH15" s="54">
        <v>60648852.359999999</v>
      </c>
      <c r="AI15" s="54">
        <v>68514328.269999996</v>
      </c>
      <c r="AJ15" s="76">
        <f t="shared" si="3"/>
        <v>0.12968878394123662</v>
      </c>
      <c r="AK15" s="54">
        <f t="shared" si="4"/>
        <v>7865475.9099999964</v>
      </c>
      <c r="AL15" s="100">
        <f t="shared" si="5"/>
        <v>4.9827414918045689E-2</v>
      </c>
      <c r="AM15" s="222">
        <v>3968219.13</v>
      </c>
      <c r="AN15" s="223">
        <v>5997202.2400000002</v>
      </c>
      <c r="AO15" s="223">
        <v>7583290.4500000002</v>
      </c>
      <c r="AP15" s="223">
        <v>7953121.9199999999</v>
      </c>
      <c r="AQ15" s="223">
        <v>8955104.7799999993</v>
      </c>
      <c r="AR15" s="76">
        <f t="shared" si="6"/>
        <v>0.12598610584357783</v>
      </c>
      <c r="AS15" s="54">
        <f t="shared" si="7"/>
        <v>1001982.8599999994</v>
      </c>
      <c r="AT15" s="76">
        <f t="shared" si="8"/>
        <v>1.2567062167254859</v>
      </c>
      <c r="AU15" s="54">
        <f t="shared" si="9"/>
        <v>4986885.6499999994</v>
      </c>
      <c r="AV15" s="100">
        <f t="shared" si="10"/>
        <v>4.8099552820746301E-2</v>
      </c>
    </row>
    <row r="16" spans="2:48" x14ac:dyDescent="0.25">
      <c r="B16" s="19" t="s">
        <v>54</v>
      </c>
      <c r="C16" s="219">
        <v>64.32738906088548</v>
      </c>
      <c r="D16" s="220">
        <v>75.413031864888026</v>
      </c>
      <c r="E16" s="220">
        <v>84.925570738005305</v>
      </c>
      <c r="F16" s="220">
        <v>94.179165418846281</v>
      </c>
      <c r="G16" s="220">
        <v>101.25062461795463</v>
      </c>
      <c r="H16" s="76">
        <f t="shared" si="11"/>
        <v>7.5085175873657484E-2</v>
      </c>
      <c r="I16" s="219">
        <v>68.739999999999995</v>
      </c>
      <c r="J16" s="220">
        <v>74.67</v>
      </c>
      <c r="K16" s="220">
        <v>81.05</v>
      </c>
      <c r="L16" s="220">
        <v>86.31</v>
      </c>
      <c r="M16" s="220">
        <v>90.57</v>
      </c>
      <c r="N16" s="76">
        <f t="shared" si="0"/>
        <v>4.9356969064998202E-2</v>
      </c>
      <c r="P16" s="19" t="s">
        <v>54</v>
      </c>
      <c r="Q16" s="219">
        <v>29.352674122227871</v>
      </c>
      <c r="R16" s="220">
        <v>52.286470934342148</v>
      </c>
      <c r="S16" s="220">
        <v>59.272140632292185</v>
      </c>
      <c r="T16" s="220">
        <v>66.379128271953292</v>
      </c>
      <c r="U16" s="220">
        <v>73.61130157718307</v>
      </c>
      <c r="V16" s="76">
        <f t="shared" si="1"/>
        <v>0.10895252006925715</v>
      </c>
      <c r="W16" s="219">
        <v>39.479999999999997</v>
      </c>
      <c r="X16" s="220">
        <v>43.06</v>
      </c>
      <c r="Y16" s="220">
        <v>52.08</v>
      </c>
      <c r="Z16" s="220">
        <v>48.28</v>
      </c>
      <c r="AA16" s="220">
        <v>60.5</v>
      </c>
      <c r="AB16" s="76">
        <f t="shared" si="2"/>
        <v>0.25310687655343833</v>
      </c>
      <c r="AD16" s="19" t="s">
        <v>54</v>
      </c>
      <c r="AE16" s="221">
        <v>8192789.7700000005</v>
      </c>
      <c r="AF16" s="54">
        <v>17576637.32</v>
      </c>
      <c r="AG16" s="54">
        <v>21415033.379999995</v>
      </c>
      <c r="AH16" s="54">
        <v>23661745.129999999</v>
      </c>
      <c r="AI16" s="54">
        <v>25011680.260000005</v>
      </c>
      <c r="AJ16" s="76">
        <f t="shared" si="3"/>
        <v>5.7051376497520678E-2</v>
      </c>
      <c r="AK16" s="54">
        <f t="shared" si="4"/>
        <v>1349935.1300000064</v>
      </c>
      <c r="AL16" s="100">
        <f t="shared" si="5"/>
        <v>1.8189879424946643E-2</v>
      </c>
      <c r="AM16" s="222">
        <v>1451658.94</v>
      </c>
      <c r="AN16" s="223">
        <v>1879355.71</v>
      </c>
      <c r="AO16" s="223">
        <v>2279634.65</v>
      </c>
      <c r="AP16" s="223">
        <v>2092574.4700000002</v>
      </c>
      <c r="AQ16" s="223">
        <v>2501854.11</v>
      </c>
      <c r="AR16" s="76">
        <f t="shared" si="6"/>
        <v>0.19558665455762703</v>
      </c>
      <c r="AS16" s="54">
        <f t="shared" si="7"/>
        <v>409279.63999999966</v>
      </c>
      <c r="AT16" s="76">
        <f t="shared" si="8"/>
        <v>0.72344484028734746</v>
      </c>
      <c r="AU16" s="54">
        <f t="shared" si="9"/>
        <v>1050195.17</v>
      </c>
      <c r="AV16" s="100">
        <f t="shared" si="10"/>
        <v>1.3437929189003441E-2</v>
      </c>
    </row>
    <row r="17" spans="2:48" x14ac:dyDescent="0.25">
      <c r="B17" s="19" t="s">
        <v>55</v>
      </c>
      <c r="C17" s="219">
        <v>90.201237109804381</v>
      </c>
      <c r="D17" s="220">
        <v>115.27242808419555</v>
      </c>
      <c r="E17" s="220">
        <v>128.77591964319672</v>
      </c>
      <c r="F17" s="220">
        <v>142.32967242878595</v>
      </c>
      <c r="G17" s="220">
        <v>117.19953835226218</v>
      </c>
      <c r="H17" s="76">
        <f t="shared" si="11"/>
        <v>-0.17656286034872681</v>
      </c>
      <c r="I17" s="219">
        <v>100.03</v>
      </c>
      <c r="J17" s="220">
        <v>137.72</v>
      </c>
      <c r="K17" s="220">
        <v>146.53</v>
      </c>
      <c r="L17" s="220">
        <v>158.72999999999999</v>
      </c>
      <c r="M17" s="220">
        <v>130.43</v>
      </c>
      <c r="N17" s="76">
        <f t="shared" si="0"/>
        <v>-0.17829017829017824</v>
      </c>
      <c r="P17" s="19" t="s">
        <v>55</v>
      </c>
      <c r="Q17" s="219">
        <v>34.722434348412641</v>
      </c>
      <c r="R17" s="220">
        <v>86.068517521212058</v>
      </c>
      <c r="S17" s="220">
        <v>107.31673270801484</v>
      </c>
      <c r="T17" s="220">
        <v>122.28447539009764</v>
      </c>
      <c r="U17" s="220">
        <v>100.1088048526041</v>
      </c>
      <c r="V17" s="76">
        <f t="shared" si="1"/>
        <v>-0.18134493742358804</v>
      </c>
      <c r="W17" s="219">
        <v>61.03</v>
      </c>
      <c r="X17" s="220">
        <v>115.74</v>
      </c>
      <c r="Y17" s="220">
        <v>128.71</v>
      </c>
      <c r="Z17" s="220">
        <v>140.74</v>
      </c>
      <c r="AA17" s="220">
        <v>114.55</v>
      </c>
      <c r="AB17" s="76">
        <f t="shared" si="2"/>
        <v>-0.18608782151485015</v>
      </c>
      <c r="AD17" s="19" t="s">
        <v>55</v>
      </c>
      <c r="AE17" s="221">
        <v>11072042.780000001</v>
      </c>
      <c r="AF17" s="54">
        <v>56910984.090000004</v>
      </c>
      <c r="AG17" s="54">
        <v>69851556.950000003</v>
      </c>
      <c r="AH17" s="54">
        <v>81216232.75</v>
      </c>
      <c r="AI17" s="54">
        <v>66678959.129999995</v>
      </c>
      <c r="AJ17" s="76">
        <f t="shared" si="3"/>
        <v>-0.17899468034609134</v>
      </c>
      <c r="AK17" s="54">
        <f t="shared" si="4"/>
        <v>-14537273.620000005</v>
      </c>
      <c r="AL17" s="100">
        <f t="shared" si="5"/>
        <v>4.8492632807854583E-2</v>
      </c>
      <c r="AM17" s="222">
        <v>3716039.46</v>
      </c>
      <c r="AN17" s="223">
        <v>9766291.2300000004</v>
      </c>
      <c r="AO17" s="223">
        <v>10861089.319999998</v>
      </c>
      <c r="AP17" s="223">
        <v>11875846.74</v>
      </c>
      <c r="AQ17" s="223">
        <v>9733594.3200000003</v>
      </c>
      <c r="AR17" s="76">
        <f t="shared" si="6"/>
        <v>-0.18038734137453172</v>
      </c>
      <c r="AS17" s="54">
        <f t="shared" si="7"/>
        <v>-2142252.42</v>
      </c>
      <c r="AT17" s="76">
        <f t="shared" si="8"/>
        <v>1.6193463295462425</v>
      </c>
      <c r="AU17" s="54">
        <f t="shared" si="9"/>
        <v>6017554.8600000003</v>
      </c>
      <c r="AV17" s="100">
        <f t="shared" si="10"/>
        <v>5.2280966625446484E-2</v>
      </c>
    </row>
    <row r="18" spans="2:48" x14ac:dyDescent="0.25">
      <c r="B18" s="23" t="s">
        <v>56</v>
      </c>
      <c r="C18" s="219">
        <v>75.289454508021706</v>
      </c>
      <c r="D18" s="220">
        <v>61.688600774017914</v>
      </c>
      <c r="E18" s="220">
        <v>67.467318762677237</v>
      </c>
      <c r="F18" s="220">
        <v>71.385524022416874</v>
      </c>
      <c r="G18" s="220">
        <v>72.628790126556297</v>
      </c>
      <c r="H18" s="76">
        <f t="shared" si="11"/>
        <v>1.7416221582249758E-2</v>
      </c>
      <c r="I18" s="219">
        <v>73.599999999999994</v>
      </c>
      <c r="J18" s="220">
        <v>63.68</v>
      </c>
      <c r="K18" s="220">
        <v>66.11</v>
      </c>
      <c r="L18" s="220">
        <v>69.209999999999994</v>
      </c>
      <c r="M18" s="220">
        <v>69.36</v>
      </c>
      <c r="N18" s="76">
        <f t="shared" si="0"/>
        <v>2.1673168617253324E-3</v>
      </c>
      <c r="P18" s="23" t="s">
        <v>56</v>
      </c>
      <c r="Q18" s="219">
        <v>20.932237655117316</v>
      </c>
      <c r="R18" s="220">
        <v>40.372639265276575</v>
      </c>
      <c r="S18" s="220">
        <v>52.05593848523857</v>
      </c>
      <c r="T18" s="220">
        <v>55.16183427473873</v>
      </c>
      <c r="U18" s="220">
        <v>54.845158261358044</v>
      </c>
      <c r="V18" s="76">
        <f t="shared" si="1"/>
        <v>-5.7408535728425969E-3</v>
      </c>
      <c r="W18" s="219">
        <v>36.99</v>
      </c>
      <c r="X18" s="220">
        <v>41.81</v>
      </c>
      <c r="Y18" s="220">
        <v>47.08</v>
      </c>
      <c r="Z18" s="220">
        <v>49.71</v>
      </c>
      <c r="AA18" s="220">
        <v>52.42</v>
      </c>
      <c r="AB18" s="76">
        <f t="shared" si="2"/>
        <v>5.451619392476359E-2</v>
      </c>
      <c r="AD18" s="23" t="s">
        <v>56</v>
      </c>
      <c r="AE18" s="221">
        <v>5654442.8399999999</v>
      </c>
      <c r="AF18" s="54">
        <v>13049910.789999999</v>
      </c>
      <c r="AG18" s="54">
        <v>15428988.439999999</v>
      </c>
      <c r="AH18" s="54">
        <v>17019413.530000001</v>
      </c>
      <c r="AI18" s="54">
        <v>16932894.870000001</v>
      </c>
      <c r="AJ18" s="76">
        <f t="shared" si="3"/>
        <v>-5.083527693095502E-3</v>
      </c>
      <c r="AK18" s="54">
        <f t="shared" si="4"/>
        <v>-86518.660000000149</v>
      </c>
      <c r="AL18" s="100">
        <f t="shared" si="5"/>
        <v>1.2314539159257488E-2</v>
      </c>
      <c r="AM18" s="222">
        <v>1342905.3399999999</v>
      </c>
      <c r="AN18" s="223">
        <v>1564568.6</v>
      </c>
      <c r="AO18" s="223">
        <v>1765962.6900000002</v>
      </c>
      <c r="AP18" s="223">
        <v>1938413.99</v>
      </c>
      <c r="AQ18" s="223">
        <v>2044229.54</v>
      </c>
      <c r="AR18" s="76">
        <f t="shared" si="6"/>
        <v>5.4588725909886726E-2</v>
      </c>
      <c r="AS18" s="54">
        <f t="shared" si="7"/>
        <v>105815.55000000005</v>
      </c>
      <c r="AT18" s="76">
        <f t="shared" si="8"/>
        <v>0.52224395801419643</v>
      </c>
      <c r="AU18" s="54">
        <f t="shared" si="9"/>
        <v>701324.20000000019</v>
      </c>
      <c r="AV18" s="100">
        <f t="shared" si="10"/>
        <v>1.0979941514091355E-2</v>
      </c>
    </row>
    <row r="19" spans="2:48" x14ac:dyDescent="0.25">
      <c r="B19" s="103"/>
      <c r="C19" s="104"/>
      <c r="D19" s="104"/>
      <c r="E19" s="104"/>
      <c r="F19" s="104"/>
      <c r="G19" s="105"/>
      <c r="H19" s="104"/>
      <c r="I19" s="104"/>
      <c r="J19" s="104"/>
      <c r="K19" s="104"/>
      <c r="L19" s="104"/>
      <c r="M19" s="106"/>
      <c r="N19" s="106"/>
      <c r="P19" s="103"/>
      <c r="Q19" s="104"/>
      <c r="R19" s="104"/>
      <c r="S19" s="104"/>
      <c r="T19" s="104"/>
      <c r="U19" s="105"/>
      <c r="V19" s="104"/>
      <c r="W19" s="104"/>
      <c r="X19" s="104"/>
      <c r="Y19" s="104"/>
      <c r="Z19" s="104"/>
      <c r="AA19" s="106"/>
      <c r="AB19" s="106"/>
      <c r="AD19" s="103"/>
      <c r="AE19" s="103"/>
      <c r="AF19" s="103"/>
      <c r="AG19" s="103"/>
      <c r="AH19" s="104"/>
      <c r="AI19" s="105"/>
      <c r="AJ19" s="106"/>
      <c r="AK19" s="106"/>
      <c r="AL19" s="106"/>
      <c r="AM19" s="104"/>
      <c r="AN19" s="104"/>
      <c r="AO19" s="104"/>
      <c r="AP19" s="104"/>
      <c r="AQ19" s="106"/>
      <c r="AR19" s="106"/>
      <c r="AS19" s="106"/>
      <c r="AT19" s="106"/>
      <c r="AU19" s="224"/>
      <c r="AV19" s="106"/>
    </row>
    <row r="20" spans="2:48" x14ac:dyDescent="0.25">
      <c r="B20" s="107" t="s">
        <v>58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P20" s="107" t="s">
        <v>58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D20" s="107" t="s">
        <v>58</v>
      </c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</row>
    <row r="21" spans="2:48" ht="39" customHeight="1" x14ac:dyDescent="0.25">
      <c r="B21" s="281" t="s">
        <v>172</v>
      </c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P21" s="281" t="s">
        <v>173</v>
      </c>
      <c r="Q21" s="281"/>
      <c r="R21" s="281"/>
      <c r="S21" s="281"/>
      <c r="T21" s="281"/>
      <c r="U21" s="281"/>
      <c r="V21" s="281"/>
      <c r="W21" s="281"/>
      <c r="X21" s="225"/>
      <c r="Y21" s="225"/>
      <c r="Z21" s="225"/>
      <c r="AA21" s="225"/>
      <c r="AB21" s="225"/>
      <c r="AD21" s="319" t="s">
        <v>174</v>
      </c>
      <c r="AE21" s="319"/>
      <c r="AF21" s="319"/>
      <c r="AG21" s="319"/>
      <c r="AH21" s="319"/>
      <c r="AI21" s="319"/>
      <c r="AJ21" s="319"/>
      <c r="AK21" s="319"/>
      <c r="AL21" s="319"/>
      <c r="AM21" s="319"/>
      <c r="AN21" s="319"/>
      <c r="AO21" s="319"/>
      <c r="AP21" s="319"/>
      <c r="AQ21" s="319"/>
      <c r="AR21" s="319"/>
      <c r="AS21" s="319"/>
      <c r="AT21" s="319"/>
      <c r="AU21" s="319"/>
      <c r="AV21" s="319"/>
    </row>
    <row r="22" spans="2:48" ht="24" customHeight="1" x14ac:dyDescent="0.25">
      <c r="B22" s="281" t="s">
        <v>175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P22" s="320" t="s">
        <v>176</v>
      </c>
      <c r="Q22" s="320"/>
      <c r="R22" s="320"/>
      <c r="S22" s="320"/>
      <c r="T22" s="320"/>
      <c r="U22" s="320"/>
      <c r="V22" s="320"/>
      <c r="W22" s="320"/>
      <c r="X22" s="226"/>
      <c r="Y22" s="226"/>
      <c r="Z22" s="226"/>
      <c r="AA22" s="226"/>
      <c r="AB22" s="226"/>
      <c r="AQ22" s="54">
        <f>AQ11/M11</f>
        <v>9895.306491549145</v>
      </c>
    </row>
    <row r="23" spans="2:48" x14ac:dyDescent="0.25"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</row>
    <row r="27" spans="2:48" ht="50.25" customHeight="1" thickBot="1" x14ac:dyDescent="0.3">
      <c r="B27" s="283" t="s">
        <v>177</v>
      </c>
      <c r="C27" s="283"/>
      <c r="D27" s="283"/>
      <c r="E27" s="283"/>
      <c r="F27" s="283"/>
      <c r="G27" s="283"/>
      <c r="H27" s="283"/>
      <c r="I27" s="146"/>
      <c r="P27" s="283" t="s">
        <v>178</v>
      </c>
      <c r="Q27" s="283"/>
      <c r="R27" s="283"/>
      <c r="S27" s="283"/>
      <c r="T27" s="283"/>
      <c r="U27" s="283"/>
      <c r="V27" s="283"/>
      <c r="W27" s="283"/>
      <c r="AE27" s="283" t="s">
        <v>179</v>
      </c>
      <c r="AF27" s="283"/>
      <c r="AG27" s="283"/>
      <c r="AH27" s="283"/>
      <c r="AI27" s="283"/>
      <c r="AJ27" s="283"/>
      <c r="AK27" s="283"/>
      <c r="AL27" s="146"/>
    </row>
    <row r="28" spans="2:48" ht="6" customHeight="1" thickBot="1" x14ac:dyDescent="0.3">
      <c r="B28" s="85"/>
      <c r="C28" s="85"/>
      <c r="D28" s="85"/>
      <c r="E28" s="85"/>
      <c r="F28" s="85"/>
      <c r="G28" s="85"/>
      <c r="H28" s="85"/>
      <c r="I28" s="86"/>
      <c r="P28" s="85"/>
      <c r="Q28" s="85"/>
      <c r="R28" s="85"/>
      <c r="S28" s="85"/>
      <c r="T28" s="85"/>
      <c r="U28" s="85"/>
      <c r="V28" s="85"/>
      <c r="W28" s="86"/>
      <c r="AE28" s="86"/>
      <c r="AF28" s="86"/>
      <c r="AG28" s="86"/>
      <c r="AH28" s="86"/>
      <c r="AI28" s="86"/>
      <c r="AJ28" s="86"/>
      <c r="AK28" s="86"/>
      <c r="AL28" s="86"/>
    </row>
    <row r="29" spans="2:48" ht="30.75" thickBot="1" x14ac:dyDescent="0.3">
      <c r="B29" s="87"/>
      <c r="C29" s="187">
        <v>2020</v>
      </c>
      <c r="D29" s="187">
        <v>2021</v>
      </c>
      <c r="E29" s="187">
        <v>2022</v>
      </c>
      <c r="F29" s="187">
        <v>2023</v>
      </c>
      <c r="G29" s="187">
        <v>2024</v>
      </c>
      <c r="H29" s="14" t="str">
        <f>CONCATENATE("var. ",RIGHT(G29,2),"/",RIGHT(F29,2))</f>
        <v>var. 24/23</v>
      </c>
      <c r="I29" s="209" t="str">
        <f>CONCATENATE("dif. ",RIGHT(G29,2),"/",RIGHT(F29,2))</f>
        <v>dif. 24/23</v>
      </c>
      <c r="P29" s="87"/>
      <c r="Q29" s="187">
        <v>2020</v>
      </c>
      <c r="R29" s="187">
        <v>2021</v>
      </c>
      <c r="S29" s="187">
        <v>2022</v>
      </c>
      <c r="T29" s="187">
        <v>2023</v>
      </c>
      <c r="U29" s="187">
        <v>2024</v>
      </c>
      <c r="V29" s="14" t="str">
        <f>CONCATENATE("var. ",RIGHT(U29,2),"/",RIGHT(T29,2))</f>
        <v>var. 24/23</v>
      </c>
      <c r="W29" s="209" t="str">
        <f>CONCATENATE("dif. ",RIGHT(U29,2),"/",RIGHT(T29,2))</f>
        <v>dif. 24/23</v>
      </c>
      <c r="AE29" s="87"/>
      <c r="AF29" s="187">
        <v>2020</v>
      </c>
      <c r="AG29" s="187">
        <v>2021</v>
      </c>
      <c r="AH29" s="187">
        <v>2022</v>
      </c>
      <c r="AI29" s="187">
        <v>2023</v>
      </c>
      <c r="AJ29" s="187">
        <v>2024</v>
      </c>
      <c r="AK29" s="14" t="str">
        <f>CONCATENATE("var. ",RIGHT(AJ29,2),"/",RIGHT(AI29,2))</f>
        <v>var. 24/23</v>
      </c>
      <c r="AL29" s="209" t="str">
        <f>CONCATENATE("dif. ",RIGHT(AJ29,2),"/",RIGHT(AI29,2))</f>
        <v>dif. 24/23</v>
      </c>
    </row>
    <row r="30" spans="2:48" ht="15.75" x14ac:dyDescent="0.25">
      <c r="B30" s="211" t="s">
        <v>46</v>
      </c>
      <c r="C30" s="212">
        <v>95.01</v>
      </c>
      <c r="D30" s="212">
        <v>99.07</v>
      </c>
      <c r="E30" s="212">
        <v>105.63</v>
      </c>
      <c r="F30" s="212">
        <v>113.88</v>
      </c>
      <c r="G30" s="212">
        <v>125.25</v>
      </c>
      <c r="H30" s="136">
        <f>G30/F30-1</f>
        <v>9.984193888303472E-2</v>
      </c>
      <c r="I30" s="212">
        <f>G30-F30</f>
        <v>11.370000000000005</v>
      </c>
      <c r="P30" s="211" t="s">
        <v>46</v>
      </c>
      <c r="Q30" s="212">
        <v>48.13</v>
      </c>
      <c r="R30" s="212">
        <v>53</v>
      </c>
      <c r="S30" s="212">
        <v>80.58</v>
      </c>
      <c r="T30" s="212">
        <v>93.24</v>
      </c>
      <c r="U30" s="212">
        <v>104.71</v>
      </c>
      <c r="V30" s="136">
        <f>U30/T30-1</f>
        <v>0.12301587301587302</v>
      </c>
      <c r="W30" s="212">
        <f>U30-T30</f>
        <v>11.469999999999999</v>
      </c>
      <c r="AE30" s="211" t="s">
        <v>46</v>
      </c>
      <c r="AF30" s="217">
        <v>476771371.47999996</v>
      </c>
      <c r="AG30" s="217">
        <v>651901800.17999995</v>
      </c>
      <c r="AH30" s="217">
        <v>1528879517.8</v>
      </c>
      <c r="AI30" s="217">
        <v>1797799676.5999999</v>
      </c>
      <c r="AJ30" s="217">
        <v>2045218052.5</v>
      </c>
      <c r="AK30" s="136">
        <f>AJ30/AI30-1</f>
        <v>0.13762288375082909</v>
      </c>
      <c r="AL30" s="135">
        <f>AJ30-AI30</f>
        <v>247418375.9000001</v>
      </c>
    </row>
    <row r="31" spans="2:48" ht="15.75" customHeight="1" x14ac:dyDescent="0.25">
      <c r="B31" s="15" t="s">
        <v>47</v>
      </c>
      <c r="C31" s="219">
        <v>119.42</v>
      </c>
      <c r="D31" s="219">
        <v>126.49</v>
      </c>
      <c r="E31" s="219">
        <v>131.02000000000001</v>
      </c>
      <c r="F31" s="219">
        <v>139.02000000000001</v>
      </c>
      <c r="G31" s="219">
        <v>151.54</v>
      </c>
      <c r="H31" s="76">
        <f t="shared" ref="H31:H35" si="12">G31/F31-1</f>
        <v>9.0058984318802882E-2</v>
      </c>
      <c r="I31" s="220">
        <f t="shared" ref="I31:I40" si="13">G31-F31</f>
        <v>12.519999999999982</v>
      </c>
      <c r="P31" s="15" t="s">
        <v>47</v>
      </c>
      <c r="Q31" s="219">
        <v>61.17</v>
      </c>
      <c r="R31" s="220">
        <v>72.88000000000001</v>
      </c>
      <c r="S31" s="220">
        <v>107.72</v>
      </c>
      <c r="T31" s="220">
        <v>119.35</v>
      </c>
      <c r="U31" s="220">
        <v>131.18</v>
      </c>
      <c r="V31" s="76">
        <f t="shared" ref="V31:V40" si="14">U31/T31-1</f>
        <v>9.9120234604105573E-2</v>
      </c>
      <c r="W31" s="220">
        <f t="shared" ref="W31:W40" si="15">U31-T31</f>
        <v>11.830000000000013</v>
      </c>
      <c r="AE31" s="15" t="s">
        <v>47</v>
      </c>
      <c r="AF31" s="222">
        <v>217815325.03999999</v>
      </c>
      <c r="AG31" s="223">
        <v>333738906.92999995</v>
      </c>
      <c r="AH31" s="223">
        <v>743382276.49000001</v>
      </c>
      <c r="AI31" s="223">
        <v>857710368.34000003</v>
      </c>
      <c r="AJ31" s="223">
        <v>951532629.67999995</v>
      </c>
      <c r="AK31" s="76">
        <f t="shared" ref="AK31:AK40" si="16">AJ31/AI31-1</f>
        <v>0.10938688023741872</v>
      </c>
      <c r="AL31" s="54">
        <f t="shared" ref="AL31:AL40" si="17">AJ31-AI31</f>
        <v>93822261.339999914</v>
      </c>
    </row>
    <row r="32" spans="2:48" ht="15.75" customHeight="1" x14ac:dyDescent="0.25">
      <c r="B32" s="19" t="s">
        <v>48</v>
      </c>
      <c r="C32" s="219">
        <v>89.5</v>
      </c>
      <c r="D32" s="219">
        <v>85.87</v>
      </c>
      <c r="E32" s="219">
        <v>93.47</v>
      </c>
      <c r="F32" s="219">
        <v>101.28999999999999</v>
      </c>
      <c r="G32" s="219">
        <v>115.79999999999998</v>
      </c>
      <c r="H32" s="76">
        <f t="shared" si="12"/>
        <v>0.14325204857340301</v>
      </c>
      <c r="I32" s="220">
        <f t="shared" si="13"/>
        <v>14.509999999999991</v>
      </c>
      <c r="P32" s="19" t="s">
        <v>48</v>
      </c>
      <c r="Q32" s="219">
        <v>44.55</v>
      </c>
      <c r="R32" s="220">
        <v>43.14</v>
      </c>
      <c r="S32" s="220">
        <v>71.23</v>
      </c>
      <c r="T32" s="220">
        <v>83.79</v>
      </c>
      <c r="U32" s="220">
        <v>97.120000000000019</v>
      </c>
      <c r="V32" s="76">
        <f t="shared" si="14"/>
        <v>0.15908819668218177</v>
      </c>
      <c r="W32" s="220">
        <f t="shared" si="15"/>
        <v>13.330000000000013</v>
      </c>
      <c r="AE32" s="19" t="s">
        <v>48</v>
      </c>
      <c r="AF32" s="222">
        <v>122348722.31</v>
      </c>
      <c r="AG32" s="223">
        <v>137154616.22</v>
      </c>
      <c r="AH32" s="223">
        <v>381071528.47999996</v>
      </c>
      <c r="AI32" s="223">
        <v>437636228.67000002</v>
      </c>
      <c r="AJ32" s="223">
        <v>514385231.94</v>
      </c>
      <c r="AK32" s="76">
        <f t="shared" si="16"/>
        <v>0.17537168598505737</v>
      </c>
      <c r="AL32" s="54">
        <f t="shared" si="17"/>
        <v>76749003.269999981</v>
      </c>
    </row>
    <row r="33" spans="2:39" ht="15.75" customHeight="1" x14ac:dyDescent="0.25">
      <c r="B33" s="19" t="s">
        <v>49</v>
      </c>
      <c r="C33" s="219">
        <v>70.819999999999993</v>
      </c>
      <c r="D33" s="219">
        <v>66.41</v>
      </c>
      <c r="E33" s="219">
        <v>77.45</v>
      </c>
      <c r="F33" s="219">
        <v>80.180000000000007</v>
      </c>
      <c r="G33" s="219">
        <v>89.86</v>
      </c>
      <c r="H33" s="76">
        <f t="shared" si="12"/>
        <v>0.12072836118732844</v>
      </c>
      <c r="I33" s="220">
        <f t="shared" si="13"/>
        <v>9.6799999999999926</v>
      </c>
      <c r="P33" s="19" t="s">
        <v>49</v>
      </c>
      <c r="Q33" s="219">
        <v>38.090000000000003</v>
      </c>
      <c r="R33" s="220">
        <v>36.92</v>
      </c>
      <c r="S33" s="220">
        <v>53.92</v>
      </c>
      <c r="T33" s="220">
        <v>54.70000000000001</v>
      </c>
      <c r="U33" s="220">
        <v>64.64</v>
      </c>
      <c r="V33" s="76">
        <f t="shared" si="14"/>
        <v>0.18171846435100525</v>
      </c>
      <c r="W33" s="220">
        <f t="shared" si="15"/>
        <v>9.9399999999999906</v>
      </c>
      <c r="AE33" s="19" t="s">
        <v>49</v>
      </c>
      <c r="AF33" s="222">
        <v>2812428.07</v>
      </c>
      <c r="AG33" s="223">
        <v>4381169.17</v>
      </c>
      <c r="AH33" s="223">
        <v>8179727.9700000007</v>
      </c>
      <c r="AI33" s="223">
        <v>8858381.8200000003</v>
      </c>
      <c r="AJ33" s="223">
        <v>10477086.289999999</v>
      </c>
      <c r="AK33" s="76">
        <f t="shared" si="16"/>
        <v>0.18273139529223847</v>
      </c>
      <c r="AL33" s="54">
        <f t="shared" si="17"/>
        <v>1618704.4699999988</v>
      </c>
    </row>
    <row r="34" spans="2:39" ht="15.75" customHeight="1" x14ac:dyDescent="0.25">
      <c r="B34" s="19" t="s">
        <v>50</v>
      </c>
      <c r="C34" s="219">
        <v>134.75</v>
      </c>
      <c r="D34" s="219">
        <v>154.08000000000001</v>
      </c>
      <c r="E34" s="219">
        <v>185.51</v>
      </c>
      <c r="F34" s="219">
        <v>208.16</v>
      </c>
      <c r="G34" s="219">
        <v>202.39</v>
      </c>
      <c r="H34" s="76">
        <f t="shared" si="12"/>
        <v>-2.7719062259800253E-2</v>
      </c>
      <c r="I34" s="220">
        <f t="shared" si="13"/>
        <v>-5.7700000000000102</v>
      </c>
      <c r="P34" s="19" t="s">
        <v>50</v>
      </c>
      <c r="Q34" s="219">
        <v>52.22</v>
      </c>
      <c r="R34" s="220">
        <v>46.13</v>
      </c>
      <c r="S34" s="220">
        <v>94.79</v>
      </c>
      <c r="T34" s="220">
        <v>114.31</v>
      </c>
      <c r="U34" s="220">
        <v>127.83</v>
      </c>
      <c r="V34" s="76">
        <f t="shared" si="14"/>
        <v>0.11827486659084951</v>
      </c>
      <c r="W34" s="220">
        <f t="shared" si="15"/>
        <v>13.519999999999996</v>
      </c>
      <c r="AE34" s="19" t="s">
        <v>50</v>
      </c>
      <c r="AF34" s="222">
        <v>19577887.920000002</v>
      </c>
      <c r="AG34" s="223">
        <v>22694182.549999997</v>
      </c>
      <c r="AH34" s="223">
        <v>56687870.049999997</v>
      </c>
      <c r="AI34" s="223">
        <v>62672686.410000004</v>
      </c>
      <c r="AJ34" s="223">
        <v>65406733.899999999</v>
      </c>
      <c r="AK34" s="76">
        <f t="shared" si="16"/>
        <v>4.3624226861986859E-2</v>
      </c>
      <c r="AL34" s="54">
        <f t="shared" si="17"/>
        <v>2734047.4899999946</v>
      </c>
    </row>
    <row r="35" spans="2:39" ht="15.75" customHeight="1" x14ac:dyDescent="0.25">
      <c r="B35" s="19" t="s">
        <v>51</v>
      </c>
      <c r="C35" s="219">
        <v>53.52</v>
      </c>
      <c r="D35" s="219">
        <v>51.25</v>
      </c>
      <c r="E35" s="219">
        <v>59.12</v>
      </c>
      <c r="F35" s="219">
        <v>65.87</v>
      </c>
      <c r="G35" s="219">
        <v>74.569999999999993</v>
      </c>
      <c r="H35" s="76">
        <f t="shared" si="12"/>
        <v>0.13207833611659314</v>
      </c>
      <c r="I35" s="220">
        <f t="shared" si="13"/>
        <v>8.6999999999999886</v>
      </c>
      <c r="P35" s="19" t="s">
        <v>51</v>
      </c>
      <c r="Q35" s="219">
        <v>28.760000000000005</v>
      </c>
      <c r="R35" s="220">
        <v>28.24</v>
      </c>
      <c r="S35" s="220">
        <v>42.01</v>
      </c>
      <c r="T35" s="220">
        <v>51.99</v>
      </c>
      <c r="U35" s="220">
        <v>61.31</v>
      </c>
      <c r="V35" s="76">
        <f t="shared" si="14"/>
        <v>0.17926524331602223</v>
      </c>
      <c r="W35" s="220">
        <f t="shared" si="15"/>
        <v>9.32</v>
      </c>
      <c r="AE35" s="19" t="s">
        <v>51</v>
      </c>
      <c r="AF35" s="222">
        <v>46497100.399999999</v>
      </c>
      <c r="AG35" s="223">
        <v>54944687.289999999</v>
      </c>
      <c r="AH35" s="223">
        <v>136922674.63999999</v>
      </c>
      <c r="AI35" s="223">
        <v>177625996.66999999</v>
      </c>
      <c r="AJ35" s="223">
        <v>217541794.87</v>
      </c>
      <c r="AK35" s="76">
        <f t="shared" si="16"/>
        <v>0.22471822226651339</v>
      </c>
      <c r="AL35" s="54">
        <f t="shared" si="17"/>
        <v>39915798.200000018</v>
      </c>
    </row>
    <row r="36" spans="2:39" x14ac:dyDescent="0.25">
      <c r="B36" s="19" t="s">
        <v>52</v>
      </c>
      <c r="C36" s="219">
        <v>86.79</v>
      </c>
      <c r="D36" s="219">
        <v>84.44</v>
      </c>
      <c r="E36" s="219">
        <v>89.45</v>
      </c>
      <c r="F36" s="219">
        <v>98.5</v>
      </c>
      <c r="G36" s="219">
        <v>108.5</v>
      </c>
      <c r="H36" s="76">
        <f>G36/F36-1</f>
        <v>0.10152284263959399</v>
      </c>
      <c r="I36" s="220">
        <f t="shared" si="13"/>
        <v>10</v>
      </c>
      <c r="P36" s="19" t="s">
        <v>52</v>
      </c>
      <c r="Q36" s="219">
        <v>49.1</v>
      </c>
      <c r="R36" s="220">
        <v>45.63</v>
      </c>
      <c r="S36" s="220">
        <v>64.64</v>
      </c>
      <c r="T36" s="220">
        <v>73.62</v>
      </c>
      <c r="U36" s="220">
        <v>81.849999999999994</v>
      </c>
      <c r="V36" s="76">
        <f t="shared" si="14"/>
        <v>0.11179027438196121</v>
      </c>
      <c r="W36" s="220">
        <f t="shared" si="15"/>
        <v>8.2299999999999898</v>
      </c>
      <c r="AE36" s="19" t="s">
        <v>52</v>
      </c>
      <c r="AF36" s="222">
        <v>3114952.08</v>
      </c>
      <c r="AG36" s="223">
        <v>4498900.47</v>
      </c>
      <c r="AH36" s="223">
        <v>7864755.4300000006</v>
      </c>
      <c r="AI36" s="223">
        <v>9097368.0999999996</v>
      </c>
      <c r="AJ36" s="223">
        <v>10277452.130000001</v>
      </c>
      <c r="AK36" s="76">
        <f t="shared" si="16"/>
        <v>0.12971708048177155</v>
      </c>
      <c r="AL36" s="54">
        <f t="shared" si="17"/>
        <v>1180084.0300000012</v>
      </c>
    </row>
    <row r="37" spans="2:39" x14ac:dyDescent="0.25">
      <c r="B37" s="19" t="s">
        <v>53</v>
      </c>
      <c r="C37" s="219">
        <v>106.13</v>
      </c>
      <c r="D37" s="219">
        <v>125.31</v>
      </c>
      <c r="E37" s="219">
        <v>128.06</v>
      </c>
      <c r="F37" s="219">
        <v>149.08000000000001</v>
      </c>
      <c r="G37" s="219">
        <v>167.62</v>
      </c>
      <c r="H37" s="76">
        <f t="shared" ref="H37:H40" si="18">G37/F37-1</f>
        <v>0.12436275825060372</v>
      </c>
      <c r="I37" s="220">
        <f t="shared" si="13"/>
        <v>18.539999999999992</v>
      </c>
      <c r="P37" s="19" t="s">
        <v>53</v>
      </c>
      <c r="Q37" s="219">
        <v>64.31</v>
      </c>
      <c r="R37" s="220">
        <v>82.55</v>
      </c>
      <c r="S37" s="220">
        <v>96.70999999999998</v>
      </c>
      <c r="T37" s="220">
        <v>122.12</v>
      </c>
      <c r="U37" s="220">
        <v>143.97</v>
      </c>
      <c r="V37" s="76">
        <f t="shared" si="14"/>
        <v>0.17892237143792977</v>
      </c>
      <c r="W37" s="220">
        <f t="shared" si="15"/>
        <v>21.849999999999994</v>
      </c>
      <c r="AE37" s="19" t="s">
        <v>53</v>
      </c>
      <c r="AF37" s="222">
        <v>18804870.850000001</v>
      </c>
      <c r="AG37" s="223">
        <v>30921945.879999999</v>
      </c>
      <c r="AH37" s="223">
        <v>58482134.030000001</v>
      </c>
      <c r="AI37" s="223">
        <v>79534420.480000004</v>
      </c>
      <c r="AJ37" s="223">
        <v>93956888.709999993</v>
      </c>
      <c r="AK37" s="76">
        <f t="shared" si="16"/>
        <v>0.18133618303821941</v>
      </c>
      <c r="AL37" s="54">
        <f t="shared" si="17"/>
        <v>14422468.229999989</v>
      </c>
    </row>
    <row r="38" spans="2:39" x14ac:dyDescent="0.25">
      <c r="B38" s="19" t="s">
        <v>54</v>
      </c>
      <c r="C38" s="219">
        <v>64.19</v>
      </c>
      <c r="D38" s="219">
        <v>68.989999999999995</v>
      </c>
      <c r="E38" s="219">
        <v>76.34</v>
      </c>
      <c r="F38" s="219">
        <v>86.65</v>
      </c>
      <c r="G38" s="219">
        <v>96.86</v>
      </c>
      <c r="H38" s="76">
        <f t="shared" si="18"/>
        <v>0.1178303519907673</v>
      </c>
      <c r="I38" s="220">
        <f t="shared" si="13"/>
        <v>10.209999999999994</v>
      </c>
      <c r="P38" s="19" t="s">
        <v>54</v>
      </c>
      <c r="Q38" s="219">
        <v>33.54</v>
      </c>
      <c r="R38" s="220">
        <v>37.840000000000003</v>
      </c>
      <c r="S38" s="220">
        <v>53.16</v>
      </c>
      <c r="T38" s="220">
        <v>62.04999999999999</v>
      </c>
      <c r="U38" s="220">
        <v>69.75</v>
      </c>
      <c r="V38" s="76">
        <f t="shared" si="14"/>
        <v>0.12409347300564089</v>
      </c>
      <c r="W38" s="220">
        <f t="shared" si="15"/>
        <v>7.7000000000000099</v>
      </c>
      <c r="AE38" s="19" t="s">
        <v>54</v>
      </c>
      <c r="AF38" s="222">
        <v>10173605.369999999</v>
      </c>
      <c r="AG38" s="223">
        <v>16610861.379999999</v>
      </c>
      <c r="AH38" s="223">
        <v>27747259.210000001</v>
      </c>
      <c r="AI38" s="223">
        <v>33504230.199999999</v>
      </c>
      <c r="AJ38" s="223">
        <v>36546242.25</v>
      </c>
      <c r="AK38" s="76">
        <f t="shared" si="16"/>
        <v>9.0794864763076966E-2</v>
      </c>
      <c r="AL38" s="54">
        <f t="shared" si="17"/>
        <v>3042012.0500000007</v>
      </c>
    </row>
    <row r="39" spans="2:39" x14ac:dyDescent="0.25">
      <c r="B39" s="19" t="s">
        <v>55</v>
      </c>
      <c r="C39" s="219">
        <v>102.24</v>
      </c>
      <c r="D39" s="219">
        <v>98.71</v>
      </c>
      <c r="E39" s="219">
        <v>114.5</v>
      </c>
      <c r="F39" s="219">
        <v>129.04</v>
      </c>
      <c r="G39" s="219">
        <v>138.44999999999999</v>
      </c>
      <c r="H39" s="76">
        <f t="shared" si="18"/>
        <v>7.292312461252326E-2</v>
      </c>
      <c r="I39" s="220">
        <f t="shared" si="13"/>
        <v>9.4099999999999966</v>
      </c>
      <c r="P39" s="19" t="s">
        <v>55</v>
      </c>
      <c r="Q39" s="219">
        <v>50.94</v>
      </c>
      <c r="R39" s="220">
        <v>53.72</v>
      </c>
      <c r="S39" s="220">
        <v>88.72</v>
      </c>
      <c r="T39" s="220">
        <v>108.87</v>
      </c>
      <c r="U39" s="220">
        <v>119.53</v>
      </c>
      <c r="V39" s="76">
        <f t="shared" si="14"/>
        <v>9.791494442913562E-2</v>
      </c>
      <c r="W39" s="220">
        <f t="shared" si="15"/>
        <v>10.659999999999997</v>
      </c>
      <c r="AE39" s="19" t="s">
        <v>55</v>
      </c>
      <c r="AF39" s="222">
        <v>28411183</v>
      </c>
      <c r="AG39" s="223">
        <v>34127770.07</v>
      </c>
      <c r="AH39" s="223">
        <v>88124626.280000001</v>
      </c>
      <c r="AI39" s="223">
        <v>107018992.04000001</v>
      </c>
      <c r="AJ39" s="223">
        <v>118898417.72000001</v>
      </c>
      <c r="AK39" s="76">
        <f t="shared" si="16"/>
        <v>0.11100296735704518</v>
      </c>
      <c r="AL39" s="54">
        <f t="shared" si="17"/>
        <v>11879425.680000007</v>
      </c>
    </row>
    <row r="40" spans="2:39" x14ac:dyDescent="0.25">
      <c r="B40" s="23" t="s">
        <v>56</v>
      </c>
      <c r="C40" s="219">
        <v>58.1</v>
      </c>
      <c r="D40" s="219">
        <v>74.28</v>
      </c>
      <c r="E40" s="219">
        <v>64.23</v>
      </c>
      <c r="F40" s="219">
        <v>69.86</v>
      </c>
      <c r="G40" s="219">
        <v>72.739999999999995</v>
      </c>
      <c r="H40" s="76">
        <f t="shared" si="18"/>
        <v>4.1225307758373742E-2</v>
      </c>
      <c r="I40" s="220">
        <f t="shared" si="13"/>
        <v>2.8799999999999955</v>
      </c>
      <c r="P40" s="23" t="s">
        <v>56</v>
      </c>
      <c r="Q40" s="219">
        <v>22.7</v>
      </c>
      <c r="R40" s="220">
        <v>29.35</v>
      </c>
      <c r="S40" s="220">
        <v>43.18</v>
      </c>
      <c r="T40" s="220">
        <v>54</v>
      </c>
      <c r="U40" s="220">
        <v>56.57</v>
      </c>
      <c r="V40" s="76">
        <f t="shared" si="14"/>
        <v>4.7592592592592631E-2</v>
      </c>
      <c r="W40" s="220">
        <f t="shared" si="15"/>
        <v>2.5700000000000003</v>
      </c>
      <c r="AE40" s="23" t="s">
        <v>56</v>
      </c>
      <c r="AF40" s="222">
        <v>7215296.4500000002</v>
      </c>
      <c r="AG40" s="223">
        <v>12828760.219999999</v>
      </c>
      <c r="AH40" s="223">
        <v>20416665.23</v>
      </c>
      <c r="AI40" s="223">
        <v>24141003.859999999</v>
      </c>
      <c r="AJ40" s="223">
        <v>26195575.009999998</v>
      </c>
      <c r="AK40" s="76">
        <f t="shared" si="16"/>
        <v>8.5107113271469359E-2</v>
      </c>
      <c r="AL40" s="54">
        <f t="shared" si="17"/>
        <v>2054571.1499999985</v>
      </c>
    </row>
    <row r="41" spans="2:39" x14ac:dyDescent="0.25">
      <c r="B41" s="103"/>
      <c r="C41" s="104"/>
      <c r="D41" s="104"/>
      <c r="E41" s="104"/>
      <c r="F41" s="104"/>
      <c r="G41" s="105"/>
      <c r="H41" s="104"/>
      <c r="I41" s="106"/>
      <c r="P41" s="103"/>
      <c r="Q41" s="104"/>
      <c r="R41" s="104"/>
      <c r="S41" s="104"/>
      <c r="T41" s="104"/>
      <c r="U41" s="105"/>
      <c r="V41" s="104"/>
      <c r="W41" s="106"/>
      <c r="AE41" s="103"/>
      <c r="AF41" s="103"/>
      <c r="AG41" s="103"/>
      <c r="AH41" s="103"/>
      <c r="AI41" s="104"/>
      <c r="AJ41" s="105"/>
      <c r="AK41" s="106"/>
      <c r="AL41" s="106"/>
    </row>
    <row r="42" spans="2:39" x14ac:dyDescent="0.25">
      <c r="B42" s="318" t="s">
        <v>58</v>
      </c>
      <c r="C42" s="318"/>
      <c r="D42" s="318"/>
      <c r="E42" s="318"/>
      <c r="F42" s="318"/>
      <c r="G42" s="318"/>
      <c r="H42" s="318"/>
      <c r="I42" s="107"/>
      <c r="P42" s="107" t="s">
        <v>58</v>
      </c>
      <c r="Q42" s="107"/>
      <c r="R42" s="107"/>
      <c r="S42" s="107"/>
      <c r="T42" s="107"/>
      <c r="U42" s="107"/>
      <c r="V42" s="107"/>
      <c r="W42" s="107"/>
      <c r="AE42" s="107" t="s">
        <v>58</v>
      </c>
      <c r="AF42" s="107"/>
      <c r="AG42" s="107"/>
      <c r="AH42" s="107"/>
      <c r="AI42" s="107"/>
      <c r="AJ42" s="107"/>
      <c r="AK42" s="107"/>
      <c r="AL42" s="107"/>
    </row>
    <row r="43" spans="2:39" ht="39" customHeight="1" x14ac:dyDescent="0.25">
      <c r="B43" s="281" t="s">
        <v>172</v>
      </c>
      <c r="C43" s="281"/>
      <c r="D43" s="281"/>
      <c r="E43" s="281"/>
      <c r="F43" s="281"/>
      <c r="G43" s="281"/>
      <c r="H43" s="281"/>
      <c r="P43" s="281" t="s">
        <v>173</v>
      </c>
      <c r="Q43" s="281"/>
      <c r="R43" s="281"/>
      <c r="S43" s="281"/>
      <c r="T43" s="281"/>
      <c r="U43" s="281"/>
      <c r="V43" s="281"/>
      <c r="W43" s="281"/>
      <c r="AE43" s="319" t="s">
        <v>174</v>
      </c>
      <c r="AF43" s="319"/>
      <c r="AG43" s="319"/>
      <c r="AH43" s="319"/>
      <c r="AI43" s="319"/>
      <c r="AJ43" s="319"/>
      <c r="AK43" s="319"/>
      <c r="AL43" s="319"/>
      <c r="AM43" s="319"/>
    </row>
    <row r="44" spans="2:39" ht="24" customHeight="1" x14ac:dyDescent="0.25">
      <c r="B44" s="281" t="s">
        <v>175</v>
      </c>
      <c r="C44" s="281"/>
      <c r="D44" s="281"/>
      <c r="E44" s="281"/>
      <c r="F44" s="281"/>
      <c r="G44" s="281"/>
      <c r="H44" s="281"/>
      <c r="P44" s="320" t="s">
        <v>176</v>
      </c>
      <c r="Q44" s="320"/>
      <c r="R44" s="320"/>
      <c r="S44" s="320"/>
      <c r="T44" s="320"/>
      <c r="U44" s="320"/>
      <c r="V44" s="320"/>
      <c r="W44" s="320"/>
      <c r="AF44" s="125"/>
      <c r="AG44" s="125"/>
    </row>
  </sheetData>
  <mergeCells count="18">
    <mergeCell ref="AE27:AK27"/>
    <mergeCell ref="B5:N5"/>
    <mergeCell ref="P5:AB5"/>
    <mergeCell ref="AD5:AT5"/>
    <mergeCell ref="B21:N21"/>
    <mergeCell ref="P21:W21"/>
    <mergeCell ref="AD21:AV21"/>
    <mergeCell ref="B22:N22"/>
    <mergeCell ref="P22:W22"/>
    <mergeCell ref="B23:N23"/>
    <mergeCell ref="B27:H27"/>
    <mergeCell ref="P27:W27"/>
    <mergeCell ref="B42:H42"/>
    <mergeCell ref="B43:H43"/>
    <mergeCell ref="P43:W43"/>
    <mergeCell ref="AE43:AM43"/>
    <mergeCell ref="B44:H44"/>
    <mergeCell ref="P44:W44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24EDF-671F-47D8-AC32-F24140297B73}">
  <sheetPr>
    <tabColor theme="2" tint="-9.9978637043366805E-2"/>
  </sheetPr>
  <dimension ref="B1:Q53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CONCATENATE("Tarifa media diaria (ADR) Tenerife y municipios")</f>
        <v>Tarifa media diaria (ADR)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2019</v>
      </c>
      <c r="D5" s="14">
        <v>2020</v>
      </c>
      <c r="E5" s="14">
        <v>2021</v>
      </c>
      <c r="F5" s="14">
        <v>2022</v>
      </c>
      <c r="G5" s="14">
        <v>2023</v>
      </c>
      <c r="H5" s="14">
        <v>2024</v>
      </c>
      <c r="I5" s="91" t="str">
        <f>CONCATENATE("var. ",RIGHT(H5,2),"/",RIGHT(G5,2))</f>
        <v>var. 24/23</v>
      </c>
      <c r="J5" s="91" t="str">
        <f>CONCATENATE("dif. ",RIGHT(H5,2),"/",RIGHT(G5,2))</f>
        <v>dif. 24/23</v>
      </c>
      <c r="K5" s="92" t="s">
        <v>232</v>
      </c>
      <c r="L5" s="92" t="s">
        <v>233</v>
      </c>
      <c r="M5" s="92" t="s">
        <v>234</v>
      </c>
      <c r="N5" s="92" t="s">
        <v>235</v>
      </c>
      <c r="O5" s="92" t="s">
        <v>236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87.94</v>
      </c>
      <c r="D6" s="228">
        <v>95.01</v>
      </c>
      <c r="E6" s="228">
        <v>99.07</v>
      </c>
      <c r="F6" s="228">
        <v>105.63</v>
      </c>
      <c r="G6" s="228">
        <v>113.88</v>
      </c>
      <c r="H6" s="228">
        <v>125.25</v>
      </c>
      <c r="I6" s="95">
        <f t="shared" ref="I6:I51" si="0">IFERROR(H6/G6-1,"-")</f>
        <v>9.984193888303472E-2</v>
      </c>
      <c r="J6" s="228">
        <f t="shared" ref="J6:J51" si="1">IFERROR(H6-G6,"-")</f>
        <v>11.370000000000005</v>
      </c>
      <c r="K6" s="229">
        <v>93.95</v>
      </c>
      <c r="L6" s="229">
        <v>110.19</v>
      </c>
      <c r="M6" s="229">
        <v>119.89</v>
      </c>
      <c r="N6" s="229">
        <v>129.44999999999999</v>
      </c>
      <c r="O6" s="229">
        <v>137.16</v>
      </c>
      <c r="P6" s="95">
        <f t="shared" ref="P6:P51" si="2">IFERROR(O6/N6-1,"-")</f>
        <v>5.9559675550405533E-2</v>
      </c>
      <c r="Q6" s="228">
        <f t="shared" ref="Q6:Q51" si="3">IFERROR(O6-N6,"-")</f>
        <v>7.710000000000008</v>
      </c>
    </row>
    <row r="7" spans="2:17" x14ac:dyDescent="0.25">
      <c r="B7" s="96" t="s">
        <v>63</v>
      </c>
      <c r="C7" s="230">
        <v>95.42</v>
      </c>
      <c r="D7" s="230">
        <v>103.69</v>
      </c>
      <c r="E7" s="230">
        <v>107.45</v>
      </c>
      <c r="F7" s="230">
        <v>114.17</v>
      </c>
      <c r="G7" s="230">
        <v>123.5</v>
      </c>
      <c r="H7" s="230">
        <v>135.84</v>
      </c>
      <c r="I7" s="98">
        <f t="shared" si="0"/>
        <v>9.991902834008104E-2</v>
      </c>
      <c r="J7" s="230">
        <f t="shared" si="1"/>
        <v>12.340000000000003</v>
      </c>
      <c r="K7" s="231">
        <v>99.12</v>
      </c>
      <c r="L7" s="231">
        <v>118.15</v>
      </c>
      <c r="M7" s="231">
        <v>129.24</v>
      </c>
      <c r="N7" s="231">
        <v>139.91</v>
      </c>
      <c r="O7" s="231">
        <v>146.91</v>
      </c>
      <c r="P7" s="98">
        <f t="shared" si="2"/>
        <v>5.0032163533700214E-2</v>
      </c>
      <c r="Q7" s="230">
        <f t="shared" si="3"/>
        <v>7</v>
      </c>
    </row>
    <row r="8" spans="2:17" x14ac:dyDescent="0.25">
      <c r="B8" s="99" t="s">
        <v>64</v>
      </c>
      <c r="C8" s="232">
        <v>104.04</v>
      </c>
      <c r="D8" s="232">
        <v>113.97</v>
      </c>
      <c r="E8" s="232">
        <v>117.1</v>
      </c>
      <c r="F8" s="232">
        <v>123.96</v>
      </c>
      <c r="G8" s="232">
        <v>133.38999999999999</v>
      </c>
      <c r="H8" s="232">
        <v>146.27000000000001</v>
      </c>
      <c r="I8" s="100">
        <f t="shared" si="0"/>
        <v>9.6558962440962848E-2</v>
      </c>
      <c r="J8" s="232">
        <f t="shared" si="1"/>
        <v>12.880000000000024</v>
      </c>
      <c r="K8" s="233">
        <v>107.11</v>
      </c>
      <c r="L8" s="233">
        <v>127.7</v>
      </c>
      <c r="M8" s="233">
        <v>139.02000000000001</v>
      </c>
      <c r="N8" s="233">
        <v>149.94</v>
      </c>
      <c r="O8" s="233">
        <v>158.28</v>
      </c>
      <c r="P8" s="100">
        <f t="shared" si="2"/>
        <v>5.5622248899559912E-2</v>
      </c>
      <c r="Q8" s="232">
        <f t="shared" si="3"/>
        <v>8.3400000000000034</v>
      </c>
    </row>
    <row r="9" spans="2:17" x14ac:dyDescent="0.25">
      <c r="B9" s="99" t="s">
        <v>65</v>
      </c>
      <c r="C9" s="232">
        <v>59.74</v>
      </c>
      <c r="D9" s="232">
        <v>59.3</v>
      </c>
      <c r="E9" s="232">
        <v>59.54</v>
      </c>
      <c r="F9" s="232">
        <v>65.25</v>
      </c>
      <c r="G9" s="232">
        <v>72.41</v>
      </c>
      <c r="H9" s="232">
        <v>79.900000000000006</v>
      </c>
      <c r="I9" s="100">
        <f t="shared" si="0"/>
        <v>0.10343875155365301</v>
      </c>
      <c r="J9" s="232">
        <f t="shared" si="1"/>
        <v>7.4900000000000091</v>
      </c>
      <c r="K9" s="233">
        <v>56.54</v>
      </c>
      <c r="L9" s="233">
        <v>68.3</v>
      </c>
      <c r="M9" s="233">
        <v>74.459999999999994</v>
      </c>
      <c r="N9" s="233">
        <v>83.29</v>
      </c>
      <c r="O9" s="233">
        <v>85.05</v>
      </c>
      <c r="P9" s="100">
        <f t="shared" si="2"/>
        <v>2.1130988113819082E-2</v>
      </c>
      <c r="Q9" s="232">
        <f t="shared" si="3"/>
        <v>1.7599999999999909</v>
      </c>
    </row>
    <row r="10" spans="2:17" x14ac:dyDescent="0.25">
      <c r="B10" s="96" t="s">
        <v>66</v>
      </c>
      <c r="C10" s="230">
        <v>66.08</v>
      </c>
      <c r="D10" s="230">
        <v>69.31</v>
      </c>
      <c r="E10" s="230">
        <v>67.12</v>
      </c>
      <c r="F10" s="230">
        <v>73.13</v>
      </c>
      <c r="G10" s="230">
        <v>78.930000000000007</v>
      </c>
      <c r="H10" s="230">
        <v>86.89</v>
      </c>
      <c r="I10" s="98">
        <f t="shared" si="0"/>
        <v>0.10084885341441785</v>
      </c>
      <c r="J10" s="230">
        <f t="shared" si="1"/>
        <v>7.9599999999999937</v>
      </c>
      <c r="K10" s="231">
        <v>72.7</v>
      </c>
      <c r="L10" s="231">
        <v>79.63</v>
      </c>
      <c r="M10" s="231">
        <v>84.69</v>
      </c>
      <c r="N10" s="231">
        <v>91.47</v>
      </c>
      <c r="O10" s="231">
        <v>103.43</v>
      </c>
      <c r="P10" s="98">
        <f t="shared" si="2"/>
        <v>0.1307532524324917</v>
      </c>
      <c r="Q10" s="230">
        <f t="shared" si="3"/>
        <v>11.960000000000008</v>
      </c>
    </row>
    <row r="11" spans="2:17" x14ac:dyDescent="0.25">
      <c r="B11" s="93" t="s">
        <v>47</v>
      </c>
      <c r="C11" s="234">
        <v>107.11</v>
      </c>
      <c r="D11" s="234">
        <v>119.42</v>
      </c>
      <c r="E11" s="234">
        <v>126.49</v>
      </c>
      <c r="F11" s="234">
        <v>131.02000000000001</v>
      </c>
      <c r="G11" s="234">
        <v>139.02000000000001</v>
      </c>
      <c r="H11" s="234">
        <v>151.54</v>
      </c>
      <c r="I11" s="102">
        <f t="shared" si="0"/>
        <v>9.0058984318802882E-2</v>
      </c>
      <c r="J11" s="234">
        <f t="shared" si="1"/>
        <v>12.519999999999982</v>
      </c>
      <c r="K11" s="235">
        <v>116.97</v>
      </c>
      <c r="L11" s="235">
        <v>137.88999999999999</v>
      </c>
      <c r="M11" s="235">
        <v>141.62</v>
      </c>
      <c r="N11" s="235">
        <v>154.12</v>
      </c>
      <c r="O11" s="235">
        <v>159.91999999999999</v>
      </c>
      <c r="P11" s="102">
        <f t="shared" si="2"/>
        <v>3.7633013236439083E-2</v>
      </c>
      <c r="Q11" s="234">
        <f t="shared" si="3"/>
        <v>5.7999999999999829</v>
      </c>
    </row>
    <row r="12" spans="2:17" x14ac:dyDescent="0.25">
      <c r="B12" s="96" t="s">
        <v>63</v>
      </c>
      <c r="C12" s="230">
        <v>115.8</v>
      </c>
      <c r="D12" s="230">
        <v>130.44999999999999</v>
      </c>
      <c r="E12" s="230">
        <v>134.97</v>
      </c>
      <c r="F12" s="230">
        <v>140.36000000000001</v>
      </c>
      <c r="G12" s="230">
        <v>150.84</v>
      </c>
      <c r="H12" s="230">
        <v>166.04</v>
      </c>
      <c r="I12" s="98">
        <f t="shared" si="0"/>
        <v>0.10076902678334654</v>
      </c>
      <c r="J12" s="230">
        <f t="shared" si="1"/>
        <v>15.199999999999989</v>
      </c>
      <c r="K12" s="231">
        <v>122.16</v>
      </c>
      <c r="L12" s="231">
        <v>147.56</v>
      </c>
      <c r="M12" s="231">
        <v>153.29</v>
      </c>
      <c r="N12" s="231">
        <v>169.46</v>
      </c>
      <c r="O12" s="231">
        <v>174.61</v>
      </c>
      <c r="P12" s="98">
        <f t="shared" si="2"/>
        <v>3.0390652661395068E-2</v>
      </c>
      <c r="Q12" s="230">
        <f t="shared" si="3"/>
        <v>5.1500000000000057</v>
      </c>
    </row>
    <row r="13" spans="2:17" x14ac:dyDescent="0.25">
      <c r="B13" s="99" t="s">
        <v>64</v>
      </c>
      <c r="C13" s="232">
        <v>125.04</v>
      </c>
      <c r="D13" s="232">
        <v>138.85</v>
      </c>
      <c r="E13" s="232">
        <v>143.38999999999999</v>
      </c>
      <c r="F13" s="232">
        <v>150.34</v>
      </c>
      <c r="G13" s="232">
        <v>161.43</v>
      </c>
      <c r="H13" s="232">
        <v>176.82</v>
      </c>
      <c r="I13" s="100">
        <f t="shared" si="0"/>
        <v>9.5335439509384834E-2</v>
      </c>
      <c r="J13" s="232">
        <f t="shared" si="1"/>
        <v>15.389999999999986</v>
      </c>
      <c r="K13" s="233">
        <v>129.4</v>
      </c>
      <c r="L13" s="233">
        <v>158.71</v>
      </c>
      <c r="M13" s="233">
        <v>164.7</v>
      </c>
      <c r="N13" s="233">
        <v>180.78</v>
      </c>
      <c r="O13" s="233">
        <v>186.56</v>
      </c>
      <c r="P13" s="100">
        <f t="shared" si="2"/>
        <v>3.1972563336652327E-2</v>
      </c>
      <c r="Q13" s="232">
        <f t="shared" si="3"/>
        <v>5.7800000000000011</v>
      </c>
    </row>
    <row r="14" spans="2:17" x14ac:dyDescent="0.25">
      <c r="B14" s="99" t="s">
        <v>65</v>
      </c>
      <c r="C14" s="232">
        <v>63.73</v>
      </c>
      <c r="D14" s="232">
        <v>65.55</v>
      </c>
      <c r="E14" s="232">
        <v>60.97</v>
      </c>
      <c r="F14" s="232">
        <v>62.16</v>
      </c>
      <c r="G14" s="232">
        <v>63.03</v>
      </c>
      <c r="H14" s="232">
        <v>64.42</v>
      </c>
      <c r="I14" s="100">
        <f t="shared" si="0"/>
        <v>2.2052990639378045E-2</v>
      </c>
      <c r="J14" s="232">
        <f t="shared" si="1"/>
        <v>1.3900000000000006</v>
      </c>
      <c r="K14" s="233">
        <v>50.79</v>
      </c>
      <c r="L14" s="233">
        <v>63.49</v>
      </c>
      <c r="M14" s="233">
        <v>57.32</v>
      </c>
      <c r="N14" s="233">
        <v>58.23</v>
      </c>
      <c r="O14" s="233">
        <v>70.02</v>
      </c>
      <c r="P14" s="100">
        <f t="shared" si="2"/>
        <v>0.20247295208655336</v>
      </c>
      <c r="Q14" s="232">
        <f t="shared" si="3"/>
        <v>11.79</v>
      </c>
    </row>
    <row r="15" spans="2:17" x14ac:dyDescent="0.25">
      <c r="B15" s="96" t="s">
        <v>66</v>
      </c>
      <c r="C15" s="230">
        <v>72.42</v>
      </c>
      <c r="D15" s="230">
        <v>76.66</v>
      </c>
      <c r="E15" s="230">
        <v>74.13</v>
      </c>
      <c r="F15" s="230">
        <v>78.930000000000007</v>
      </c>
      <c r="G15" s="230">
        <v>83.06</v>
      </c>
      <c r="H15" s="230">
        <v>86.47</v>
      </c>
      <c r="I15" s="98">
        <f t="shared" si="0"/>
        <v>4.1054659282446337E-2</v>
      </c>
      <c r="J15" s="230">
        <f t="shared" si="1"/>
        <v>3.4099999999999966</v>
      </c>
      <c r="K15" s="231">
        <v>82.93</v>
      </c>
      <c r="L15" s="231">
        <v>84.79</v>
      </c>
      <c r="M15" s="231">
        <v>86.44</v>
      </c>
      <c r="N15" s="231">
        <v>84.95</v>
      </c>
      <c r="O15" s="231">
        <v>100.45</v>
      </c>
      <c r="P15" s="98">
        <f t="shared" si="2"/>
        <v>0.18246027074749849</v>
      </c>
      <c r="Q15" s="230">
        <f t="shared" si="3"/>
        <v>15.5</v>
      </c>
    </row>
    <row r="16" spans="2:17" x14ac:dyDescent="0.25">
      <c r="B16" s="93" t="s">
        <v>53</v>
      </c>
      <c r="C16" s="234">
        <v>85.19</v>
      </c>
      <c r="D16" s="234">
        <v>106.13</v>
      </c>
      <c r="E16" s="234">
        <v>125.31</v>
      </c>
      <c r="F16" s="234">
        <v>128.06</v>
      </c>
      <c r="G16" s="234">
        <v>149.08000000000001</v>
      </c>
      <c r="H16" s="234">
        <v>167.62</v>
      </c>
      <c r="I16" s="102">
        <f t="shared" si="0"/>
        <v>0.12436275825060372</v>
      </c>
      <c r="J16" s="234">
        <f t="shared" si="1"/>
        <v>18.539999999999992</v>
      </c>
      <c r="K16" s="235">
        <v>135.93</v>
      </c>
      <c r="L16" s="235">
        <v>132.41</v>
      </c>
      <c r="M16" s="235">
        <v>156.97999999999999</v>
      </c>
      <c r="N16" s="235">
        <v>166.04</v>
      </c>
      <c r="O16" s="235">
        <v>197.41</v>
      </c>
      <c r="P16" s="102">
        <f t="shared" si="2"/>
        <v>0.18893037822211523</v>
      </c>
      <c r="Q16" s="234">
        <f t="shared" si="3"/>
        <v>31.370000000000005</v>
      </c>
    </row>
    <row r="17" spans="2:17" x14ac:dyDescent="0.25">
      <c r="B17" s="96" t="s">
        <v>63</v>
      </c>
      <c r="C17" s="230">
        <v>112.85</v>
      </c>
      <c r="D17" s="230">
        <v>133.72</v>
      </c>
      <c r="E17" s="230">
        <v>131.41999999999999</v>
      </c>
      <c r="F17" s="230">
        <v>137.6</v>
      </c>
      <c r="G17" s="230">
        <v>157.49</v>
      </c>
      <c r="H17" s="230">
        <v>177.79</v>
      </c>
      <c r="I17" s="98">
        <f t="shared" si="0"/>
        <v>0.12889707283002094</v>
      </c>
      <c r="J17" s="230">
        <f t="shared" si="1"/>
        <v>20.299999999999983</v>
      </c>
      <c r="K17" s="231">
        <v>147.53</v>
      </c>
      <c r="L17" s="231">
        <v>138.25</v>
      </c>
      <c r="M17" s="231">
        <v>165.98</v>
      </c>
      <c r="N17" s="231">
        <v>178.28</v>
      </c>
      <c r="O17" s="231">
        <v>211.18</v>
      </c>
      <c r="P17" s="98">
        <f t="shared" si="2"/>
        <v>0.18454117119138447</v>
      </c>
      <c r="Q17" s="230">
        <f t="shared" si="3"/>
        <v>32.900000000000006</v>
      </c>
    </row>
    <row r="18" spans="2:17" x14ac:dyDescent="0.25">
      <c r="B18" s="99" t="s">
        <v>64</v>
      </c>
      <c r="C18" s="232">
        <v>112.85</v>
      </c>
      <c r="D18" s="232">
        <v>0</v>
      </c>
      <c r="E18" s="232">
        <v>0</v>
      </c>
      <c r="F18" s="232">
        <v>0</v>
      </c>
      <c r="G18" s="232">
        <v>0</v>
      </c>
      <c r="H18" s="232">
        <v>0</v>
      </c>
      <c r="I18" s="100" t="str">
        <f t="shared" si="0"/>
        <v>-</v>
      </c>
      <c r="J18" s="232">
        <f t="shared" si="1"/>
        <v>0</v>
      </c>
      <c r="K18" s="233">
        <v>0</v>
      </c>
      <c r="L18" s="233">
        <v>0</v>
      </c>
      <c r="M18" s="233">
        <v>0</v>
      </c>
      <c r="N18" s="233">
        <v>0</v>
      </c>
      <c r="O18" s="233">
        <v>0</v>
      </c>
      <c r="P18" s="100" t="str">
        <f t="shared" si="2"/>
        <v>-</v>
      </c>
      <c r="Q18" s="232">
        <f t="shared" si="3"/>
        <v>0</v>
      </c>
    </row>
    <row r="19" spans="2:17" x14ac:dyDescent="0.25">
      <c r="B19" s="99" t="s">
        <v>65</v>
      </c>
      <c r="C19" s="232">
        <v>0</v>
      </c>
      <c r="D19" s="232">
        <v>0</v>
      </c>
      <c r="E19" s="232">
        <v>0</v>
      </c>
      <c r="F19" s="232">
        <v>0</v>
      </c>
      <c r="G19" s="232">
        <v>0</v>
      </c>
      <c r="H19" s="232">
        <v>0</v>
      </c>
      <c r="I19" s="100" t="str">
        <f t="shared" si="0"/>
        <v>-</v>
      </c>
      <c r="J19" s="232">
        <f t="shared" si="1"/>
        <v>0</v>
      </c>
      <c r="K19" s="233">
        <v>0</v>
      </c>
      <c r="L19" s="233">
        <v>0</v>
      </c>
      <c r="M19" s="233">
        <v>0</v>
      </c>
      <c r="N19" s="233">
        <v>0</v>
      </c>
      <c r="O19" s="233">
        <v>0</v>
      </c>
      <c r="P19" s="100" t="str">
        <f t="shared" si="2"/>
        <v>-</v>
      </c>
      <c r="Q19" s="232">
        <f t="shared" si="3"/>
        <v>0</v>
      </c>
    </row>
    <row r="20" spans="2:17" x14ac:dyDescent="0.25">
      <c r="B20" s="96" t="s">
        <v>66</v>
      </c>
      <c r="C20" s="230">
        <v>55.99</v>
      </c>
      <c r="D20" s="230">
        <v>41.89</v>
      </c>
      <c r="E20" s="230">
        <v>74.180000000000007</v>
      </c>
      <c r="F20" s="230">
        <v>78.69</v>
      </c>
      <c r="G20" s="230">
        <v>104.15</v>
      </c>
      <c r="H20" s="230">
        <v>109.88</v>
      </c>
      <c r="I20" s="98">
        <f t="shared" si="0"/>
        <v>5.5016802688430122E-2</v>
      </c>
      <c r="J20" s="230">
        <f t="shared" si="1"/>
        <v>5.7299999999999898</v>
      </c>
      <c r="K20" s="231">
        <v>50.19</v>
      </c>
      <c r="L20" s="231">
        <v>99.44</v>
      </c>
      <c r="M20" s="231">
        <v>105.3</v>
      </c>
      <c r="N20" s="231">
        <v>98.73</v>
      </c>
      <c r="O20" s="231">
        <v>131.96</v>
      </c>
      <c r="P20" s="98">
        <f t="shared" si="2"/>
        <v>0.33657449610047596</v>
      </c>
      <c r="Q20" s="230">
        <f t="shared" si="3"/>
        <v>33.230000000000004</v>
      </c>
    </row>
    <row r="21" spans="2:17" x14ac:dyDescent="0.25">
      <c r="B21" s="93" t="s">
        <v>49</v>
      </c>
      <c r="C21" s="234">
        <v>67.28</v>
      </c>
      <c r="D21" s="234">
        <v>70.819999999999993</v>
      </c>
      <c r="E21" s="234">
        <v>66.41</v>
      </c>
      <c r="F21" s="234">
        <v>77.45</v>
      </c>
      <c r="G21" s="234">
        <v>80.180000000000007</v>
      </c>
      <c r="H21" s="234">
        <v>89.86</v>
      </c>
      <c r="I21" s="102">
        <f t="shared" si="0"/>
        <v>0.12072836118732844</v>
      </c>
      <c r="J21" s="234">
        <f t="shared" si="1"/>
        <v>9.6799999999999926</v>
      </c>
      <c r="K21" s="235">
        <v>73.180000000000007</v>
      </c>
      <c r="L21" s="235">
        <v>83.27</v>
      </c>
      <c r="M21" s="235">
        <v>71.260000000000005</v>
      </c>
      <c r="N21" s="235">
        <v>93.58</v>
      </c>
      <c r="O21" s="235">
        <v>92.89</v>
      </c>
      <c r="P21" s="102">
        <f t="shared" si="2"/>
        <v>-7.3733703782858928E-3</v>
      </c>
      <c r="Q21" s="234">
        <f t="shared" si="3"/>
        <v>-0.68999999999999773</v>
      </c>
    </row>
    <row r="22" spans="2:17" x14ac:dyDescent="0.25">
      <c r="B22" s="96" t="s">
        <v>63</v>
      </c>
      <c r="C22" s="230">
        <v>65.45</v>
      </c>
      <c r="D22" s="230">
        <v>68.510000000000005</v>
      </c>
      <c r="E22" s="230">
        <v>66.41</v>
      </c>
      <c r="F22" s="230">
        <v>77.510000000000005</v>
      </c>
      <c r="G22" s="230">
        <v>80.34</v>
      </c>
      <c r="H22" s="230">
        <v>89.98</v>
      </c>
      <c r="I22" s="98">
        <f t="shared" si="0"/>
        <v>0.11999004232013943</v>
      </c>
      <c r="J22" s="230">
        <f t="shared" si="1"/>
        <v>9.64</v>
      </c>
      <c r="K22" s="231">
        <v>73.180000000000007</v>
      </c>
      <c r="L22" s="231">
        <v>83.27</v>
      </c>
      <c r="M22" s="231">
        <v>71.28</v>
      </c>
      <c r="N22" s="231">
        <v>93.81</v>
      </c>
      <c r="O22" s="231">
        <v>92.93</v>
      </c>
      <c r="P22" s="98">
        <f t="shared" si="2"/>
        <v>-9.3806630423195481E-3</v>
      </c>
      <c r="Q22" s="230">
        <f t="shared" si="3"/>
        <v>-0.87999999999999545</v>
      </c>
    </row>
    <row r="23" spans="2:17" x14ac:dyDescent="0.25">
      <c r="B23" s="96" t="s">
        <v>66</v>
      </c>
      <c r="C23" s="230">
        <v>81.73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145.08000000000001</v>
      </c>
      <c r="D24" s="234">
        <v>134.75</v>
      </c>
      <c r="E24" s="234">
        <v>154.08000000000001</v>
      </c>
      <c r="F24" s="234">
        <v>185.51</v>
      </c>
      <c r="G24" s="234">
        <v>208.16</v>
      </c>
      <c r="H24" s="234">
        <v>202.39</v>
      </c>
      <c r="I24" s="102">
        <f t="shared" si="0"/>
        <v>-2.7719062259800253E-2</v>
      </c>
      <c r="J24" s="234">
        <f t="shared" si="1"/>
        <v>-5.7700000000000102</v>
      </c>
      <c r="K24" s="235">
        <v>98.08</v>
      </c>
      <c r="L24" s="235">
        <v>148.46</v>
      </c>
      <c r="M24" s="235">
        <v>260.63</v>
      </c>
      <c r="N24" s="235">
        <v>181.59</v>
      </c>
      <c r="O24" s="235">
        <v>250.09</v>
      </c>
      <c r="P24" s="102">
        <f t="shared" si="2"/>
        <v>0.37722341538630988</v>
      </c>
      <c r="Q24" s="234">
        <f t="shared" si="3"/>
        <v>68.5</v>
      </c>
    </row>
    <row r="25" spans="2:17" x14ac:dyDescent="0.25">
      <c r="B25" s="96" t="s">
        <v>63</v>
      </c>
      <c r="C25" s="230">
        <v>146.07</v>
      </c>
      <c r="D25" s="230">
        <v>134.66999999999999</v>
      </c>
      <c r="E25" s="230">
        <v>151.52000000000001</v>
      </c>
      <c r="F25" s="230">
        <v>180.18</v>
      </c>
      <c r="G25" s="230">
        <v>200.83</v>
      </c>
      <c r="H25" s="230">
        <v>207.41</v>
      </c>
      <c r="I25" s="98">
        <f t="shared" si="0"/>
        <v>3.2764029278494089E-2</v>
      </c>
      <c r="J25" s="230">
        <f t="shared" si="1"/>
        <v>6.5799999999999841</v>
      </c>
      <c r="K25" s="231">
        <v>75.66</v>
      </c>
      <c r="L25" s="231">
        <v>138.68</v>
      </c>
      <c r="M25" s="231">
        <v>256.45999999999998</v>
      </c>
      <c r="N25" s="231">
        <v>189.21</v>
      </c>
      <c r="O25" s="231">
        <v>263.27</v>
      </c>
      <c r="P25" s="98">
        <f t="shared" si="2"/>
        <v>0.39141694413614481</v>
      </c>
      <c r="Q25" s="230">
        <f t="shared" si="3"/>
        <v>74.059999999999974</v>
      </c>
    </row>
    <row r="26" spans="2:17" x14ac:dyDescent="0.25">
      <c r="B26" s="99" t="s">
        <v>64</v>
      </c>
      <c r="C26" s="232">
        <v>159.44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75.66</v>
      </c>
      <c r="L26" s="233">
        <v>0</v>
      </c>
      <c r="M26" s="233">
        <v>256.45999999999998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38.79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53.05</v>
      </c>
      <c r="D28" s="234">
        <v>53.52</v>
      </c>
      <c r="E28" s="234">
        <v>51.25</v>
      </c>
      <c r="F28" s="234">
        <v>59.12</v>
      </c>
      <c r="G28" s="234">
        <v>65.87</v>
      </c>
      <c r="H28" s="234">
        <v>74.569999999999993</v>
      </c>
      <c r="I28" s="102">
        <f t="shared" si="0"/>
        <v>0.13207833611659314</v>
      </c>
      <c r="J28" s="234">
        <f t="shared" si="1"/>
        <v>8.6999999999999886</v>
      </c>
      <c r="K28" s="235">
        <v>54.27</v>
      </c>
      <c r="L28" s="235">
        <v>65.010000000000005</v>
      </c>
      <c r="M28" s="235">
        <v>73.63</v>
      </c>
      <c r="N28" s="235">
        <v>80.91</v>
      </c>
      <c r="O28" s="235">
        <v>89.9</v>
      </c>
      <c r="P28" s="102">
        <f t="shared" si="2"/>
        <v>0.11111111111111116</v>
      </c>
      <c r="Q28" s="234">
        <f t="shared" si="3"/>
        <v>8.9900000000000091</v>
      </c>
    </row>
    <row r="29" spans="2:17" x14ac:dyDescent="0.25">
      <c r="B29" s="96" t="s">
        <v>63</v>
      </c>
      <c r="C29" s="230">
        <v>55.71</v>
      </c>
      <c r="D29" s="230">
        <v>56.97</v>
      </c>
      <c r="E29" s="230">
        <v>54.03</v>
      </c>
      <c r="F29" s="230">
        <v>62.9</v>
      </c>
      <c r="G29" s="230">
        <v>69.91</v>
      </c>
      <c r="H29" s="230">
        <v>78.73</v>
      </c>
      <c r="I29" s="98">
        <f t="shared" si="0"/>
        <v>0.12616220855385496</v>
      </c>
      <c r="J29" s="230">
        <f t="shared" si="1"/>
        <v>8.8200000000000074</v>
      </c>
      <c r="K29" s="231">
        <v>55.58</v>
      </c>
      <c r="L29" s="231">
        <v>68.739999999999995</v>
      </c>
      <c r="M29" s="231">
        <v>77.790000000000006</v>
      </c>
      <c r="N29" s="231">
        <v>85.31</v>
      </c>
      <c r="O29" s="231">
        <v>96.43</v>
      </c>
      <c r="P29" s="98">
        <f t="shared" si="2"/>
        <v>0.13034814207009737</v>
      </c>
      <c r="Q29" s="230">
        <f t="shared" si="3"/>
        <v>11.120000000000005</v>
      </c>
    </row>
    <row r="30" spans="2:17" x14ac:dyDescent="0.25">
      <c r="B30" s="99" t="s">
        <v>64</v>
      </c>
      <c r="C30" s="232">
        <v>59.21</v>
      </c>
      <c r="D30" s="232">
        <v>59.93</v>
      </c>
      <c r="E30" s="232">
        <v>57.07</v>
      </c>
      <c r="F30" s="232">
        <v>65.52</v>
      </c>
      <c r="G30" s="232">
        <v>72.760000000000005</v>
      </c>
      <c r="H30" s="232">
        <v>81.77</v>
      </c>
      <c r="I30" s="100">
        <f t="shared" si="0"/>
        <v>0.1238317757009344</v>
      </c>
      <c r="J30" s="232">
        <f t="shared" si="1"/>
        <v>9.0099999999999909</v>
      </c>
      <c r="K30" s="233">
        <v>58.18</v>
      </c>
      <c r="L30" s="233">
        <v>70.95</v>
      </c>
      <c r="M30" s="233">
        <v>80.98</v>
      </c>
      <c r="N30" s="233">
        <v>88.78</v>
      </c>
      <c r="O30" s="233">
        <v>102.08</v>
      </c>
      <c r="P30" s="100">
        <f t="shared" si="2"/>
        <v>0.1498085154314035</v>
      </c>
      <c r="Q30" s="232">
        <f t="shared" si="3"/>
        <v>13.299999999999997</v>
      </c>
    </row>
    <row r="31" spans="2:17" x14ac:dyDescent="0.25">
      <c r="B31" s="99" t="s">
        <v>65</v>
      </c>
      <c r="C31" s="232">
        <v>40.03</v>
      </c>
      <c r="D31" s="232">
        <v>42.61</v>
      </c>
      <c r="E31" s="232">
        <v>41.43</v>
      </c>
      <c r="F31" s="232">
        <v>46.25</v>
      </c>
      <c r="G31" s="232">
        <v>50.96</v>
      </c>
      <c r="H31" s="232">
        <v>58.4</v>
      </c>
      <c r="I31" s="100">
        <f t="shared" si="0"/>
        <v>0.14599686028257453</v>
      </c>
      <c r="J31" s="232">
        <f t="shared" si="1"/>
        <v>7.4399999999999977</v>
      </c>
      <c r="K31" s="233">
        <v>41.84</v>
      </c>
      <c r="L31" s="233">
        <v>50.56</v>
      </c>
      <c r="M31" s="233">
        <v>53.01</v>
      </c>
      <c r="N31" s="233">
        <v>60.38</v>
      </c>
      <c r="O31" s="233">
        <v>59.41</v>
      </c>
      <c r="P31" s="100">
        <f t="shared" si="2"/>
        <v>-1.6064922159655604E-2</v>
      </c>
      <c r="Q31" s="232">
        <f t="shared" si="3"/>
        <v>-0.97000000000000597</v>
      </c>
    </row>
    <row r="32" spans="2:17" x14ac:dyDescent="0.25">
      <c r="B32" s="96" t="s">
        <v>66</v>
      </c>
      <c r="C32" s="230">
        <v>43</v>
      </c>
      <c r="D32" s="230">
        <v>43.27</v>
      </c>
      <c r="E32" s="230">
        <v>41.41</v>
      </c>
      <c r="F32" s="230">
        <v>43.49</v>
      </c>
      <c r="G32" s="230">
        <v>48.39</v>
      </c>
      <c r="H32" s="230">
        <v>55.8</v>
      </c>
      <c r="I32" s="98">
        <f t="shared" si="0"/>
        <v>0.15313081215127089</v>
      </c>
      <c r="J32" s="230">
        <f t="shared" si="1"/>
        <v>7.4099999999999966</v>
      </c>
      <c r="K32" s="231">
        <v>48.49</v>
      </c>
      <c r="L32" s="231">
        <v>49.07</v>
      </c>
      <c r="M32" s="231">
        <v>52.93</v>
      </c>
      <c r="N32" s="231">
        <v>60.67</v>
      </c>
      <c r="O32" s="231">
        <v>61.66</v>
      </c>
      <c r="P32" s="98">
        <f t="shared" si="2"/>
        <v>1.6317784737102325E-2</v>
      </c>
      <c r="Q32" s="230">
        <f t="shared" si="3"/>
        <v>0.98999999999999488</v>
      </c>
    </row>
    <row r="33" spans="2:17" x14ac:dyDescent="0.25">
      <c r="B33" s="93" t="s">
        <v>52</v>
      </c>
      <c r="C33" s="234">
        <v>81.38</v>
      </c>
      <c r="D33" s="234">
        <v>86.79</v>
      </c>
      <c r="E33" s="234">
        <v>84.44</v>
      </c>
      <c r="F33" s="234">
        <v>89.45</v>
      </c>
      <c r="G33" s="234">
        <v>98.5</v>
      </c>
      <c r="H33" s="234">
        <v>108.5</v>
      </c>
      <c r="I33" s="102">
        <f t="shared" si="0"/>
        <v>0.10152284263959399</v>
      </c>
      <c r="J33" s="234">
        <f t="shared" si="1"/>
        <v>10</v>
      </c>
      <c r="K33" s="235">
        <v>78.88</v>
      </c>
      <c r="L33" s="235">
        <v>79.42</v>
      </c>
      <c r="M33" s="235">
        <v>84.54</v>
      </c>
      <c r="N33" s="235">
        <v>95.3</v>
      </c>
      <c r="O33" s="235">
        <v>98.67</v>
      </c>
      <c r="P33" s="102">
        <f t="shared" si="2"/>
        <v>3.5362014690451193E-2</v>
      </c>
      <c r="Q33" s="234">
        <f t="shared" si="3"/>
        <v>3.3700000000000045</v>
      </c>
    </row>
    <row r="34" spans="2:17" x14ac:dyDescent="0.25">
      <c r="B34" s="96" t="s">
        <v>63</v>
      </c>
      <c r="C34" s="230">
        <v>81.38</v>
      </c>
      <c r="D34" s="230">
        <v>86.79</v>
      </c>
      <c r="E34" s="230">
        <v>84.44</v>
      </c>
      <c r="F34" s="230">
        <v>89.45</v>
      </c>
      <c r="G34" s="230">
        <v>98.5</v>
      </c>
      <c r="H34" s="230">
        <v>108.5</v>
      </c>
      <c r="I34" s="98">
        <f t="shared" si="0"/>
        <v>0.10152284263959399</v>
      </c>
      <c r="J34" s="230">
        <f t="shared" si="1"/>
        <v>10</v>
      </c>
      <c r="K34" s="231">
        <v>78.88</v>
      </c>
      <c r="L34" s="231">
        <v>79.42</v>
      </c>
      <c r="M34" s="231">
        <v>84.54</v>
      </c>
      <c r="N34" s="231">
        <v>95.3</v>
      </c>
      <c r="O34" s="231">
        <v>98.67</v>
      </c>
      <c r="P34" s="98">
        <f t="shared" si="2"/>
        <v>3.5362014690451193E-2</v>
      </c>
      <c r="Q34" s="230">
        <f t="shared" si="3"/>
        <v>3.3700000000000045</v>
      </c>
    </row>
    <row r="35" spans="2:17" x14ac:dyDescent="0.25">
      <c r="B35" s="93" t="s">
        <v>53</v>
      </c>
      <c r="C35" s="234">
        <v>85.19</v>
      </c>
      <c r="D35" s="234">
        <v>106.13</v>
      </c>
      <c r="E35" s="234">
        <v>125.31</v>
      </c>
      <c r="F35" s="234">
        <v>128.06</v>
      </c>
      <c r="G35" s="234">
        <v>149.08000000000001</v>
      </c>
      <c r="H35" s="234">
        <v>167.62</v>
      </c>
      <c r="I35" s="102">
        <f t="shared" si="0"/>
        <v>0.12436275825060372</v>
      </c>
      <c r="J35" s="234">
        <f t="shared" si="1"/>
        <v>18.539999999999992</v>
      </c>
      <c r="K35" s="235">
        <v>135.93</v>
      </c>
      <c r="L35" s="235">
        <v>132.41</v>
      </c>
      <c r="M35" s="235">
        <v>156.97999999999999</v>
      </c>
      <c r="N35" s="235">
        <v>166.04</v>
      </c>
      <c r="O35" s="235">
        <v>197.41</v>
      </c>
      <c r="P35" s="102">
        <f t="shared" si="2"/>
        <v>0.18893037822211523</v>
      </c>
      <c r="Q35" s="234">
        <f t="shared" si="3"/>
        <v>31.370000000000005</v>
      </c>
    </row>
    <row r="36" spans="2:17" x14ac:dyDescent="0.25">
      <c r="B36" s="96" t="s">
        <v>63</v>
      </c>
      <c r="C36" s="230">
        <v>112.85</v>
      </c>
      <c r="D36" s="230">
        <v>133.72</v>
      </c>
      <c r="E36" s="230">
        <v>131.41999999999999</v>
      </c>
      <c r="F36" s="230">
        <v>137.6</v>
      </c>
      <c r="G36" s="230">
        <v>157.49</v>
      </c>
      <c r="H36" s="230">
        <v>177.79</v>
      </c>
      <c r="I36" s="98">
        <f t="shared" si="0"/>
        <v>0.12889707283002094</v>
      </c>
      <c r="J36" s="230">
        <f t="shared" si="1"/>
        <v>20.299999999999983</v>
      </c>
      <c r="K36" s="231">
        <v>147.53</v>
      </c>
      <c r="L36" s="231">
        <v>138.25</v>
      </c>
      <c r="M36" s="231">
        <v>165.98</v>
      </c>
      <c r="N36" s="231">
        <v>178.28</v>
      </c>
      <c r="O36" s="231">
        <v>211.18</v>
      </c>
      <c r="P36" s="98">
        <f t="shared" si="2"/>
        <v>0.18454117119138447</v>
      </c>
      <c r="Q36" s="230">
        <f t="shared" si="3"/>
        <v>32.900000000000006</v>
      </c>
    </row>
    <row r="37" spans="2:17" x14ac:dyDescent="0.25">
      <c r="B37" s="96" t="s">
        <v>66</v>
      </c>
      <c r="C37" s="230">
        <v>55.99</v>
      </c>
      <c r="D37" s="230">
        <v>41.89</v>
      </c>
      <c r="E37" s="230">
        <v>74.180000000000007</v>
      </c>
      <c r="F37" s="230">
        <v>78.69</v>
      </c>
      <c r="G37" s="230">
        <v>104.15</v>
      </c>
      <c r="H37" s="230">
        <v>109.88</v>
      </c>
      <c r="I37" s="98">
        <f t="shared" si="0"/>
        <v>5.5016802688430122E-2</v>
      </c>
      <c r="J37" s="230">
        <f t="shared" si="1"/>
        <v>5.7299999999999898</v>
      </c>
      <c r="K37" s="231">
        <v>50.19</v>
      </c>
      <c r="L37" s="231">
        <v>99.44</v>
      </c>
      <c r="M37" s="231">
        <v>105.3</v>
      </c>
      <c r="N37" s="231">
        <v>98.73</v>
      </c>
      <c r="O37" s="231">
        <v>131.96</v>
      </c>
      <c r="P37" s="98">
        <f t="shared" si="2"/>
        <v>0.33657449610047596</v>
      </c>
      <c r="Q37" s="230">
        <f t="shared" si="3"/>
        <v>33.230000000000004</v>
      </c>
    </row>
    <row r="38" spans="2:17" x14ac:dyDescent="0.25">
      <c r="B38" s="93" t="s">
        <v>54</v>
      </c>
      <c r="C38" s="234">
        <v>63.43</v>
      </c>
      <c r="D38" s="234">
        <v>64.19</v>
      </c>
      <c r="E38" s="234">
        <v>68.989999999999995</v>
      </c>
      <c r="F38" s="234">
        <v>76.34</v>
      </c>
      <c r="G38" s="234">
        <v>86.65</v>
      </c>
      <c r="H38" s="234">
        <v>96.86</v>
      </c>
      <c r="I38" s="102">
        <f t="shared" si="0"/>
        <v>0.1178303519907673</v>
      </c>
      <c r="J38" s="234">
        <f t="shared" si="1"/>
        <v>10.209999999999994</v>
      </c>
      <c r="K38" s="235">
        <v>68.739999999999995</v>
      </c>
      <c r="L38" s="235">
        <v>74.67</v>
      </c>
      <c r="M38" s="235">
        <v>81.05</v>
      </c>
      <c r="N38" s="235">
        <v>86.31</v>
      </c>
      <c r="O38" s="235">
        <v>90.57</v>
      </c>
      <c r="P38" s="102">
        <f t="shared" si="2"/>
        <v>4.9356969064998202E-2</v>
      </c>
      <c r="Q38" s="234">
        <f t="shared" si="3"/>
        <v>4.2599999999999909</v>
      </c>
    </row>
    <row r="39" spans="2:17" x14ac:dyDescent="0.25">
      <c r="B39" s="96" t="s">
        <v>63</v>
      </c>
      <c r="C39" s="230">
        <v>63.43</v>
      </c>
      <c r="D39" s="230">
        <v>64.19</v>
      </c>
      <c r="E39" s="230">
        <v>68.989999999999995</v>
      </c>
      <c r="F39" s="230">
        <v>76.34</v>
      </c>
      <c r="G39" s="230">
        <v>86.65</v>
      </c>
      <c r="H39" s="230">
        <v>96.86</v>
      </c>
      <c r="I39" s="98">
        <f t="shared" si="0"/>
        <v>0.1178303519907673</v>
      </c>
      <c r="J39" s="230">
        <f t="shared" si="1"/>
        <v>10.209999999999994</v>
      </c>
      <c r="K39" s="231">
        <v>68.739999999999995</v>
      </c>
      <c r="L39" s="231">
        <v>74.67</v>
      </c>
      <c r="M39" s="231">
        <v>81.05</v>
      </c>
      <c r="N39" s="231">
        <v>86.31</v>
      </c>
      <c r="O39" s="231">
        <v>90.57</v>
      </c>
      <c r="P39" s="98">
        <f t="shared" si="2"/>
        <v>4.9356969064998202E-2</v>
      </c>
      <c r="Q39" s="230">
        <f t="shared" si="3"/>
        <v>4.2599999999999909</v>
      </c>
    </row>
    <row r="40" spans="2:17" x14ac:dyDescent="0.25">
      <c r="B40" s="99" t="s">
        <v>64</v>
      </c>
      <c r="C40" s="232">
        <v>80.7</v>
      </c>
      <c r="D40" s="232">
        <v>76.319999999999993</v>
      </c>
      <c r="E40" s="232">
        <v>76.47</v>
      </c>
      <c r="F40" s="232">
        <v>90.03</v>
      </c>
      <c r="G40" s="232">
        <v>101.46</v>
      </c>
      <c r="H40" s="232">
        <v>115.08</v>
      </c>
      <c r="I40" s="100">
        <f t="shared" si="0"/>
        <v>0.13424009461856889</v>
      </c>
      <c r="J40" s="232">
        <f t="shared" si="1"/>
        <v>13.620000000000005</v>
      </c>
      <c r="K40" s="233">
        <v>75.22</v>
      </c>
      <c r="L40" s="233">
        <v>87.84</v>
      </c>
      <c r="M40" s="233">
        <v>94.99</v>
      </c>
      <c r="N40" s="233">
        <v>99.16</v>
      </c>
      <c r="O40" s="233">
        <v>102.76</v>
      </c>
      <c r="P40" s="100">
        <f t="shared" si="2"/>
        <v>3.6304961678096159E-2</v>
      </c>
      <c r="Q40" s="232">
        <f t="shared" si="3"/>
        <v>3.6000000000000085</v>
      </c>
    </row>
    <row r="41" spans="2:17" x14ac:dyDescent="0.25">
      <c r="B41" s="99" t="s">
        <v>65</v>
      </c>
      <c r="C41" s="232">
        <v>47.71</v>
      </c>
      <c r="D41" s="232">
        <v>52.19</v>
      </c>
      <c r="E41" s="232">
        <v>57.98</v>
      </c>
      <c r="F41" s="232">
        <v>57.94</v>
      </c>
      <c r="G41" s="232">
        <v>67.42</v>
      </c>
      <c r="H41" s="232">
        <v>70.06</v>
      </c>
      <c r="I41" s="100">
        <f t="shared" si="0"/>
        <v>3.915752002373174E-2</v>
      </c>
      <c r="J41" s="232">
        <f t="shared" si="1"/>
        <v>2.6400000000000006</v>
      </c>
      <c r="K41" s="233">
        <v>56.85</v>
      </c>
      <c r="L41" s="233">
        <v>55.36</v>
      </c>
      <c r="M41" s="233">
        <v>61.68</v>
      </c>
      <c r="N41" s="233">
        <v>61.85</v>
      </c>
      <c r="O41" s="233">
        <v>64.349999999999994</v>
      </c>
      <c r="P41" s="100">
        <f t="shared" si="2"/>
        <v>4.0420371867420979E-2</v>
      </c>
      <c r="Q41" s="232">
        <f t="shared" si="3"/>
        <v>2.4999999999999929</v>
      </c>
    </row>
    <row r="42" spans="2:17" x14ac:dyDescent="0.25">
      <c r="B42" s="93" t="s">
        <v>55</v>
      </c>
      <c r="C42" s="234">
        <v>92.8</v>
      </c>
      <c r="D42" s="234">
        <v>102.24</v>
      </c>
      <c r="E42" s="234">
        <v>98.71</v>
      </c>
      <c r="F42" s="234">
        <v>114.5</v>
      </c>
      <c r="G42" s="234">
        <v>129.04</v>
      </c>
      <c r="H42" s="234">
        <v>138.44999999999999</v>
      </c>
      <c r="I42" s="102">
        <f t="shared" si="0"/>
        <v>7.292312461252326E-2</v>
      </c>
      <c r="J42" s="234">
        <f t="shared" si="1"/>
        <v>9.4099999999999966</v>
      </c>
      <c r="K42" s="235">
        <v>100.03</v>
      </c>
      <c r="L42" s="235">
        <v>137.72</v>
      </c>
      <c r="M42" s="235">
        <v>146.53</v>
      </c>
      <c r="N42" s="235">
        <v>158.72999999999999</v>
      </c>
      <c r="O42" s="235">
        <v>130.43</v>
      </c>
      <c r="P42" s="102">
        <f t="shared" si="2"/>
        <v>-0.17829017829017824</v>
      </c>
      <c r="Q42" s="234">
        <f t="shared" si="3"/>
        <v>-28.299999999999983</v>
      </c>
    </row>
    <row r="43" spans="2:17" x14ac:dyDescent="0.25">
      <c r="B43" s="96" t="s">
        <v>63</v>
      </c>
      <c r="C43" s="230">
        <v>97.8</v>
      </c>
      <c r="D43" s="230">
        <v>108.14</v>
      </c>
      <c r="E43" s="230">
        <v>104.52</v>
      </c>
      <c r="F43" s="230">
        <v>121.1</v>
      </c>
      <c r="G43" s="230">
        <v>137.22999999999999</v>
      </c>
      <c r="H43" s="230">
        <v>145.38999999999999</v>
      </c>
      <c r="I43" s="98">
        <f t="shared" si="0"/>
        <v>5.9462216716461347E-2</v>
      </c>
      <c r="J43" s="230">
        <f t="shared" si="1"/>
        <v>8.1599999999999966</v>
      </c>
      <c r="K43" s="231">
        <v>103.73</v>
      </c>
      <c r="L43" s="231">
        <v>145.44999999999999</v>
      </c>
      <c r="M43" s="231">
        <v>155.81</v>
      </c>
      <c r="N43" s="231">
        <v>168.83</v>
      </c>
      <c r="O43" s="231">
        <v>134.97</v>
      </c>
      <c r="P43" s="98">
        <f t="shared" si="2"/>
        <v>-0.20055677308535225</v>
      </c>
      <c r="Q43" s="230">
        <f t="shared" si="3"/>
        <v>-33.860000000000014</v>
      </c>
    </row>
    <row r="44" spans="2:17" x14ac:dyDescent="0.25">
      <c r="B44" s="99" t="s">
        <v>64</v>
      </c>
      <c r="C44" s="232">
        <v>101.92</v>
      </c>
      <c r="D44" s="232">
        <v>0</v>
      </c>
      <c r="E44" s="232">
        <v>111.35</v>
      </c>
      <c r="F44" s="232">
        <v>128.75</v>
      </c>
      <c r="G44" s="232">
        <v>146.41</v>
      </c>
      <c r="H44" s="232">
        <v>153.15</v>
      </c>
      <c r="I44" s="100">
        <f t="shared" si="0"/>
        <v>4.6035106891605837E-2</v>
      </c>
      <c r="J44" s="232">
        <f t="shared" si="1"/>
        <v>6.7400000000000091</v>
      </c>
      <c r="K44" s="233">
        <v>112.16</v>
      </c>
      <c r="L44" s="233">
        <v>154.55000000000001</v>
      </c>
      <c r="M44" s="233">
        <v>166.67</v>
      </c>
      <c r="N44" s="233">
        <v>180.68</v>
      </c>
      <c r="O44" s="233">
        <v>139.66999999999999</v>
      </c>
      <c r="P44" s="100">
        <f t="shared" si="2"/>
        <v>-0.22697586893956179</v>
      </c>
      <c r="Q44" s="232">
        <f t="shared" si="3"/>
        <v>-41.010000000000019</v>
      </c>
    </row>
    <row r="45" spans="2:17" x14ac:dyDescent="0.25">
      <c r="B45" s="99" t="s">
        <v>65</v>
      </c>
      <c r="C45" s="232">
        <v>81.52</v>
      </c>
      <c r="D45" s="232">
        <v>0</v>
      </c>
      <c r="E45" s="232">
        <v>79.67</v>
      </c>
      <c r="F45" s="232">
        <v>92.67</v>
      </c>
      <c r="G45" s="232">
        <v>100.97</v>
      </c>
      <c r="H45" s="232">
        <v>114.46</v>
      </c>
      <c r="I45" s="100">
        <f t="shared" si="0"/>
        <v>0.13360404080419919</v>
      </c>
      <c r="J45" s="232">
        <f t="shared" si="1"/>
        <v>13.489999999999995</v>
      </c>
      <c r="K45" s="233">
        <v>85.74</v>
      </c>
      <c r="L45" s="233">
        <v>112.24</v>
      </c>
      <c r="M45" s="233">
        <v>113.52</v>
      </c>
      <c r="N45" s="233">
        <v>124.47</v>
      </c>
      <c r="O45" s="233">
        <v>117.89</v>
      </c>
      <c r="P45" s="100">
        <f t="shared" si="2"/>
        <v>-5.2864143970434596E-2</v>
      </c>
      <c r="Q45" s="232">
        <f t="shared" si="3"/>
        <v>-6.5799999999999983</v>
      </c>
    </row>
    <row r="46" spans="2:17" x14ac:dyDescent="0.25">
      <c r="B46" s="96" t="s">
        <v>66</v>
      </c>
      <c r="C46" s="230">
        <v>74.09</v>
      </c>
      <c r="D46" s="230">
        <v>76.39</v>
      </c>
      <c r="E46" s="230">
        <v>66.930000000000007</v>
      </c>
      <c r="F46" s="230">
        <v>72.900000000000006</v>
      </c>
      <c r="G46" s="230">
        <v>77.459999999999994</v>
      </c>
      <c r="H46" s="230">
        <v>94.86</v>
      </c>
      <c r="I46" s="98">
        <f t="shared" si="0"/>
        <v>0.22463206816421377</v>
      </c>
      <c r="J46" s="230">
        <f t="shared" si="1"/>
        <v>17.400000000000006</v>
      </c>
      <c r="K46" s="231">
        <v>79.25</v>
      </c>
      <c r="L46" s="231">
        <v>85.38</v>
      </c>
      <c r="M46" s="231">
        <v>88.33</v>
      </c>
      <c r="N46" s="231">
        <v>97.81</v>
      </c>
      <c r="O46" s="231">
        <v>105.21</v>
      </c>
      <c r="P46" s="98">
        <f t="shared" si="2"/>
        <v>7.5656885798997875E-2</v>
      </c>
      <c r="Q46" s="230">
        <f t="shared" si="3"/>
        <v>7.3999999999999915</v>
      </c>
    </row>
    <row r="47" spans="2:17" x14ac:dyDescent="0.25">
      <c r="B47" s="93" t="s">
        <v>56</v>
      </c>
      <c r="C47" s="234">
        <v>55.1</v>
      </c>
      <c r="D47" s="234">
        <v>58.1</v>
      </c>
      <c r="E47" s="234">
        <v>74.28</v>
      </c>
      <c r="F47" s="234">
        <v>64.23</v>
      </c>
      <c r="G47" s="234">
        <v>69.86</v>
      </c>
      <c r="H47" s="234">
        <v>72.739999999999995</v>
      </c>
      <c r="I47" s="102">
        <f t="shared" si="0"/>
        <v>4.1225307758373742E-2</v>
      </c>
      <c r="J47" s="234">
        <f t="shared" si="1"/>
        <v>2.8799999999999955</v>
      </c>
      <c r="K47" s="235">
        <v>73.599999999999994</v>
      </c>
      <c r="L47" s="235">
        <v>63.68</v>
      </c>
      <c r="M47" s="235">
        <v>66.11</v>
      </c>
      <c r="N47" s="235">
        <v>69.209999999999994</v>
      </c>
      <c r="O47" s="235">
        <v>69.36</v>
      </c>
      <c r="P47" s="102">
        <f t="shared" si="2"/>
        <v>2.1673168617253324E-3</v>
      </c>
      <c r="Q47" s="234">
        <f t="shared" si="3"/>
        <v>0.15000000000000568</v>
      </c>
    </row>
    <row r="48" spans="2:17" x14ac:dyDescent="0.25">
      <c r="B48" s="96" t="s">
        <v>63</v>
      </c>
      <c r="C48" s="230">
        <v>55.02</v>
      </c>
      <c r="D48" s="230">
        <v>57.83</v>
      </c>
      <c r="E48" s="230">
        <v>74.63</v>
      </c>
      <c r="F48" s="230">
        <v>64.650000000000006</v>
      </c>
      <c r="G48" s="230">
        <v>69.94</v>
      </c>
      <c r="H48" s="230">
        <v>73.959999999999994</v>
      </c>
      <c r="I48" s="98">
        <f t="shared" si="0"/>
        <v>5.7477838146983151E-2</v>
      </c>
      <c r="J48" s="230">
        <f t="shared" si="1"/>
        <v>4.019999999999996</v>
      </c>
      <c r="K48" s="231">
        <v>74.03</v>
      </c>
      <c r="L48" s="231">
        <v>64.430000000000007</v>
      </c>
      <c r="M48" s="231">
        <v>67.19</v>
      </c>
      <c r="N48" s="231">
        <v>70.260000000000005</v>
      </c>
      <c r="O48" s="231">
        <v>70.55</v>
      </c>
      <c r="P48" s="98">
        <f t="shared" si="2"/>
        <v>4.1275263307714027E-3</v>
      </c>
      <c r="Q48" s="230">
        <f t="shared" si="3"/>
        <v>0.28999999999999204</v>
      </c>
    </row>
    <row r="49" spans="2:17" x14ac:dyDescent="0.25">
      <c r="B49" s="99" t="s">
        <v>64</v>
      </c>
      <c r="C49" s="232">
        <v>58.12</v>
      </c>
      <c r="D49" s="232">
        <v>59.72</v>
      </c>
      <c r="E49" s="232">
        <v>75.540000000000006</v>
      </c>
      <c r="F49" s="232">
        <v>69.69</v>
      </c>
      <c r="G49" s="232">
        <v>76.47</v>
      </c>
      <c r="H49" s="232">
        <v>79.3</v>
      </c>
      <c r="I49" s="100">
        <f t="shared" si="0"/>
        <v>3.7007976984438251E-2</v>
      </c>
      <c r="J49" s="232">
        <f t="shared" si="1"/>
        <v>2.8299999999999983</v>
      </c>
      <c r="K49" s="233">
        <v>79.37</v>
      </c>
      <c r="L49" s="233">
        <v>70.930000000000007</v>
      </c>
      <c r="M49" s="233">
        <v>73.83</v>
      </c>
      <c r="N49" s="233">
        <v>72.260000000000005</v>
      </c>
      <c r="O49" s="233">
        <v>72.8</v>
      </c>
      <c r="P49" s="100">
        <f t="shared" si="2"/>
        <v>7.4730141156931218E-3</v>
      </c>
      <c r="Q49" s="232">
        <f t="shared" si="3"/>
        <v>0.53999999999999204</v>
      </c>
    </row>
    <row r="50" spans="2:17" x14ac:dyDescent="0.25">
      <c r="B50" s="99" t="s">
        <v>65</v>
      </c>
      <c r="C50" s="232">
        <v>43.08</v>
      </c>
      <c r="D50" s="232">
        <v>52.07</v>
      </c>
      <c r="E50" s="232">
        <v>70.77</v>
      </c>
      <c r="F50" s="232">
        <v>51.36</v>
      </c>
      <c r="G50" s="232">
        <v>51.21</v>
      </c>
      <c r="H50" s="232">
        <v>60.22</v>
      </c>
      <c r="I50" s="100">
        <f t="shared" si="0"/>
        <v>0.17594219878929884</v>
      </c>
      <c r="J50" s="232">
        <f t="shared" si="1"/>
        <v>9.009999999999998</v>
      </c>
      <c r="K50" s="233">
        <v>58.23</v>
      </c>
      <c r="L50" s="233">
        <v>44.88</v>
      </c>
      <c r="M50" s="233">
        <v>42.53</v>
      </c>
      <c r="N50" s="233">
        <v>65.03</v>
      </c>
      <c r="O50" s="233">
        <v>64.709999999999994</v>
      </c>
      <c r="P50" s="100">
        <f t="shared" si="2"/>
        <v>-4.9208057819468687E-3</v>
      </c>
      <c r="Q50" s="232">
        <f t="shared" si="3"/>
        <v>-0.32000000000000739</v>
      </c>
    </row>
    <row r="51" spans="2:17" x14ac:dyDescent="0.25">
      <c r="B51" s="96" t="s">
        <v>66</v>
      </c>
      <c r="C51" s="230">
        <v>56.8</v>
      </c>
      <c r="D51" s="230">
        <v>83.93</v>
      </c>
      <c r="E51" s="230">
        <v>154.72</v>
      </c>
      <c r="F51" s="230">
        <v>191.76</v>
      </c>
      <c r="G51" s="230">
        <v>163.5</v>
      </c>
      <c r="H51" s="230">
        <v>87.87</v>
      </c>
      <c r="I51" s="98">
        <f t="shared" si="0"/>
        <v>-0.46256880733944949</v>
      </c>
      <c r="J51" s="230">
        <f t="shared" si="1"/>
        <v>-75.63</v>
      </c>
      <c r="K51" s="231">
        <v>265.31</v>
      </c>
      <c r="L51" s="231">
        <v>191.67</v>
      </c>
      <c r="M51" s="231">
        <v>166.38</v>
      </c>
      <c r="N51" s="231">
        <v>107.01</v>
      </c>
      <c r="O51" s="231">
        <v>103.52</v>
      </c>
      <c r="P51" s="98">
        <f t="shared" si="2"/>
        <v>-3.2613774413606245E-2</v>
      </c>
      <c r="Q51" s="230">
        <f t="shared" si="3"/>
        <v>-3.4900000000000091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36822-DB9C-4D0A-8DB3-231B1642626A}">
  <sheetPr>
    <tabColor theme="2" tint="-9.9978637043366805E-2"/>
  </sheetPr>
  <dimension ref="B1:Q53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CONCATENATE("Ingresos medios por habitación (RevPar) Tenerife y municipios")</f>
        <v>Ingresos medios por habitación (RevPar)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2019</v>
      </c>
      <c r="D5" s="14">
        <v>2020</v>
      </c>
      <c r="E5" s="14">
        <v>2021</v>
      </c>
      <c r="F5" s="14">
        <v>2022</v>
      </c>
      <c r="G5" s="14">
        <v>2023</v>
      </c>
      <c r="H5" s="14">
        <v>2024</v>
      </c>
      <c r="I5" s="91" t="str">
        <f>CONCATENATE("var. ",RIGHT(H5,2),"/",RIGHT(G5,2))</f>
        <v>var. 24/23</v>
      </c>
      <c r="J5" s="91" t="str">
        <f>CONCATENATE("dif. ",RIGHT(H5,2),"/",RIGHT(G5,2))</f>
        <v>dif. 24/23</v>
      </c>
      <c r="K5" s="92" t="s">
        <v>232</v>
      </c>
      <c r="L5" s="92" t="s">
        <v>233</v>
      </c>
      <c r="M5" s="92" t="s">
        <v>234</v>
      </c>
      <c r="N5" s="92" t="s">
        <v>235</v>
      </c>
      <c r="O5" s="92" t="s">
        <v>236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70.459999999999994</v>
      </c>
      <c r="D6" s="228">
        <v>48.13</v>
      </c>
      <c r="E6" s="228">
        <v>53</v>
      </c>
      <c r="F6" s="228">
        <v>80.58</v>
      </c>
      <c r="G6" s="228">
        <v>93.24</v>
      </c>
      <c r="H6" s="228">
        <v>104.71</v>
      </c>
      <c r="I6" s="95">
        <f t="shared" ref="I6:I51" si="0">IFERROR(H6/G6-1,"-")</f>
        <v>0.12301587301587302</v>
      </c>
      <c r="J6" s="228">
        <f t="shared" ref="J6:J51" si="1">IFERROR(H6-G6,"-")</f>
        <v>11.469999999999999</v>
      </c>
      <c r="K6" s="229">
        <v>57.12</v>
      </c>
      <c r="L6" s="229">
        <v>88.4</v>
      </c>
      <c r="M6" s="229">
        <v>98.48</v>
      </c>
      <c r="N6" s="229">
        <v>108.09</v>
      </c>
      <c r="O6" s="229">
        <v>114.23</v>
      </c>
      <c r="P6" s="95">
        <f t="shared" ref="P6:P51" si="2">IFERROR(O6/N6-1,"-")</f>
        <v>5.6804514756221725E-2</v>
      </c>
      <c r="Q6" s="228">
        <f t="shared" ref="Q6:Q51" si="3">IFERROR(O6-N6,"-")</f>
        <v>6.1400000000000006</v>
      </c>
    </row>
    <row r="7" spans="2:17" x14ac:dyDescent="0.25">
      <c r="B7" s="96" t="s">
        <v>63</v>
      </c>
      <c r="C7" s="230">
        <v>77.33</v>
      </c>
      <c r="D7" s="230">
        <v>53.19</v>
      </c>
      <c r="E7" s="230">
        <v>60.01</v>
      </c>
      <c r="F7" s="230">
        <v>88.2</v>
      </c>
      <c r="G7" s="230">
        <v>102.89</v>
      </c>
      <c r="H7" s="230">
        <v>114.62</v>
      </c>
      <c r="I7" s="98">
        <f t="shared" si="0"/>
        <v>0.11400524832345238</v>
      </c>
      <c r="J7" s="230">
        <f t="shared" si="1"/>
        <v>11.730000000000004</v>
      </c>
      <c r="K7" s="231">
        <v>61.61</v>
      </c>
      <c r="L7" s="231">
        <v>96.63</v>
      </c>
      <c r="M7" s="231">
        <v>108.93</v>
      </c>
      <c r="N7" s="231">
        <v>117.9</v>
      </c>
      <c r="O7" s="231">
        <v>123.32</v>
      </c>
      <c r="P7" s="98">
        <f t="shared" si="2"/>
        <v>4.5971162001696264E-2</v>
      </c>
      <c r="Q7" s="230">
        <f t="shared" si="3"/>
        <v>5.4199999999999875</v>
      </c>
    </row>
    <row r="8" spans="2:17" x14ac:dyDescent="0.25">
      <c r="B8" s="99" t="s">
        <v>64</v>
      </c>
      <c r="C8" s="232">
        <v>85.32</v>
      </c>
      <c r="D8" s="232">
        <v>58.8</v>
      </c>
      <c r="E8" s="232">
        <v>66.349999999999994</v>
      </c>
      <c r="F8" s="232">
        <v>96.91</v>
      </c>
      <c r="G8" s="232">
        <v>111.61</v>
      </c>
      <c r="H8" s="232">
        <v>124.26</v>
      </c>
      <c r="I8" s="100">
        <f t="shared" si="0"/>
        <v>0.11334109846787932</v>
      </c>
      <c r="J8" s="232">
        <f t="shared" si="1"/>
        <v>12.650000000000006</v>
      </c>
      <c r="K8" s="233">
        <v>66.97</v>
      </c>
      <c r="L8" s="233">
        <v>106.4</v>
      </c>
      <c r="M8" s="233">
        <v>118.46</v>
      </c>
      <c r="N8" s="233">
        <v>127.93</v>
      </c>
      <c r="O8" s="233">
        <v>133.34</v>
      </c>
      <c r="P8" s="100">
        <f t="shared" si="2"/>
        <v>4.2288751661064605E-2</v>
      </c>
      <c r="Q8" s="232">
        <f t="shared" si="3"/>
        <v>5.4099999999999966</v>
      </c>
    </row>
    <row r="9" spans="2:17" x14ac:dyDescent="0.25">
      <c r="B9" s="99" t="s">
        <v>65</v>
      </c>
      <c r="C9" s="232">
        <v>46.17</v>
      </c>
      <c r="D9" s="232">
        <v>29.69</v>
      </c>
      <c r="E9" s="232">
        <v>31.06</v>
      </c>
      <c r="F9" s="232">
        <v>47.58</v>
      </c>
      <c r="G9" s="232">
        <v>59.03</v>
      </c>
      <c r="H9" s="232">
        <v>65.099999999999994</v>
      </c>
      <c r="I9" s="100">
        <f t="shared" si="0"/>
        <v>0.10282906996442476</v>
      </c>
      <c r="J9" s="232">
        <f t="shared" si="1"/>
        <v>6.0699999999999932</v>
      </c>
      <c r="K9" s="233">
        <v>34.090000000000003</v>
      </c>
      <c r="L9" s="233">
        <v>50.96</v>
      </c>
      <c r="M9" s="233">
        <v>59.15</v>
      </c>
      <c r="N9" s="233">
        <v>65.62</v>
      </c>
      <c r="O9" s="233">
        <v>70.03</v>
      </c>
      <c r="P9" s="100">
        <f t="shared" si="2"/>
        <v>6.7205120390124939E-2</v>
      </c>
      <c r="Q9" s="232">
        <f t="shared" si="3"/>
        <v>4.4099999999999966</v>
      </c>
    </row>
    <row r="10" spans="2:17" x14ac:dyDescent="0.25">
      <c r="B10" s="96" t="s">
        <v>66</v>
      </c>
      <c r="C10" s="230">
        <v>51.25</v>
      </c>
      <c r="D10" s="230">
        <v>33.86</v>
      </c>
      <c r="E10" s="230">
        <v>30.93</v>
      </c>
      <c r="F10" s="230">
        <v>53.23</v>
      </c>
      <c r="G10" s="230">
        <v>60.79</v>
      </c>
      <c r="H10" s="230">
        <v>70.290000000000006</v>
      </c>
      <c r="I10" s="98">
        <f t="shared" si="0"/>
        <v>0.15627570324066475</v>
      </c>
      <c r="J10" s="230">
        <f t="shared" si="1"/>
        <v>9.5000000000000071</v>
      </c>
      <c r="K10" s="231">
        <v>40.53</v>
      </c>
      <c r="L10" s="231">
        <v>59.53</v>
      </c>
      <c r="M10" s="231">
        <v>63.5</v>
      </c>
      <c r="N10" s="231">
        <v>73.91</v>
      </c>
      <c r="O10" s="231">
        <v>83.84</v>
      </c>
      <c r="P10" s="98">
        <f t="shared" si="2"/>
        <v>0.13435259098904084</v>
      </c>
      <c r="Q10" s="230">
        <f t="shared" si="3"/>
        <v>9.9300000000000068</v>
      </c>
    </row>
    <row r="11" spans="2:17" x14ac:dyDescent="0.25">
      <c r="B11" s="93" t="s">
        <v>47</v>
      </c>
      <c r="C11" s="234">
        <v>89.94</v>
      </c>
      <c r="D11" s="234">
        <v>61.17</v>
      </c>
      <c r="E11" s="234">
        <v>72.88</v>
      </c>
      <c r="F11" s="234">
        <v>107.72</v>
      </c>
      <c r="G11" s="234">
        <v>119.35</v>
      </c>
      <c r="H11" s="234">
        <v>131.18</v>
      </c>
      <c r="I11" s="102">
        <f t="shared" si="0"/>
        <v>9.9120234604105573E-2</v>
      </c>
      <c r="J11" s="234">
        <f t="shared" si="1"/>
        <v>11.830000000000013</v>
      </c>
      <c r="K11" s="235">
        <v>78.06</v>
      </c>
      <c r="L11" s="235">
        <v>120.98</v>
      </c>
      <c r="M11" s="235">
        <v>123.56</v>
      </c>
      <c r="N11" s="235">
        <v>134.58000000000001</v>
      </c>
      <c r="O11" s="235">
        <v>137.81</v>
      </c>
      <c r="P11" s="102">
        <f t="shared" si="2"/>
        <v>2.4000594441967449E-2</v>
      </c>
      <c r="Q11" s="234">
        <f t="shared" si="3"/>
        <v>3.2299999999999898</v>
      </c>
    </row>
    <row r="12" spans="2:17" x14ac:dyDescent="0.25">
      <c r="B12" s="96" t="s">
        <v>63</v>
      </c>
      <c r="C12" s="230">
        <v>98.21</v>
      </c>
      <c r="D12" s="230">
        <v>66.36</v>
      </c>
      <c r="E12" s="230">
        <v>79.650000000000006</v>
      </c>
      <c r="F12" s="230">
        <v>116.54</v>
      </c>
      <c r="G12" s="230">
        <v>130.88999999999999</v>
      </c>
      <c r="H12" s="230">
        <v>144.94</v>
      </c>
      <c r="I12" s="98">
        <f t="shared" si="0"/>
        <v>0.10734204293681726</v>
      </c>
      <c r="J12" s="230">
        <f t="shared" si="1"/>
        <v>14.050000000000011</v>
      </c>
      <c r="K12" s="231">
        <v>82.32</v>
      </c>
      <c r="L12" s="231">
        <v>131.59</v>
      </c>
      <c r="M12" s="231">
        <v>135.46</v>
      </c>
      <c r="N12" s="231">
        <v>149.91</v>
      </c>
      <c r="O12" s="231">
        <v>151.35</v>
      </c>
      <c r="P12" s="98">
        <f t="shared" si="2"/>
        <v>9.6057634580748452E-3</v>
      </c>
      <c r="Q12" s="230">
        <f t="shared" si="3"/>
        <v>1.4399999999999977</v>
      </c>
    </row>
    <row r="13" spans="2:17" x14ac:dyDescent="0.25">
      <c r="B13" s="99" t="s">
        <v>64</v>
      </c>
      <c r="C13" s="232">
        <v>106.38</v>
      </c>
      <c r="D13" s="232">
        <v>71.150000000000006</v>
      </c>
      <c r="E13" s="232">
        <v>85.14</v>
      </c>
      <c r="F13" s="232">
        <v>125.38</v>
      </c>
      <c r="G13" s="232">
        <v>140.15</v>
      </c>
      <c r="H13" s="232">
        <v>154.63999999999999</v>
      </c>
      <c r="I13" s="100">
        <f t="shared" si="0"/>
        <v>0.10338922582946819</v>
      </c>
      <c r="J13" s="232">
        <f t="shared" si="1"/>
        <v>14.489999999999981</v>
      </c>
      <c r="K13" s="233">
        <v>87.92</v>
      </c>
      <c r="L13" s="233">
        <v>141.72999999999999</v>
      </c>
      <c r="M13" s="233">
        <v>145.88999999999999</v>
      </c>
      <c r="N13" s="233">
        <v>160.72999999999999</v>
      </c>
      <c r="O13" s="233">
        <v>161.78</v>
      </c>
      <c r="P13" s="100">
        <f t="shared" si="2"/>
        <v>6.5326945809742742E-3</v>
      </c>
      <c r="Q13" s="232">
        <f t="shared" si="3"/>
        <v>1.0500000000000114</v>
      </c>
    </row>
    <row r="14" spans="2:17" x14ac:dyDescent="0.25">
      <c r="B14" s="99" t="s">
        <v>65</v>
      </c>
      <c r="C14" s="232">
        <v>53.15</v>
      </c>
      <c r="D14" s="232">
        <v>31.55</v>
      </c>
      <c r="E14" s="232">
        <v>34.18</v>
      </c>
      <c r="F14" s="232">
        <v>49.88</v>
      </c>
      <c r="G14" s="232">
        <v>54.45</v>
      </c>
      <c r="H14" s="232">
        <v>55.23</v>
      </c>
      <c r="I14" s="100">
        <f t="shared" si="0"/>
        <v>1.4325068870523205E-2</v>
      </c>
      <c r="J14" s="232">
        <f t="shared" si="1"/>
        <v>0.77999999999999403</v>
      </c>
      <c r="K14" s="233">
        <v>31.62</v>
      </c>
      <c r="L14" s="233">
        <v>56.05</v>
      </c>
      <c r="M14" s="233">
        <v>49.64</v>
      </c>
      <c r="N14" s="233">
        <v>49.12</v>
      </c>
      <c r="O14" s="233">
        <v>60.44</v>
      </c>
      <c r="P14" s="100">
        <f t="shared" si="2"/>
        <v>0.23045602605863191</v>
      </c>
      <c r="Q14" s="232">
        <f t="shared" si="3"/>
        <v>11.32</v>
      </c>
    </row>
    <row r="15" spans="2:17" x14ac:dyDescent="0.25">
      <c r="B15" s="96" t="s">
        <v>66</v>
      </c>
      <c r="C15" s="230">
        <v>58.49</v>
      </c>
      <c r="D15" s="230">
        <v>40.36</v>
      </c>
      <c r="E15" s="230">
        <v>37.26</v>
      </c>
      <c r="F15" s="230">
        <v>61.52</v>
      </c>
      <c r="G15" s="230">
        <v>67.89</v>
      </c>
      <c r="H15" s="230">
        <v>72.16</v>
      </c>
      <c r="I15" s="98">
        <f t="shared" si="0"/>
        <v>6.2895860951539095E-2</v>
      </c>
      <c r="J15" s="230">
        <f t="shared" si="1"/>
        <v>4.269999999999996</v>
      </c>
      <c r="K15" s="231">
        <v>52.03</v>
      </c>
      <c r="L15" s="231">
        <v>68.319999999999993</v>
      </c>
      <c r="M15" s="231">
        <v>71.14</v>
      </c>
      <c r="N15" s="231">
        <v>70.099999999999994</v>
      </c>
      <c r="O15" s="231">
        <v>84.58</v>
      </c>
      <c r="P15" s="98">
        <f t="shared" si="2"/>
        <v>0.206562054208274</v>
      </c>
      <c r="Q15" s="230">
        <f t="shared" si="3"/>
        <v>14.480000000000004</v>
      </c>
    </row>
    <row r="16" spans="2:17" x14ac:dyDescent="0.25">
      <c r="B16" s="93" t="s">
        <v>53</v>
      </c>
      <c r="C16" s="234">
        <v>67.78</v>
      </c>
      <c r="D16" s="234">
        <v>64.31</v>
      </c>
      <c r="E16" s="234">
        <v>82.55</v>
      </c>
      <c r="F16" s="234">
        <v>96.71</v>
      </c>
      <c r="G16" s="234">
        <v>122.12</v>
      </c>
      <c r="H16" s="234">
        <v>143.97</v>
      </c>
      <c r="I16" s="102">
        <f t="shared" si="0"/>
        <v>0.17892237143792977</v>
      </c>
      <c r="J16" s="234">
        <f t="shared" si="1"/>
        <v>21.849999999999994</v>
      </c>
      <c r="K16" s="235">
        <v>101.59</v>
      </c>
      <c r="L16" s="235">
        <v>108.38</v>
      </c>
      <c r="M16" s="235">
        <v>137.04</v>
      </c>
      <c r="N16" s="235">
        <v>143.49</v>
      </c>
      <c r="O16" s="235">
        <v>170.33</v>
      </c>
      <c r="P16" s="102">
        <f t="shared" si="2"/>
        <v>0.18705136246428333</v>
      </c>
      <c r="Q16" s="234">
        <f t="shared" si="3"/>
        <v>26.840000000000003</v>
      </c>
    </row>
    <row r="17" spans="2:17" x14ac:dyDescent="0.25">
      <c r="B17" s="96" t="s">
        <v>63</v>
      </c>
      <c r="C17" s="230">
        <v>88.08</v>
      </c>
      <c r="D17" s="230">
        <v>75.77</v>
      </c>
      <c r="E17" s="230">
        <v>86.58</v>
      </c>
      <c r="F17" s="230">
        <v>103.27</v>
      </c>
      <c r="G17" s="230">
        <v>127.65</v>
      </c>
      <c r="H17" s="230">
        <v>152.83000000000001</v>
      </c>
      <c r="I17" s="98">
        <f t="shared" si="0"/>
        <v>0.1972581276929104</v>
      </c>
      <c r="J17" s="230">
        <f t="shared" si="1"/>
        <v>25.180000000000007</v>
      </c>
      <c r="K17" s="231">
        <v>110.15</v>
      </c>
      <c r="L17" s="231">
        <v>112.97</v>
      </c>
      <c r="M17" s="231">
        <v>145.02000000000001</v>
      </c>
      <c r="N17" s="231">
        <v>153.44999999999999</v>
      </c>
      <c r="O17" s="231">
        <v>178.92</v>
      </c>
      <c r="P17" s="98">
        <f t="shared" si="2"/>
        <v>0.16598240469208214</v>
      </c>
      <c r="Q17" s="230">
        <f t="shared" si="3"/>
        <v>25.47</v>
      </c>
    </row>
    <row r="18" spans="2:17" x14ac:dyDescent="0.25">
      <c r="B18" s="99" t="s">
        <v>64</v>
      </c>
      <c r="C18" s="232">
        <v>88.08</v>
      </c>
      <c r="D18" s="232">
        <v>0</v>
      </c>
      <c r="E18" s="232">
        <v>0</v>
      </c>
      <c r="F18" s="232">
        <v>0</v>
      </c>
      <c r="G18" s="232">
        <v>0</v>
      </c>
      <c r="H18" s="232">
        <v>0</v>
      </c>
      <c r="I18" s="100" t="str">
        <f t="shared" si="0"/>
        <v>-</v>
      </c>
      <c r="J18" s="232">
        <f t="shared" si="1"/>
        <v>0</v>
      </c>
      <c r="K18" s="233">
        <v>0</v>
      </c>
      <c r="L18" s="233">
        <v>0</v>
      </c>
      <c r="M18" s="233">
        <v>0</v>
      </c>
      <c r="N18" s="233">
        <v>0</v>
      </c>
      <c r="O18" s="233">
        <v>0</v>
      </c>
      <c r="P18" s="100" t="str">
        <f t="shared" si="2"/>
        <v>-</v>
      </c>
      <c r="Q18" s="232">
        <f t="shared" si="3"/>
        <v>0</v>
      </c>
    </row>
    <row r="19" spans="2:17" x14ac:dyDescent="0.25">
      <c r="B19" s="99" t="s">
        <v>65</v>
      </c>
      <c r="C19" s="232">
        <v>0</v>
      </c>
      <c r="D19" s="232">
        <v>0</v>
      </c>
      <c r="E19" s="232">
        <v>0</v>
      </c>
      <c r="F19" s="232">
        <v>0</v>
      </c>
      <c r="G19" s="232">
        <v>0</v>
      </c>
      <c r="H19" s="232">
        <v>0</v>
      </c>
      <c r="I19" s="100" t="str">
        <f t="shared" si="0"/>
        <v>-</v>
      </c>
      <c r="J19" s="232">
        <f t="shared" si="1"/>
        <v>0</v>
      </c>
      <c r="K19" s="233">
        <v>0</v>
      </c>
      <c r="L19" s="233">
        <v>0</v>
      </c>
      <c r="M19" s="233">
        <v>0</v>
      </c>
      <c r="N19" s="233">
        <v>0</v>
      </c>
      <c r="O19" s="233">
        <v>0</v>
      </c>
      <c r="P19" s="100" t="str">
        <f t="shared" si="2"/>
        <v>-</v>
      </c>
      <c r="Q19" s="232">
        <f t="shared" si="3"/>
        <v>0</v>
      </c>
    </row>
    <row r="20" spans="2:17" x14ac:dyDescent="0.25">
      <c r="B20" s="96" t="s">
        <v>66</v>
      </c>
      <c r="C20" s="230">
        <v>45.47</v>
      </c>
      <c r="D20" s="230">
        <v>30.29</v>
      </c>
      <c r="E20" s="230">
        <v>48.86</v>
      </c>
      <c r="F20" s="230">
        <v>61.39</v>
      </c>
      <c r="G20" s="230">
        <v>90.45</v>
      </c>
      <c r="H20" s="230">
        <v>93.94</v>
      </c>
      <c r="I20" s="98">
        <f t="shared" si="0"/>
        <v>3.8584853510226669E-2</v>
      </c>
      <c r="J20" s="230">
        <f t="shared" si="1"/>
        <v>3.4899999999999949</v>
      </c>
      <c r="K20" s="231">
        <v>37.81</v>
      </c>
      <c r="L20" s="231">
        <v>82.14</v>
      </c>
      <c r="M20" s="231">
        <v>91.47</v>
      </c>
      <c r="N20" s="231">
        <v>87.25</v>
      </c>
      <c r="O20" s="231">
        <v>124.74</v>
      </c>
      <c r="P20" s="98">
        <f t="shared" si="2"/>
        <v>0.42968481375358158</v>
      </c>
      <c r="Q20" s="230">
        <f t="shared" si="3"/>
        <v>37.489999999999995</v>
      </c>
    </row>
    <row r="21" spans="2:17" x14ac:dyDescent="0.25">
      <c r="B21" s="93" t="s">
        <v>49</v>
      </c>
      <c r="C21" s="234">
        <v>47.78</v>
      </c>
      <c r="D21" s="234">
        <v>38.090000000000003</v>
      </c>
      <c r="E21" s="234">
        <v>36.92</v>
      </c>
      <c r="F21" s="234">
        <v>53.92</v>
      </c>
      <c r="G21" s="234">
        <v>54.7</v>
      </c>
      <c r="H21" s="234">
        <v>64.64</v>
      </c>
      <c r="I21" s="102">
        <f t="shared" si="0"/>
        <v>0.18171846435100547</v>
      </c>
      <c r="J21" s="234">
        <f t="shared" si="1"/>
        <v>9.9399999999999977</v>
      </c>
      <c r="K21" s="235">
        <v>42.89</v>
      </c>
      <c r="L21" s="235">
        <v>57.78</v>
      </c>
      <c r="M21" s="235">
        <v>38.6</v>
      </c>
      <c r="N21" s="235">
        <v>67.22</v>
      </c>
      <c r="O21" s="235">
        <v>65.599999999999994</v>
      </c>
      <c r="P21" s="102">
        <f t="shared" si="2"/>
        <v>-2.4099970246950431E-2</v>
      </c>
      <c r="Q21" s="234">
        <f t="shared" si="3"/>
        <v>-1.6200000000000045</v>
      </c>
    </row>
    <row r="22" spans="2:17" x14ac:dyDescent="0.25">
      <c r="B22" s="96" t="s">
        <v>63</v>
      </c>
      <c r="C22" s="230">
        <v>47.3</v>
      </c>
      <c r="D22" s="230">
        <v>35.92</v>
      </c>
      <c r="E22" s="230">
        <v>36.92</v>
      </c>
      <c r="F22" s="230">
        <v>53.99</v>
      </c>
      <c r="G22" s="230">
        <v>54.87</v>
      </c>
      <c r="H22" s="230">
        <v>64.8</v>
      </c>
      <c r="I22" s="98">
        <f t="shared" si="0"/>
        <v>0.18097320940404593</v>
      </c>
      <c r="J22" s="230">
        <f t="shared" si="1"/>
        <v>9.93</v>
      </c>
      <c r="K22" s="231">
        <v>42.89</v>
      </c>
      <c r="L22" s="231">
        <v>57.78</v>
      </c>
      <c r="M22" s="231">
        <v>38.51</v>
      </c>
      <c r="N22" s="231">
        <v>67.34</v>
      </c>
      <c r="O22" s="231">
        <v>65.959999999999994</v>
      </c>
      <c r="P22" s="98">
        <f t="shared" si="2"/>
        <v>-2.0493020493020597E-2</v>
      </c>
      <c r="Q22" s="230">
        <f t="shared" si="3"/>
        <v>-1.3800000000000097</v>
      </c>
    </row>
    <row r="23" spans="2:17" x14ac:dyDescent="0.25">
      <c r="B23" s="96" t="s">
        <v>66</v>
      </c>
      <c r="C23" s="230">
        <v>51.12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107</v>
      </c>
      <c r="D24" s="234">
        <v>52.22</v>
      </c>
      <c r="E24" s="234">
        <v>46.13</v>
      </c>
      <c r="F24" s="234">
        <v>94.79</v>
      </c>
      <c r="G24" s="234">
        <v>114.31</v>
      </c>
      <c r="H24" s="234">
        <v>127.83</v>
      </c>
      <c r="I24" s="102">
        <f t="shared" si="0"/>
        <v>0.11827486659084951</v>
      </c>
      <c r="J24" s="234">
        <f t="shared" si="1"/>
        <v>13.519999999999996</v>
      </c>
      <c r="K24" s="235">
        <v>19.96</v>
      </c>
      <c r="L24" s="235">
        <v>75.36</v>
      </c>
      <c r="M24" s="235">
        <v>149.65</v>
      </c>
      <c r="N24" s="235">
        <v>108.8</v>
      </c>
      <c r="O24" s="235">
        <v>189.75</v>
      </c>
      <c r="P24" s="102">
        <f t="shared" si="2"/>
        <v>0.74402573529411775</v>
      </c>
      <c r="Q24" s="234">
        <f t="shared" si="3"/>
        <v>80.95</v>
      </c>
    </row>
    <row r="25" spans="2:17" x14ac:dyDescent="0.25">
      <c r="B25" s="96" t="s">
        <v>63</v>
      </c>
      <c r="C25" s="230">
        <v>107.84</v>
      </c>
      <c r="D25" s="230">
        <v>55.84</v>
      </c>
      <c r="E25" s="230">
        <v>48.11</v>
      </c>
      <c r="F25" s="230">
        <v>95.49</v>
      </c>
      <c r="G25" s="230">
        <v>114.77</v>
      </c>
      <c r="H25" s="230">
        <v>128.08000000000001</v>
      </c>
      <c r="I25" s="98">
        <f t="shared" si="0"/>
        <v>0.11597107257994255</v>
      </c>
      <c r="J25" s="230">
        <f t="shared" si="1"/>
        <v>13.310000000000016</v>
      </c>
      <c r="K25" s="231">
        <v>15.5</v>
      </c>
      <c r="L25" s="231">
        <v>72.22</v>
      </c>
      <c r="M25" s="231">
        <v>151.94</v>
      </c>
      <c r="N25" s="231">
        <v>106.16</v>
      </c>
      <c r="O25" s="231">
        <v>196.25</v>
      </c>
      <c r="P25" s="98">
        <f t="shared" si="2"/>
        <v>0.84862471740768664</v>
      </c>
      <c r="Q25" s="230">
        <f t="shared" si="3"/>
        <v>90.09</v>
      </c>
    </row>
    <row r="26" spans="2:17" x14ac:dyDescent="0.25">
      <c r="B26" s="99" t="s">
        <v>64</v>
      </c>
      <c r="C26" s="232">
        <v>117.01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15.5</v>
      </c>
      <c r="L26" s="233">
        <v>0</v>
      </c>
      <c r="M26" s="233">
        <v>151.94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30.06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41.28</v>
      </c>
      <c r="D28" s="234">
        <v>28.76</v>
      </c>
      <c r="E28" s="234">
        <v>28.24</v>
      </c>
      <c r="F28" s="234">
        <v>42.01</v>
      </c>
      <c r="G28" s="234">
        <v>51.99</v>
      </c>
      <c r="H28" s="234">
        <v>61.31</v>
      </c>
      <c r="I28" s="102">
        <f t="shared" si="0"/>
        <v>0.17926524331602223</v>
      </c>
      <c r="J28" s="234">
        <f t="shared" si="1"/>
        <v>9.32</v>
      </c>
      <c r="K28" s="235">
        <v>33.47</v>
      </c>
      <c r="L28" s="235">
        <v>48.64</v>
      </c>
      <c r="M28" s="235">
        <v>58.27</v>
      </c>
      <c r="N28" s="235">
        <v>68.53</v>
      </c>
      <c r="O28" s="235">
        <v>74.45</v>
      </c>
      <c r="P28" s="102">
        <f t="shared" si="2"/>
        <v>8.6385524587771823E-2</v>
      </c>
      <c r="Q28" s="234">
        <f t="shared" si="3"/>
        <v>5.9200000000000017</v>
      </c>
    </row>
    <row r="29" spans="2:17" x14ac:dyDescent="0.25">
      <c r="B29" s="96" t="s">
        <v>63</v>
      </c>
      <c r="C29" s="230">
        <v>43.36</v>
      </c>
      <c r="D29" s="230">
        <v>30.7</v>
      </c>
      <c r="E29" s="230">
        <v>30.01</v>
      </c>
      <c r="F29" s="230">
        <v>44.97</v>
      </c>
      <c r="G29" s="230">
        <v>55.89</v>
      </c>
      <c r="H29" s="230">
        <v>65.510000000000005</v>
      </c>
      <c r="I29" s="98">
        <f t="shared" si="0"/>
        <v>0.1721238146358921</v>
      </c>
      <c r="J29" s="230">
        <f t="shared" si="1"/>
        <v>9.6200000000000045</v>
      </c>
      <c r="K29" s="231">
        <v>33.950000000000003</v>
      </c>
      <c r="L29" s="231">
        <v>52.38</v>
      </c>
      <c r="M29" s="231">
        <v>63.75</v>
      </c>
      <c r="N29" s="231">
        <v>73.260000000000005</v>
      </c>
      <c r="O29" s="231">
        <v>80.290000000000006</v>
      </c>
      <c r="P29" s="98">
        <f t="shared" si="2"/>
        <v>9.5959595959596022E-2</v>
      </c>
      <c r="Q29" s="230">
        <f t="shared" si="3"/>
        <v>7.0300000000000011</v>
      </c>
    </row>
    <row r="30" spans="2:17" x14ac:dyDescent="0.25">
      <c r="B30" s="99" t="s">
        <v>64</v>
      </c>
      <c r="C30" s="232">
        <v>46.92</v>
      </c>
      <c r="D30" s="232">
        <v>32.35</v>
      </c>
      <c r="E30" s="232">
        <v>31.51</v>
      </c>
      <c r="F30" s="232">
        <v>47.15</v>
      </c>
      <c r="G30" s="232">
        <v>58.46</v>
      </c>
      <c r="H30" s="232">
        <v>68.099999999999994</v>
      </c>
      <c r="I30" s="100">
        <f t="shared" si="0"/>
        <v>0.16489907629148126</v>
      </c>
      <c r="J30" s="232">
        <f t="shared" si="1"/>
        <v>9.6399999999999935</v>
      </c>
      <c r="K30" s="233">
        <v>35.380000000000003</v>
      </c>
      <c r="L30" s="233">
        <v>55.36</v>
      </c>
      <c r="M30" s="233">
        <v>67.97</v>
      </c>
      <c r="N30" s="233">
        <v>76.88</v>
      </c>
      <c r="O30" s="233">
        <v>85.21</v>
      </c>
      <c r="P30" s="100">
        <f t="shared" si="2"/>
        <v>0.10835067637877205</v>
      </c>
      <c r="Q30" s="232">
        <f t="shared" si="3"/>
        <v>8.3299999999999983</v>
      </c>
    </row>
    <row r="31" spans="2:17" x14ac:dyDescent="0.25">
      <c r="B31" s="99" t="s">
        <v>65</v>
      </c>
      <c r="C31" s="232">
        <v>28.87</v>
      </c>
      <c r="D31" s="232">
        <v>22.76</v>
      </c>
      <c r="E31" s="232">
        <v>23.58</v>
      </c>
      <c r="F31" s="232">
        <v>31.76</v>
      </c>
      <c r="G31" s="232">
        <v>39.42</v>
      </c>
      <c r="H31" s="232">
        <v>48.3</v>
      </c>
      <c r="I31" s="100">
        <f t="shared" si="0"/>
        <v>0.22526636225266339</v>
      </c>
      <c r="J31" s="232">
        <f t="shared" si="1"/>
        <v>8.8799999999999955</v>
      </c>
      <c r="K31" s="233">
        <v>26.15</v>
      </c>
      <c r="L31" s="233">
        <v>32.299999999999997</v>
      </c>
      <c r="M31" s="233">
        <v>36.72</v>
      </c>
      <c r="N31" s="233">
        <v>48.9</v>
      </c>
      <c r="O31" s="233">
        <v>48.68</v>
      </c>
      <c r="P31" s="100">
        <f t="shared" si="2"/>
        <v>-4.4989775051124115E-3</v>
      </c>
      <c r="Q31" s="232">
        <f t="shared" si="3"/>
        <v>-0.21999999999999886</v>
      </c>
    </row>
    <row r="32" spans="2:17" x14ac:dyDescent="0.25">
      <c r="B32" s="96" t="s">
        <v>66</v>
      </c>
      <c r="C32" s="230">
        <v>33.409999999999997</v>
      </c>
      <c r="D32" s="230">
        <v>23.06</v>
      </c>
      <c r="E32" s="230">
        <v>22.18</v>
      </c>
      <c r="F32" s="230">
        <v>30.16</v>
      </c>
      <c r="G32" s="230">
        <v>36.21</v>
      </c>
      <c r="H32" s="230">
        <v>43.56</v>
      </c>
      <c r="I32" s="98">
        <f t="shared" si="0"/>
        <v>0.20298260149130076</v>
      </c>
      <c r="J32" s="230">
        <f t="shared" si="1"/>
        <v>7.3500000000000014</v>
      </c>
      <c r="K32" s="231">
        <v>31.28</v>
      </c>
      <c r="L32" s="231">
        <v>34.07</v>
      </c>
      <c r="M32" s="231">
        <v>35.770000000000003</v>
      </c>
      <c r="N32" s="231">
        <v>48.33</v>
      </c>
      <c r="O32" s="231">
        <v>49.89</v>
      </c>
      <c r="P32" s="98">
        <f t="shared" si="2"/>
        <v>3.2278088144009898E-2</v>
      </c>
      <c r="Q32" s="230">
        <f t="shared" si="3"/>
        <v>1.5600000000000023</v>
      </c>
    </row>
    <row r="33" spans="2:17" x14ac:dyDescent="0.25">
      <c r="B33" s="93" t="s">
        <v>52</v>
      </c>
      <c r="C33" s="234">
        <v>51.62</v>
      </c>
      <c r="D33" s="234">
        <v>49.1</v>
      </c>
      <c r="E33" s="234">
        <v>45.63</v>
      </c>
      <c r="F33" s="234">
        <v>64.64</v>
      </c>
      <c r="G33" s="234">
        <v>73.62</v>
      </c>
      <c r="H33" s="234">
        <v>81.849999999999994</v>
      </c>
      <c r="I33" s="102">
        <f t="shared" si="0"/>
        <v>0.11179027438196121</v>
      </c>
      <c r="J33" s="234">
        <f t="shared" si="1"/>
        <v>8.2299999999999898</v>
      </c>
      <c r="K33" s="235">
        <v>44.01</v>
      </c>
      <c r="L33" s="235">
        <v>51.14</v>
      </c>
      <c r="M33" s="235">
        <v>54.98</v>
      </c>
      <c r="N33" s="235">
        <v>52.09</v>
      </c>
      <c r="O33" s="235">
        <v>55.95</v>
      </c>
      <c r="P33" s="102">
        <f t="shared" si="2"/>
        <v>7.4102514878095604E-2</v>
      </c>
      <c r="Q33" s="234">
        <f t="shared" si="3"/>
        <v>3.8599999999999994</v>
      </c>
    </row>
    <row r="34" spans="2:17" x14ac:dyDescent="0.25">
      <c r="B34" s="96" t="s">
        <v>63</v>
      </c>
      <c r="C34" s="230">
        <v>51.62</v>
      </c>
      <c r="D34" s="230">
        <v>49.1</v>
      </c>
      <c r="E34" s="230">
        <v>45.63</v>
      </c>
      <c r="F34" s="230">
        <v>64.64</v>
      </c>
      <c r="G34" s="230">
        <v>73.62</v>
      </c>
      <c r="H34" s="230">
        <v>81.849999999999994</v>
      </c>
      <c r="I34" s="98">
        <f t="shared" si="0"/>
        <v>0.11179027438196121</v>
      </c>
      <c r="J34" s="230">
        <f t="shared" si="1"/>
        <v>8.2299999999999898</v>
      </c>
      <c r="K34" s="231">
        <v>44.01</v>
      </c>
      <c r="L34" s="231">
        <v>51.14</v>
      </c>
      <c r="M34" s="231">
        <v>54.98</v>
      </c>
      <c r="N34" s="231">
        <v>52.09</v>
      </c>
      <c r="O34" s="231">
        <v>55.95</v>
      </c>
      <c r="P34" s="98">
        <f t="shared" si="2"/>
        <v>7.4102514878095604E-2</v>
      </c>
      <c r="Q34" s="230">
        <f t="shared" si="3"/>
        <v>3.8599999999999994</v>
      </c>
    </row>
    <row r="35" spans="2:17" x14ac:dyDescent="0.25">
      <c r="B35" s="93" t="s">
        <v>53</v>
      </c>
      <c r="C35" s="234">
        <v>67.78</v>
      </c>
      <c r="D35" s="234">
        <v>64.31</v>
      </c>
      <c r="E35" s="234">
        <v>82.55</v>
      </c>
      <c r="F35" s="234">
        <v>96.71</v>
      </c>
      <c r="G35" s="234">
        <v>122.12</v>
      </c>
      <c r="H35" s="234">
        <v>143.97</v>
      </c>
      <c r="I35" s="102">
        <f t="shared" si="0"/>
        <v>0.17892237143792977</v>
      </c>
      <c r="J35" s="234">
        <f t="shared" si="1"/>
        <v>21.849999999999994</v>
      </c>
      <c r="K35" s="235">
        <v>101.59</v>
      </c>
      <c r="L35" s="235">
        <v>108.38</v>
      </c>
      <c r="M35" s="235">
        <v>137.04</v>
      </c>
      <c r="N35" s="235">
        <v>143.49</v>
      </c>
      <c r="O35" s="235">
        <v>170.33</v>
      </c>
      <c r="P35" s="102">
        <f t="shared" si="2"/>
        <v>0.18705136246428333</v>
      </c>
      <c r="Q35" s="234">
        <f t="shared" si="3"/>
        <v>26.840000000000003</v>
      </c>
    </row>
    <row r="36" spans="2:17" x14ac:dyDescent="0.25">
      <c r="B36" s="96" t="s">
        <v>63</v>
      </c>
      <c r="C36" s="230">
        <v>88.08</v>
      </c>
      <c r="D36" s="230">
        <v>75.77</v>
      </c>
      <c r="E36" s="230">
        <v>86.58</v>
      </c>
      <c r="F36" s="230">
        <v>103.27</v>
      </c>
      <c r="G36" s="230">
        <v>127.65</v>
      </c>
      <c r="H36" s="230">
        <v>152.83000000000001</v>
      </c>
      <c r="I36" s="98">
        <f t="shared" si="0"/>
        <v>0.1972581276929104</v>
      </c>
      <c r="J36" s="230">
        <f t="shared" si="1"/>
        <v>25.180000000000007</v>
      </c>
      <c r="K36" s="231">
        <v>110.15</v>
      </c>
      <c r="L36" s="231">
        <v>112.97</v>
      </c>
      <c r="M36" s="231">
        <v>145.02000000000001</v>
      </c>
      <c r="N36" s="231">
        <v>153.44999999999999</v>
      </c>
      <c r="O36" s="231">
        <v>178.92</v>
      </c>
      <c r="P36" s="98">
        <f t="shared" si="2"/>
        <v>0.16598240469208214</v>
      </c>
      <c r="Q36" s="230">
        <f t="shared" si="3"/>
        <v>25.47</v>
      </c>
    </row>
    <row r="37" spans="2:17" x14ac:dyDescent="0.25">
      <c r="B37" s="96" t="s">
        <v>66</v>
      </c>
      <c r="C37" s="230">
        <v>45.47</v>
      </c>
      <c r="D37" s="230">
        <v>30.29</v>
      </c>
      <c r="E37" s="230">
        <v>48.86</v>
      </c>
      <c r="F37" s="230">
        <v>61.39</v>
      </c>
      <c r="G37" s="230">
        <v>90.45</v>
      </c>
      <c r="H37" s="230">
        <v>93.94</v>
      </c>
      <c r="I37" s="98">
        <f t="shared" si="0"/>
        <v>3.8584853510226669E-2</v>
      </c>
      <c r="J37" s="230">
        <f t="shared" si="1"/>
        <v>3.4899999999999949</v>
      </c>
      <c r="K37" s="231">
        <v>37.81</v>
      </c>
      <c r="L37" s="231">
        <v>82.14</v>
      </c>
      <c r="M37" s="231">
        <v>91.47</v>
      </c>
      <c r="N37" s="231">
        <v>87.25</v>
      </c>
      <c r="O37" s="231">
        <v>124.74</v>
      </c>
      <c r="P37" s="98">
        <f t="shared" si="2"/>
        <v>0.42968481375358158</v>
      </c>
      <c r="Q37" s="230">
        <f t="shared" si="3"/>
        <v>37.489999999999995</v>
      </c>
    </row>
    <row r="38" spans="2:17" x14ac:dyDescent="0.25">
      <c r="B38" s="93" t="s">
        <v>54</v>
      </c>
      <c r="C38" s="234">
        <v>43.26</v>
      </c>
      <c r="D38" s="234">
        <v>33.54</v>
      </c>
      <c r="E38" s="234">
        <v>37.840000000000003</v>
      </c>
      <c r="F38" s="234">
        <v>53.16</v>
      </c>
      <c r="G38" s="234">
        <v>62.05</v>
      </c>
      <c r="H38" s="234">
        <v>69.75</v>
      </c>
      <c r="I38" s="102">
        <f t="shared" si="0"/>
        <v>0.12409347300564066</v>
      </c>
      <c r="J38" s="234">
        <f t="shared" si="1"/>
        <v>7.7000000000000028</v>
      </c>
      <c r="K38" s="235">
        <v>39.479999999999997</v>
      </c>
      <c r="L38" s="235">
        <v>43.06</v>
      </c>
      <c r="M38" s="235">
        <v>52.08</v>
      </c>
      <c r="N38" s="235">
        <v>48.28</v>
      </c>
      <c r="O38" s="235">
        <v>60.5</v>
      </c>
      <c r="P38" s="102">
        <f t="shared" si="2"/>
        <v>0.25310687655343833</v>
      </c>
      <c r="Q38" s="234">
        <f t="shared" si="3"/>
        <v>12.219999999999999</v>
      </c>
    </row>
    <row r="39" spans="2:17" x14ac:dyDescent="0.25">
      <c r="B39" s="96" t="s">
        <v>63</v>
      </c>
      <c r="C39" s="230">
        <v>43.26</v>
      </c>
      <c r="D39" s="230">
        <v>33.54</v>
      </c>
      <c r="E39" s="230">
        <v>37.840000000000003</v>
      </c>
      <c r="F39" s="230">
        <v>53.16</v>
      </c>
      <c r="G39" s="230">
        <v>62.05</v>
      </c>
      <c r="H39" s="230">
        <v>69.75</v>
      </c>
      <c r="I39" s="98">
        <f t="shared" si="0"/>
        <v>0.12409347300564066</v>
      </c>
      <c r="J39" s="230">
        <f t="shared" si="1"/>
        <v>7.7000000000000028</v>
      </c>
      <c r="K39" s="231">
        <v>39.479999999999997</v>
      </c>
      <c r="L39" s="231">
        <v>43.06</v>
      </c>
      <c r="M39" s="231">
        <v>52.08</v>
      </c>
      <c r="N39" s="231">
        <v>48.28</v>
      </c>
      <c r="O39" s="231">
        <v>60.5</v>
      </c>
      <c r="P39" s="98">
        <f t="shared" si="2"/>
        <v>0.25310687655343833</v>
      </c>
      <c r="Q39" s="230">
        <f t="shared" si="3"/>
        <v>12.219999999999999</v>
      </c>
    </row>
    <row r="40" spans="2:17" x14ac:dyDescent="0.25">
      <c r="B40" s="99" t="s">
        <v>64</v>
      </c>
      <c r="C40" s="232">
        <v>56.68</v>
      </c>
      <c r="D40" s="232">
        <v>39.090000000000003</v>
      </c>
      <c r="E40" s="232">
        <v>40.1</v>
      </c>
      <c r="F40" s="232">
        <v>62.85</v>
      </c>
      <c r="G40" s="232">
        <v>73.61</v>
      </c>
      <c r="H40" s="232">
        <v>84.16</v>
      </c>
      <c r="I40" s="100">
        <f t="shared" si="0"/>
        <v>0.14332291808178232</v>
      </c>
      <c r="J40" s="232">
        <f t="shared" si="1"/>
        <v>10.549999999999997</v>
      </c>
      <c r="K40" s="233">
        <v>44.12</v>
      </c>
      <c r="L40" s="233">
        <v>55.8</v>
      </c>
      <c r="M40" s="233">
        <v>60.73</v>
      </c>
      <c r="N40" s="233">
        <v>66.81</v>
      </c>
      <c r="O40" s="233">
        <v>74.05</v>
      </c>
      <c r="P40" s="100">
        <f t="shared" si="2"/>
        <v>0.10836701092650802</v>
      </c>
      <c r="Q40" s="232">
        <f t="shared" si="3"/>
        <v>7.2399999999999949</v>
      </c>
    </row>
    <row r="41" spans="2:17" x14ac:dyDescent="0.25">
      <c r="B41" s="99" t="s">
        <v>65</v>
      </c>
      <c r="C41" s="232">
        <v>31.7</v>
      </c>
      <c r="D41" s="232">
        <v>27.82</v>
      </c>
      <c r="E41" s="232">
        <v>34.1</v>
      </c>
      <c r="F41" s="232">
        <v>40.229999999999997</v>
      </c>
      <c r="G41" s="232">
        <v>47.48</v>
      </c>
      <c r="H41" s="232">
        <v>49.35</v>
      </c>
      <c r="I41" s="100">
        <f t="shared" si="0"/>
        <v>3.9385004212300068E-2</v>
      </c>
      <c r="J41" s="232">
        <f t="shared" si="1"/>
        <v>1.8700000000000045</v>
      </c>
      <c r="K41" s="233">
        <v>31.45</v>
      </c>
      <c r="L41" s="233">
        <v>28.11</v>
      </c>
      <c r="M41" s="233">
        <v>39.92</v>
      </c>
      <c r="N41" s="233">
        <v>26.15</v>
      </c>
      <c r="O41" s="233">
        <v>37.15</v>
      </c>
      <c r="P41" s="100">
        <f t="shared" si="2"/>
        <v>0.42065009560229449</v>
      </c>
      <c r="Q41" s="232">
        <f t="shared" si="3"/>
        <v>11</v>
      </c>
    </row>
    <row r="42" spans="2:17" x14ac:dyDescent="0.25">
      <c r="B42" s="93" t="s">
        <v>55</v>
      </c>
      <c r="C42" s="234">
        <v>71.48</v>
      </c>
      <c r="D42" s="234">
        <v>50.94</v>
      </c>
      <c r="E42" s="234">
        <v>53.72</v>
      </c>
      <c r="F42" s="234">
        <v>88.72</v>
      </c>
      <c r="G42" s="234">
        <v>108.87</v>
      </c>
      <c r="H42" s="234">
        <v>119.53</v>
      </c>
      <c r="I42" s="102">
        <f t="shared" si="0"/>
        <v>9.791494442913562E-2</v>
      </c>
      <c r="J42" s="234">
        <f t="shared" si="1"/>
        <v>10.659999999999997</v>
      </c>
      <c r="K42" s="235">
        <v>61.03</v>
      </c>
      <c r="L42" s="235">
        <v>115.74</v>
      </c>
      <c r="M42" s="235">
        <v>128.71</v>
      </c>
      <c r="N42" s="235">
        <v>140.74</v>
      </c>
      <c r="O42" s="235">
        <v>114.55</v>
      </c>
      <c r="P42" s="102">
        <f t="shared" si="2"/>
        <v>-0.18608782151485015</v>
      </c>
      <c r="Q42" s="234">
        <f t="shared" si="3"/>
        <v>-26.190000000000012</v>
      </c>
    </row>
    <row r="43" spans="2:17" x14ac:dyDescent="0.25">
      <c r="B43" s="96" t="s">
        <v>63</v>
      </c>
      <c r="C43" s="230">
        <v>77.83</v>
      </c>
      <c r="D43" s="230">
        <v>56.41</v>
      </c>
      <c r="E43" s="230">
        <v>62.75</v>
      </c>
      <c r="F43" s="230">
        <v>96.52</v>
      </c>
      <c r="G43" s="230">
        <v>119.31</v>
      </c>
      <c r="H43" s="230">
        <v>129.19999999999999</v>
      </c>
      <c r="I43" s="98">
        <f t="shared" si="0"/>
        <v>8.2893303159835563E-2</v>
      </c>
      <c r="J43" s="230">
        <f t="shared" si="1"/>
        <v>9.8899999999999864</v>
      </c>
      <c r="K43" s="231">
        <v>69.14</v>
      </c>
      <c r="L43" s="231">
        <v>126.93</v>
      </c>
      <c r="M43" s="231">
        <v>140.68</v>
      </c>
      <c r="N43" s="231">
        <v>153.03</v>
      </c>
      <c r="O43" s="231">
        <v>120.56</v>
      </c>
      <c r="P43" s="98">
        <f t="shared" si="2"/>
        <v>-0.21218061817944189</v>
      </c>
      <c r="Q43" s="230">
        <f t="shared" si="3"/>
        <v>-32.47</v>
      </c>
    </row>
    <row r="44" spans="2:17" x14ac:dyDescent="0.25">
      <c r="B44" s="99" t="s">
        <v>64</v>
      </c>
      <c r="C44" s="232">
        <v>81.78</v>
      </c>
      <c r="D44" s="232">
        <v>0</v>
      </c>
      <c r="E44" s="232">
        <v>65.540000000000006</v>
      </c>
      <c r="F44" s="232">
        <v>100.75</v>
      </c>
      <c r="G44" s="232">
        <v>126.98</v>
      </c>
      <c r="H44" s="232">
        <v>135.56</v>
      </c>
      <c r="I44" s="100">
        <f t="shared" si="0"/>
        <v>6.7569696015120417E-2</v>
      </c>
      <c r="J44" s="232">
        <f t="shared" si="1"/>
        <v>8.5799999999999983</v>
      </c>
      <c r="K44" s="233">
        <v>72.27</v>
      </c>
      <c r="L44" s="233">
        <v>131.88999999999999</v>
      </c>
      <c r="M44" s="233">
        <v>149.19999999999999</v>
      </c>
      <c r="N44" s="233">
        <v>161.05000000000001</v>
      </c>
      <c r="O44" s="233">
        <v>121.9</v>
      </c>
      <c r="P44" s="100">
        <f t="shared" si="2"/>
        <v>-0.24309220738900961</v>
      </c>
      <c r="Q44" s="232">
        <f t="shared" si="3"/>
        <v>-39.150000000000006</v>
      </c>
    </row>
    <row r="45" spans="2:17" x14ac:dyDescent="0.25">
      <c r="B45" s="99" t="s">
        <v>65</v>
      </c>
      <c r="C45" s="232">
        <v>62.86</v>
      </c>
      <c r="D45" s="232">
        <v>0</v>
      </c>
      <c r="E45" s="232">
        <v>51.57</v>
      </c>
      <c r="F45" s="232">
        <v>79.3</v>
      </c>
      <c r="G45" s="232">
        <v>88.65</v>
      </c>
      <c r="H45" s="232">
        <v>103.35</v>
      </c>
      <c r="I45" s="100">
        <f t="shared" si="0"/>
        <v>0.16582064297800314</v>
      </c>
      <c r="J45" s="232">
        <f t="shared" si="1"/>
        <v>14.699999999999989</v>
      </c>
      <c r="K45" s="233">
        <v>61.67</v>
      </c>
      <c r="L45" s="233">
        <v>106.78</v>
      </c>
      <c r="M45" s="233">
        <v>106.07</v>
      </c>
      <c r="N45" s="233">
        <v>120.44</v>
      </c>
      <c r="O45" s="233">
        <v>115.09</v>
      </c>
      <c r="P45" s="100">
        <f t="shared" si="2"/>
        <v>-4.4420458319495149E-2</v>
      </c>
      <c r="Q45" s="232">
        <f t="shared" si="3"/>
        <v>-5.3499999999999943</v>
      </c>
    </row>
    <row r="46" spans="2:17" x14ac:dyDescent="0.25">
      <c r="B46" s="96" t="s">
        <v>66</v>
      </c>
      <c r="C46" s="230">
        <v>50.93</v>
      </c>
      <c r="D46" s="230">
        <v>31.82</v>
      </c>
      <c r="E46" s="230">
        <v>24.11</v>
      </c>
      <c r="F46" s="230">
        <v>48.07</v>
      </c>
      <c r="G46" s="230">
        <v>55.12</v>
      </c>
      <c r="H46" s="230">
        <v>69.489999999999995</v>
      </c>
      <c r="I46" s="98">
        <f t="shared" si="0"/>
        <v>0.26070391872278664</v>
      </c>
      <c r="J46" s="230">
        <f t="shared" si="1"/>
        <v>14.369999999999997</v>
      </c>
      <c r="K46" s="231">
        <v>32.81</v>
      </c>
      <c r="L46" s="231">
        <v>57.36</v>
      </c>
      <c r="M46" s="231">
        <v>66.3</v>
      </c>
      <c r="N46" s="231">
        <v>76.64</v>
      </c>
      <c r="O46" s="231">
        <v>84.55</v>
      </c>
      <c r="P46" s="98">
        <f t="shared" si="2"/>
        <v>0.1032098121085594</v>
      </c>
      <c r="Q46" s="230">
        <f t="shared" si="3"/>
        <v>7.9099999999999966</v>
      </c>
    </row>
    <row r="47" spans="2:17" x14ac:dyDescent="0.25">
      <c r="B47" s="93" t="s">
        <v>56</v>
      </c>
      <c r="C47" s="234">
        <v>39.85</v>
      </c>
      <c r="D47" s="234">
        <v>22.7</v>
      </c>
      <c r="E47" s="234">
        <v>29.35</v>
      </c>
      <c r="F47" s="234">
        <v>43.18</v>
      </c>
      <c r="G47" s="234">
        <v>54</v>
      </c>
      <c r="H47" s="234">
        <v>56.57</v>
      </c>
      <c r="I47" s="102">
        <f t="shared" si="0"/>
        <v>4.7592592592592631E-2</v>
      </c>
      <c r="J47" s="234">
        <f t="shared" si="1"/>
        <v>2.5700000000000003</v>
      </c>
      <c r="K47" s="235">
        <v>36.99</v>
      </c>
      <c r="L47" s="235">
        <v>41.81</v>
      </c>
      <c r="M47" s="235">
        <v>47.08</v>
      </c>
      <c r="N47" s="235">
        <v>49.71</v>
      </c>
      <c r="O47" s="235">
        <v>52.42</v>
      </c>
      <c r="P47" s="102">
        <f t="shared" si="2"/>
        <v>5.451619392476359E-2</v>
      </c>
      <c r="Q47" s="234">
        <f t="shared" si="3"/>
        <v>2.7100000000000009</v>
      </c>
    </row>
    <row r="48" spans="2:17" x14ac:dyDescent="0.25">
      <c r="B48" s="96" t="s">
        <v>63</v>
      </c>
      <c r="C48" s="230">
        <v>40.090000000000003</v>
      </c>
      <c r="D48" s="230">
        <v>22.26</v>
      </c>
      <c r="E48" s="230">
        <v>29.29</v>
      </c>
      <c r="F48" s="230">
        <v>43.74</v>
      </c>
      <c r="G48" s="230">
        <v>54.6</v>
      </c>
      <c r="H48" s="230">
        <v>58.13</v>
      </c>
      <c r="I48" s="98">
        <f t="shared" si="0"/>
        <v>6.4652014652014644E-2</v>
      </c>
      <c r="J48" s="230">
        <f t="shared" si="1"/>
        <v>3.5300000000000011</v>
      </c>
      <c r="K48" s="231">
        <v>37.04</v>
      </c>
      <c r="L48" s="231">
        <v>42.12</v>
      </c>
      <c r="M48" s="231">
        <v>47.98</v>
      </c>
      <c r="N48" s="231">
        <v>50.39</v>
      </c>
      <c r="O48" s="231">
        <v>53.32</v>
      </c>
      <c r="P48" s="98">
        <f t="shared" si="2"/>
        <v>5.8146457630482207E-2</v>
      </c>
      <c r="Q48" s="230">
        <f t="shared" si="3"/>
        <v>2.9299999999999997</v>
      </c>
    </row>
    <row r="49" spans="2:17" x14ac:dyDescent="0.25">
      <c r="B49" s="99" t="s">
        <v>64</v>
      </c>
      <c r="C49" s="232">
        <v>43.4</v>
      </c>
      <c r="D49" s="232">
        <v>22.57</v>
      </c>
      <c r="E49" s="232">
        <v>31.13</v>
      </c>
      <c r="F49" s="232">
        <v>47.77</v>
      </c>
      <c r="G49" s="232">
        <v>59.8</v>
      </c>
      <c r="H49" s="232">
        <v>61.8</v>
      </c>
      <c r="I49" s="100">
        <f t="shared" si="0"/>
        <v>3.3444816053511683E-2</v>
      </c>
      <c r="J49" s="232">
        <f t="shared" si="1"/>
        <v>2</v>
      </c>
      <c r="K49" s="233">
        <v>38.78</v>
      </c>
      <c r="L49" s="233">
        <v>49.17</v>
      </c>
      <c r="M49" s="233">
        <v>55.28</v>
      </c>
      <c r="N49" s="233">
        <v>51.11</v>
      </c>
      <c r="O49" s="233">
        <v>54.16</v>
      </c>
      <c r="P49" s="100">
        <f t="shared" si="2"/>
        <v>5.9675210330659256E-2</v>
      </c>
      <c r="Q49" s="232">
        <f t="shared" si="3"/>
        <v>3.0499999999999972</v>
      </c>
    </row>
    <row r="50" spans="2:17" x14ac:dyDescent="0.25">
      <c r="B50" s="99" t="s">
        <v>65</v>
      </c>
      <c r="C50" s="232">
        <v>28.7</v>
      </c>
      <c r="D50" s="232">
        <v>21.23</v>
      </c>
      <c r="E50" s="232">
        <v>23.12</v>
      </c>
      <c r="F50" s="232">
        <v>33.61</v>
      </c>
      <c r="G50" s="232">
        <v>39.770000000000003</v>
      </c>
      <c r="H50" s="232">
        <v>48.41</v>
      </c>
      <c r="I50" s="100">
        <f t="shared" si="0"/>
        <v>0.21724918280110628</v>
      </c>
      <c r="J50" s="232">
        <f t="shared" si="1"/>
        <v>8.6399999999999935</v>
      </c>
      <c r="K50" s="233">
        <v>31.39</v>
      </c>
      <c r="L50" s="233">
        <v>25.05</v>
      </c>
      <c r="M50" s="233">
        <v>25.92</v>
      </c>
      <c r="N50" s="233">
        <v>48.42</v>
      </c>
      <c r="O50" s="233">
        <v>51</v>
      </c>
      <c r="P50" s="100">
        <f t="shared" si="2"/>
        <v>5.3283767038413865E-2</v>
      </c>
      <c r="Q50" s="232">
        <f t="shared" si="3"/>
        <v>2.5799999999999983</v>
      </c>
    </row>
    <row r="51" spans="2:17" x14ac:dyDescent="0.25">
      <c r="B51" s="96" t="s">
        <v>66</v>
      </c>
      <c r="C51" s="230">
        <v>35.76</v>
      </c>
      <c r="D51" s="230">
        <v>16.5</v>
      </c>
      <c r="E51" s="230">
        <v>23.32</v>
      </c>
      <c r="F51" s="230">
        <v>71.760000000000005</v>
      </c>
      <c r="G51" s="230">
        <v>82.76</v>
      </c>
      <c r="H51" s="230">
        <v>68.41</v>
      </c>
      <c r="I51" s="98">
        <f t="shared" si="0"/>
        <v>-0.17339294345094258</v>
      </c>
      <c r="J51" s="230">
        <f t="shared" si="1"/>
        <v>-14.350000000000009</v>
      </c>
      <c r="K51" s="231">
        <v>59.26</v>
      </c>
      <c r="L51" s="231">
        <v>88.67</v>
      </c>
      <c r="M51" s="231">
        <v>88.97</v>
      </c>
      <c r="N51" s="231">
        <v>90.12</v>
      </c>
      <c r="O51" s="231">
        <v>85.63</v>
      </c>
      <c r="P51" s="98">
        <f t="shared" si="2"/>
        <v>-4.9822458943630799E-2</v>
      </c>
      <c r="Q51" s="230">
        <f t="shared" si="3"/>
        <v>-4.4900000000000091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6F59-6462-4B77-A784-68E18683BEE7}">
  <sheetPr>
    <tabColor rgb="FF336600"/>
  </sheetPr>
  <dimension ref="A3:A23"/>
  <sheetViews>
    <sheetView showGridLines="0" workbookViewId="0">
      <selection activeCell="D7" sqref="D7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D0025-1CE7-4333-BCD4-DEA2D55AD328}">
  <sheetPr>
    <tabColor theme="4"/>
  </sheetPr>
  <dimension ref="B4:B25"/>
  <sheetViews>
    <sheetView showGridLines="0" workbookViewId="0">
      <selection activeCell="D7" sqref="D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168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F3BF0-42FC-4955-8572-B68B0F53F55F}">
  <sheetPr>
    <tabColor theme="4" tint="0.39997558519241921"/>
  </sheetPr>
  <dimension ref="A1:AE131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321</v>
      </c>
      <c r="C1" s="1"/>
      <c r="D1" s="1"/>
      <c r="F1" s="236"/>
      <c r="G1" s="236"/>
      <c r="H1" s="236"/>
      <c r="J1" s="236"/>
    </row>
    <row r="3" spans="1:31" s="4" customFormat="1" ht="25.5" customHeight="1" thickBot="1" x14ac:dyDescent="0.3">
      <c r="B3" s="64" t="s">
        <v>322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174" t="s">
        <v>269</v>
      </c>
      <c r="D5" s="174" t="s">
        <v>270</v>
      </c>
      <c r="E5" s="174" t="s">
        <v>271</v>
      </c>
      <c r="F5" s="174" t="s">
        <v>272</v>
      </c>
      <c r="G5" s="175" t="str">
        <f>CONCATENATE("var. ",RIGHT(F5,2),"/",RIGHT(E5,2))</f>
        <v>var. 23/22</v>
      </c>
      <c r="H5" s="175" t="str">
        <f>CONCATENATE("dif. ",RIGHT(F5,2),"/",RIGHT(E5,2))</f>
        <v>dif. 23/22</v>
      </c>
      <c r="I5" s="175" t="str">
        <f>CONCATENATE("%/s total España ",RIGHT(F5,4))</f>
        <v>%/s total España 2023</v>
      </c>
      <c r="J5" s="174" t="s">
        <v>273</v>
      </c>
      <c r="K5" s="175" t="str">
        <f>CONCATENATE("var. ",RIGHT(J5,2),"/",RIGHT(F5,2))</f>
        <v>var. 24/23</v>
      </c>
      <c r="L5" s="175" t="str">
        <f>CONCATENATE("dif. ",RIGHT(J5,2),"/",RIGHT(F5,2))</f>
        <v>dif. 24/23</v>
      </c>
      <c r="M5" s="175" t="str">
        <f>CONCATENATE("%/s total España ",RIGHT(J5,4))</f>
        <v>%/s total España 2024</v>
      </c>
      <c r="N5" s="174" t="s">
        <v>274</v>
      </c>
      <c r="O5" s="175" t="str">
        <f>CONCATENATE("var. ",RIGHT(N5,2),"/",RIGHT(J5,2))</f>
        <v>var. 25/24</v>
      </c>
      <c r="P5" s="175" t="str">
        <f>CONCATENATE("dif. ",RIGHT(N5,2),"/",RIGHT(J5,2))</f>
        <v>dif. 25/24</v>
      </c>
      <c r="Q5" s="175" t="str">
        <f>CONCATENATE("var. ",RIGHT(N5,2),"/",RIGHT(C5,2))</f>
        <v>var. 25/20</v>
      </c>
      <c r="R5" s="175" t="str">
        <f>CONCATENATE("dif. ",RIGHT(N5,2),"/",RIGHT(C5,2))</f>
        <v>dif. 25/20</v>
      </c>
      <c r="S5" s="175" t="str">
        <f>CONCATENATE("%/s total España ",RIGHT(N5,4))</f>
        <v>%/s total España 2025</v>
      </c>
      <c r="T5" s="175" t="str">
        <f>CONCATENATE("%/s total Turistas ",RIGHT(N5,4))</f>
        <v>%/s total Turistas 2025</v>
      </c>
      <c r="AE5" s="1"/>
    </row>
    <row r="6" spans="1:31" s="4" customFormat="1" ht="18.75" x14ac:dyDescent="0.3">
      <c r="B6" s="237" t="s">
        <v>180</v>
      </c>
      <c r="C6" s="238">
        <v>48011</v>
      </c>
      <c r="D6" s="238">
        <v>56805</v>
      </c>
      <c r="E6" s="238">
        <v>128669</v>
      </c>
      <c r="F6" s="238">
        <v>168871</v>
      </c>
      <c r="G6" s="239">
        <f t="shared" ref="G6:G11" si="0">F6/E6-1</f>
        <v>0.31244511109902162</v>
      </c>
      <c r="H6" s="238">
        <f t="shared" ref="H6:H11" si="1">F6-E6</f>
        <v>40202</v>
      </c>
      <c r="I6" s="239"/>
      <c r="J6" s="238">
        <v>160886</v>
      </c>
      <c r="K6" s="239">
        <f t="shared" ref="K6:K11" si="2">J6/F6-1</f>
        <v>-4.7284613699214217E-2</v>
      </c>
      <c r="L6" s="238">
        <f t="shared" ref="L6:L11" si="3">J6-F6</f>
        <v>-7985</v>
      </c>
      <c r="M6" s="239"/>
      <c r="N6" s="238">
        <v>173841</v>
      </c>
      <c r="O6" s="239">
        <f t="shared" ref="O6:O11" si="4">N6/J6-1</f>
        <v>8.0522854692142154E-2</v>
      </c>
      <c r="P6" s="238">
        <f t="shared" ref="P6:P11" si="5">N6-J6</f>
        <v>12955</v>
      </c>
      <c r="Q6" s="239">
        <f>N6/C6-1</f>
        <v>2.6208577201058092</v>
      </c>
      <c r="R6" s="238">
        <f>N6-C6</f>
        <v>125830</v>
      </c>
      <c r="S6" s="239"/>
      <c r="T6" s="239"/>
      <c r="V6" s="29"/>
      <c r="AE6" s="1"/>
    </row>
    <row r="7" spans="1:31" ht="18.75" x14ac:dyDescent="0.3">
      <c r="A7" s="4"/>
      <c r="B7" s="237" t="s">
        <v>181</v>
      </c>
      <c r="C7" s="238">
        <v>15835</v>
      </c>
      <c r="D7" s="238">
        <v>31893</v>
      </c>
      <c r="E7" s="238">
        <v>32003</v>
      </c>
      <c r="F7" s="238">
        <v>38275</v>
      </c>
      <c r="G7" s="239">
        <f t="shared" si="0"/>
        <v>0.19598162672249475</v>
      </c>
      <c r="H7" s="238">
        <f t="shared" si="1"/>
        <v>6272</v>
      </c>
      <c r="I7" s="239">
        <f>F7/$F$7</f>
        <v>1</v>
      </c>
      <c r="J7" s="238">
        <v>34967</v>
      </c>
      <c r="K7" s="239">
        <f t="shared" si="2"/>
        <v>-8.6427171783148293E-2</v>
      </c>
      <c r="L7" s="238">
        <f t="shared" si="3"/>
        <v>-3308</v>
      </c>
      <c r="M7" s="239">
        <f>J7/$J$7</f>
        <v>1</v>
      </c>
      <c r="N7" s="238">
        <v>38450</v>
      </c>
      <c r="O7" s="239">
        <f t="shared" si="4"/>
        <v>9.9608202019046521E-2</v>
      </c>
      <c r="P7" s="238">
        <f t="shared" si="5"/>
        <v>3483</v>
      </c>
      <c r="Q7" s="239">
        <f t="shared" ref="Q7:Q11" si="6">N7/C7-1</f>
        <v>1.4281654562677613</v>
      </c>
      <c r="R7" s="238">
        <f t="shared" ref="R7:R11" si="7">N7-C7</f>
        <v>22615</v>
      </c>
      <c r="S7" s="239">
        <f>N7/$N$7</f>
        <v>1</v>
      </c>
      <c r="T7" s="239">
        <f>N7/$N$6</f>
        <v>0.22117912345188995</v>
      </c>
      <c r="V7" s="29"/>
      <c r="W7" s="81"/>
      <c r="AE7" s="1" t="s">
        <v>182</v>
      </c>
    </row>
    <row r="8" spans="1:31" ht="15.75" x14ac:dyDescent="0.25">
      <c r="A8" s="4"/>
      <c r="B8" s="240" t="s">
        <v>103</v>
      </c>
      <c r="C8" s="241">
        <v>14075</v>
      </c>
      <c r="D8" s="241">
        <v>13146</v>
      </c>
      <c r="E8" s="241">
        <v>20322</v>
      </c>
      <c r="F8" s="241">
        <v>23017</v>
      </c>
      <c r="G8" s="242">
        <f t="shared" si="0"/>
        <v>0.13261490010825705</v>
      </c>
      <c r="H8" s="241">
        <f t="shared" si="1"/>
        <v>2695</v>
      </c>
      <c r="I8" s="242">
        <f>F8/$F$7</f>
        <v>0.60135858915741347</v>
      </c>
      <c r="J8" s="241">
        <v>23606</v>
      </c>
      <c r="K8" s="242">
        <f t="shared" si="2"/>
        <v>2.5589781465872985E-2</v>
      </c>
      <c r="L8" s="241">
        <f t="shared" si="3"/>
        <v>589</v>
      </c>
      <c r="M8" s="242">
        <f>J8/$J$7</f>
        <v>0.67509365973632285</v>
      </c>
      <c r="N8" s="241">
        <v>24169</v>
      </c>
      <c r="O8" s="242">
        <f t="shared" si="4"/>
        <v>2.3849868677454866E-2</v>
      </c>
      <c r="P8" s="241">
        <f t="shared" si="5"/>
        <v>563</v>
      </c>
      <c r="Q8" s="242">
        <f t="shared" si="6"/>
        <v>0.71715808170515105</v>
      </c>
      <c r="R8" s="241">
        <f t="shared" si="7"/>
        <v>10094</v>
      </c>
      <c r="S8" s="242">
        <f>N8/$N$7</f>
        <v>0.62858257477243173</v>
      </c>
      <c r="T8" s="242">
        <f>N8/$N$6</f>
        <v>0.13902934290529853</v>
      </c>
      <c r="V8" s="29"/>
      <c r="W8" s="81"/>
      <c r="AE8" s="1" t="s">
        <v>183</v>
      </c>
    </row>
    <row r="9" spans="1:31" s="4" customFormat="1" x14ac:dyDescent="0.25">
      <c r="B9" s="243" t="s">
        <v>106</v>
      </c>
      <c r="C9" s="244">
        <v>1760</v>
      </c>
      <c r="D9" s="244">
        <v>18747</v>
      </c>
      <c r="E9" s="244">
        <v>11681</v>
      </c>
      <c r="F9" s="244">
        <v>15258</v>
      </c>
      <c r="G9" s="245">
        <f t="shared" si="0"/>
        <v>0.30622378221042723</v>
      </c>
      <c r="H9" s="246">
        <f t="shared" si="1"/>
        <v>3577</v>
      </c>
      <c r="I9" s="247">
        <f>F9/$F$7</f>
        <v>0.39864141084258653</v>
      </c>
      <c r="J9" s="244">
        <v>11361</v>
      </c>
      <c r="K9" s="245">
        <f t="shared" si="2"/>
        <v>-0.25540699960676372</v>
      </c>
      <c r="L9" s="246">
        <f t="shared" si="3"/>
        <v>-3897</v>
      </c>
      <c r="M9" s="247">
        <f>J9/$J$7</f>
        <v>0.32490634026367721</v>
      </c>
      <c r="N9" s="244">
        <v>14281</v>
      </c>
      <c r="O9" s="245">
        <f t="shared" si="4"/>
        <v>0.25701962855382443</v>
      </c>
      <c r="P9" s="246">
        <f t="shared" si="5"/>
        <v>2920</v>
      </c>
      <c r="Q9" s="245">
        <f t="shared" si="6"/>
        <v>7.1142045454545446</v>
      </c>
      <c r="R9" s="246">
        <f t="shared" si="7"/>
        <v>12521</v>
      </c>
      <c r="S9" s="247">
        <f>N9/$N$7</f>
        <v>0.37141742522756827</v>
      </c>
      <c r="T9" s="247">
        <f>N9/$N$6</f>
        <v>8.214978054659143E-2</v>
      </c>
      <c r="V9" s="29"/>
      <c r="W9" s="81"/>
      <c r="AE9" s="1" t="s">
        <v>184</v>
      </c>
    </row>
    <row r="10" spans="1:31" s="4" customFormat="1" x14ac:dyDescent="0.25">
      <c r="B10" s="248" t="s">
        <v>185</v>
      </c>
      <c r="C10" s="29">
        <v>1486</v>
      </c>
      <c r="D10" s="29">
        <v>11785</v>
      </c>
      <c r="E10" s="29">
        <v>5925</v>
      </c>
      <c r="F10" s="29">
        <v>12656</v>
      </c>
      <c r="G10" s="22">
        <f t="shared" si="0"/>
        <v>1.1360337552742616</v>
      </c>
      <c r="H10" s="20">
        <f t="shared" si="1"/>
        <v>6731</v>
      </c>
      <c r="I10" s="31">
        <f>F10/$F$7</f>
        <v>0.33065969954278251</v>
      </c>
      <c r="J10" s="29">
        <v>4768</v>
      </c>
      <c r="K10" s="22">
        <f t="shared" si="2"/>
        <v>-0.62326169405815424</v>
      </c>
      <c r="L10" s="20">
        <f t="shared" si="3"/>
        <v>-7888</v>
      </c>
      <c r="M10" s="31">
        <f>J10/$J$7</f>
        <v>0.13635713672891583</v>
      </c>
      <c r="N10" s="29">
        <v>10436</v>
      </c>
      <c r="O10" s="22">
        <f t="shared" si="4"/>
        <v>1.188758389261745</v>
      </c>
      <c r="P10" s="20">
        <f t="shared" si="5"/>
        <v>5668</v>
      </c>
      <c r="Q10" s="22">
        <f t="shared" si="6"/>
        <v>6.0228802153432035</v>
      </c>
      <c r="R10" s="20">
        <f t="shared" si="7"/>
        <v>8950</v>
      </c>
      <c r="S10" s="31">
        <f>N10/$N$7</f>
        <v>0.27141742522756829</v>
      </c>
      <c r="T10" s="31">
        <f>N10/$N$6</f>
        <v>6.0031868201402432E-2</v>
      </c>
      <c r="V10" s="29"/>
      <c r="W10" s="81"/>
      <c r="AE10" s="1" t="s">
        <v>186</v>
      </c>
    </row>
    <row r="11" spans="1:31" s="4" customFormat="1" x14ac:dyDescent="0.25">
      <c r="B11" s="248" t="s">
        <v>187</v>
      </c>
      <c r="C11" s="29">
        <f>C9-C10</f>
        <v>274</v>
      </c>
      <c r="D11" s="29">
        <f>D9-D10</f>
        <v>6962</v>
      </c>
      <c r="E11" s="29">
        <f>E9-E10</f>
        <v>5756</v>
      </c>
      <c r="F11" s="29">
        <f>F9-F10</f>
        <v>2602</v>
      </c>
      <c r="G11" s="22">
        <f t="shared" si="0"/>
        <v>-0.54794996525364836</v>
      </c>
      <c r="H11" s="20">
        <f t="shared" si="1"/>
        <v>-3154</v>
      </c>
      <c r="I11" s="31">
        <f>F11/$F$7</f>
        <v>6.7981711299804043E-2</v>
      </c>
      <c r="J11" s="29">
        <f>J9-J10</f>
        <v>6593</v>
      </c>
      <c r="K11" s="22">
        <f t="shared" si="2"/>
        <v>1.5338201383551113</v>
      </c>
      <c r="L11" s="20">
        <f t="shared" si="3"/>
        <v>3991</v>
      </c>
      <c r="M11" s="31">
        <f>J11/$J$7</f>
        <v>0.18854920353476134</v>
      </c>
      <c r="N11" s="29">
        <f>N9-N10</f>
        <v>3845</v>
      </c>
      <c r="O11" s="22">
        <f t="shared" si="4"/>
        <v>-0.41680570301835285</v>
      </c>
      <c r="P11" s="20">
        <f t="shared" si="5"/>
        <v>-2748</v>
      </c>
      <c r="Q11" s="22">
        <f t="shared" si="6"/>
        <v>13.032846715328468</v>
      </c>
      <c r="R11" s="20">
        <f t="shared" si="7"/>
        <v>3571</v>
      </c>
      <c r="S11" s="31">
        <f>N11/$N$7</f>
        <v>0.1</v>
      </c>
      <c r="T11" s="31">
        <f>N11/$N$6</f>
        <v>2.2117912345188995E-2</v>
      </c>
      <c r="V11" s="29"/>
      <c r="W11" s="81"/>
      <c r="AE11" s="1" t="s">
        <v>188</v>
      </c>
    </row>
    <row r="12" spans="1:31" s="4" customFormat="1" ht="7.5" customHeight="1" x14ac:dyDescent="0.25"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AE12" s="1" t="s">
        <v>189</v>
      </c>
    </row>
    <row r="13" spans="1:31" s="4" customFormat="1" x14ac:dyDescent="0.25">
      <c r="B13" s="173" t="s">
        <v>190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AE13" s="1" t="s">
        <v>191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283" t="s">
        <v>192</v>
      </c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85"/>
      <c r="T37" s="85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89"/>
      <c r="F39" s="89"/>
      <c r="G39" s="89"/>
      <c r="H39" s="89"/>
      <c r="I39" s="89"/>
      <c r="J39" s="14">
        <v>2020</v>
      </c>
      <c r="K39" s="14"/>
      <c r="L39" s="14"/>
      <c r="M39" s="14" t="s">
        <v>193</v>
      </c>
      <c r="N39" s="14">
        <v>2021</v>
      </c>
      <c r="O39" s="14" t="s">
        <v>193</v>
      </c>
      <c r="P39" s="14" t="s">
        <v>194</v>
      </c>
      <c r="Q39" s="14" t="s">
        <v>195</v>
      </c>
      <c r="R39" s="14" t="s">
        <v>196</v>
      </c>
      <c r="S39" s="89"/>
      <c r="T39" s="89"/>
      <c r="AE39" s="1"/>
    </row>
    <row r="40" spans="2:31" s="4" customFormat="1" ht="18.75" hidden="1" x14ac:dyDescent="0.3">
      <c r="B40" s="237" t="s">
        <v>180</v>
      </c>
      <c r="C40" s="237"/>
      <c r="D40" s="237"/>
      <c r="E40" s="238"/>
      <c r="F40" s="238"/>
      <c r="G40" s="238"/>
      <c r="H40" s="238"/>
      <c r="I40" s="238"/>
      <c r="J40" s="238">
        <v>1824653</v>
      </c>
      <c r="K40" s="238"/>
      <c r="L40" s="238"/>
      <c r="M40" s="239"/>
      <c r="N40" s="238">
        <v>2354005</v>
      </c>
      <c r="O40" s="239"/>
      <c r="P40" s="239">
        <v>1</v>
      </c>
      <c r="Q40" s="239">
        <v>0.2901110512519367</v>
      </c>
      <c r="R40" s="238">
        <v>529352</v>
      </c>
      <c r="S40" s="250"/>
      <c r="T40" s="250"/>
      <c r="AE40" s="1"/>
    </row>
    <row r="41" spans="2:31" ht="18.75" hidden="1" x14ac:dyDescent="0.3">
      <c r="B41" s="237" t="s">
        <v>181</v>
      </c>
      <c r="C41" s="237"/>
      <c r="D41" s="237"/>
      <c r="E41" s="238"/>
      <c r="F41" s="238"/>
      <c r="G41" s="238"/>
      <c r="H41" s="238"/>
      <c r="I41" s="238"/>
      <c r="J41" s="238">
        <v>603938</v>
      </c>
      <c r="K41" s="238"/>
      <c r="L41" s="238"/>
      <c r="M41" s="239">
        <v>1</v>
      </c>
      <c r="N41" s="238">
        <v>936181</v>
      </c>
      <c r="O41" s="239">
        <v>1</v>
      </c>
      <c r="P41" s="239">
        <v>0.39769711619134201</v>
      </c>
      <c r="Q41" s="239">
        <v>0.55012766211101138</v>
      </c>
      <c r="R41" s="238">
        <v>332243</v>
      </c>
      <c r="S41" s="250"/>
      <c r="T41" s="250"/>
      <c r="AE41" s="1" t="s">
        <v>182</v>
      </c>
    </row>
    <row r="42" spans="2:31" ht="15.75" hidden="1" x14ac:dyDescent="0.25">
      <c r="B42" s="240" t="s">
        <v>103</v>
      </c>
      <c r="C42" s="240"/>
      <c r="D42" s="240"/>
      <c r="E42" s="241"/>
      <c r="F42" s="241"/>
      <c r="G42" s="241"/>
      <c r="H42" s="241"/>
      <c r="I42" s="241"/>
      <c r="J42" s="241">
        <v>276550.36166633503</v>
      </c>
      <c r="K42" s="241"/>
      <c r="L42" s="241"/>
      <c r="M42" s="242">
        <v>0.45791184139155844</v>
      </c>
      <c r="N42" s="241">
        <v>430252.45635520399</v>
      </c>
      <c r="O42" s="242">
        <v>0.4595825554622493</v>
      </c>
      <c r="P42" s="242">
        <v>0.18277465695918402</v>
      </c>
      <c r="Q42" s="242">
        <v>0.55578337978930015</v>
      </c>
      <c r="R42" s="241">
        <v>153702.09468886897</v>
      </c>
      <c r="S42" s="251"/>
      <c r="T42" s="251"/>
      <c r="AE42" s="1" t="s">
        <v>183</v>
      </c>
    </row>
    <row r="43" spans="2:31" s="4" customFormat="1" hidden="1" x14ac:dyDescent="0.25">
      <c r="B43" s="243" t="s">
        <v>106</v>
      </c>
      <c r="C43" s="252"/>
      <c r="D43" s="252"/>
      <c r="E43" s="244"/>
      <c r="F43" s="244"/>
      <c r="G43" s="244"/>
      <c r="H43" s="244"/>
      <c r="I43" s="244"/>
      <c r="J43" s="244">
        <v>327387.63833385095</v>
      </c>
      <c r="K43" s="244"/>
      <c r="L43" s="244"/>
      <c r="M43" s="247">
        <v>0.54208815860874948</v>
      </c>
      <c r="N43" s="244">
        <v>505927.5436448183</v>
      </c>
      <c r="O43" s="247">
        <v>0.54041637636826456</v>
      </c>
      <c r="P43" s="247">
        <v>0.21492203442423372</v>
      </c>
      <c r="Q43" s="245">
        <v>0.54534711884540576</v>
      </c>
      <c r="R43" s="246">
        <v>178539.90531096736</v>
      </c>
      <c r="S43" s="253"/>
      <c r="T43" s="253"/>
      <c r="AE43" s="1" t="s">
        <v>184</v>
      </c>
    </row>
    <row r="44" spans="2:31" s="4" customFormat="1" hidden="1" x14ac:dyDescent="0.25">
      <c r="B44" s="248" t="s">
        <v>185</v>
      </c>
      <c r="C44" s="248"/>
      <c r="D44" s="248"/>
      <c r="E44" s="29"/>
      <c r="F44" s="29"/>
      <c r="G44" s="29"/>
      <c r="H44" s="29"/>
      <c r="I44" s="29"/>
      <c r="J44" s="29">
        <v>242109.12821622068</v>
      </c>
      <c r="K44" s="29"/>
      <c r="L44" s="29"/>
      <c r="M44" s="31">
        <v>0.4008840778626625</v>
      </c>
      <c r="N44" s="29">
        <v>391384.01224089495</v>
      </c>
      <c r="O44" s="31">
        <v>0.41806446855992052</v>
      </c>
      <c r="P44" s="31">
        <v>0.16626303352834634</v>
      </c>
      <c r="Q44" s="22">
        <v>0.61656033014732592</v>
      </c>
      <c r="R44" s="20">
        <v>149274.88402467428</v>
      </c>
      <c r="S44" s="20"/>
      <c r="T44" s="20"/>
      <c r="AE44" s="1" t="s">
        <v>186</v>
      </c>
    </row>
    <row r="45" spans="2:31" s="4" customFormat="1" hidden="1" x14ac:dyDescent="0.25">
      <c r="B45" s="248" t="s">
        <v>187</v>
      </c>
      <c r="C45" s="248"/>
      <c r="D45" s="248"/>
      <c r="E45" s="29"/>
      <c r="F45" s="29"/>
      <c r="G45" s="29"/>
      <c r="H45" s="29"/>
      <c r="I45" s="29"/>
      <c r="J45" s="29">
        <v>85278.510117630256</v>
      </c>
      <c r="K45" s="29"/>
      <c r="L45" s="29"/>
      <c r="M45" s="31">
        <v>0.14120408074608695</v>
      </c>
      <c r="N45" s="29">
        <v>114543.53140392336</v>
      </c>
      <c r="O45" s="31">
        <v>0.12235190780834407</v>
      </c>
      <c r="P45" s="31">
        <v>4.8659000895887379E-2</v>
      </c>
      <c r="Q45" s="22">
        <v>0.34316994100771625</v>
      </c>
      <c r="R45" s="20">
        <v>29265.021286293108</v>
      </c>
      <c r="S45" s="20"/>
      <c r="T45" s="20"/>
      <c r="AE45" s="1" t="s">
        <v>188</v>
      </c>
    </row>
    <row r="46" spans="2:31" s="4" customFormat="1" ht="7.5" hidden="1" customHeight="1" x14ac:dyDescent="0.25"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AE46" s="1" t="s">
        <v>189</v>
      </c>
    </row>
    <row r="47" spans="2:31" s="4" customFormat="1" hidden="1" x14ac:dyDescent="0.25">
      <c r="B47" s="282" t="s">
        <v>190</v>
      </c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50"/>
      <c r="T47" s="50"/>
      <c r="AE47" s="1" t="s">
        <v>191</v>
      </c>
    </row>
    <row r="48" spans="2:31" s="4" customFormat="1" hidden="1" x14ac:dyDescent="0.25">
      <c r="AE48" s="1"/>
    </row>
    <row r="49" spans="5:12" hidden="1" x14ac:dyDescent="0.25">
      <c r="E49" s="127"/>
      <c r="F49" s="127"/>
      <c r="G49" s="127"/>
      <c r="H49" s="127"/>
      <c r="I49" s="127"/>
      <c r="J49" s="127">
        <v>0.54208815860874948</v>
      </c>
      <c r="K49" s="127"/>
      <c r="L49" s="127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64" t="s">
        <v>322</v>
      </c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187">
        <v>2020</v>
      </c>
      <c r="D123" s="187">
        <v>2021</v>
      </c>
      <c r="E123" s="187">
        <v>2022</v>
      </c>
      <c r="F123" s="187">
        <v>2023</v>
      </c>
      <c r="G123" s="175" t="str">
        <f>CONCATENATE("var. ",RIGHT(F123,2),"/",RIGHT(E123,2))</f>
        <v>var. 23/22</v>
      </c>
      <c r="H123" s="175" t="str">
        <f>CONCATENATE("dif. ",RIGHT(F123,2),"/",RIGHT(E123,2))</f>
        <v>dif. 23/22</v>
      </c>
      <c r="I123" s="175" t="str">
        <f>CONCATENATE("%/s total España ",RIGHT(F123,4))</f>
        <v>%/s total España 2023</v>
      </c>
      <c r="J123" s="187">
        <v>2024</v>
      </c>
      <c r="K123" s="175" t="str">
        <f>CONCATENATE("%/s total España ",RIGHT(J123,4))</f>
        <v>%/s total España 2024</v>
      </c>
      <c r="L123" s="175" t="str">
        <f>CONCATENATE("var. ",RIGHT(J123,2),"/",RIGHT(F123,2))</f>
        <v>var. 24/23</v>
      </c>
      <c r="M123" s="175" t="str">
        <f>CONCATENATE("dif. ",RIGHT(J123,2),"/",RIGHT(F123,2))</f>
        <v>dif. 24/23</v>
      </c>
      <c r="N123" s="175" t="str">
        <f>CONCATENATE("var. ",RIGHT(J123,2),"/",RIGHT(D123,2))</f>
        <v>var. 24/21</v>
      </c>
      <c r="O123" s="175" t="str">
        <f>CONCATENATE("dif. ",RIGHT(J123,2),"/",RIGHT(D123,2))</f>
        <v>dif. 24/21</v>
      </c>
      <c r="Z123" s="1"/>
      <c r="AE123"/>
    </row>
    <row r="124" spans="2:31" ht="18.75" x14ac:dyDescent="0.3">
      <c r="B124" s="237" t="s">
        <v>180</v>
      </c>
      <c r="C124" s="238">
        <v>77467</v>
      </c>
      <c r="D124" s="238">
        <v>107459</v>
      </c>
      <c r="E124" s="238">
        <v>198873</v>
      </c>
      <c r="F124" s="238">
        <v>252588</v>
      </c>
      <c r="G124" s="239">
        <f t="shared" ref="G124:G129" si="8">F124/E124-1</f>
        <v>0.27009699657570407</v>
      </c>
      <c r="H124" s="238">
        <f t="shared" ref="H124:H129" si="9">F124-E124</f>
        <v>53715</v>
      </c>
      <c r="I124" s="239"/>
      <c r="J124" s="238">
        <v>239146</v>
      </c>
      <c r="K124" s="239"/>
      <c r="L124" s="239">
        <f t="shared" ref="L124:L129" si="10">J124/F124-1</f>
        <v>-5.3217096615832848E-2</v>
      </c>
      <c r="M124" s="238">
        <f t="shared" ref="M124:M129" si="11">J124-F124</f>
        <v>-13442</v>
      </c>
      <c r="N124" s="239">
        <f t="shared" ref="N124:N129" si="12">J124/D124-1</f>
        <v>1.2254627346243683</v>
      </c>
      <c r="O124" s="238">
        <f t="shared" ref="O124:O129" si="13">J124-D124</f>
        <v>131687</v>
      </c>
      <c r="Z124" s="1"/>
      <c r="AE124"/>
    </row>
    <row r="125" spans="2:31" ht="18.75" x14ac:dyDescent="0.3">
      <c r="B125" s="237" t="s">
        <v>181</v>
      </c>
      <c r="C125" s="238">
        <v>30584</v>
      </c>
      <c r="D125" s="238">
        <v>44398</v>
      </c>
      <c r="E125" s="238">
        <v>48630</v>
      </c>
      <c r="F125" s="238">
        <v>55684</v>
      </c>
      <c r="G125" s="239">
        <f t="shared" si="8"/>
        <v>0.14505449311124829</v>
      </c>
      <c r="H125" s="238">
        <f t="shared" si="9"/>
        <v>7054</v>
      </c>
      <c r="I125" s="239">
        <f>F125/$F$7</f>
        <v>1.4548399738732853</v>
      </c>
      <c r="J125" s="238">
        <v>49807</v>
      </c>
      <c r="K125" s="239">
        <f>J125/$J$125</f>
        <v>1</v>
      </c>
      <c r="L125" s="239">
        <f t="shared" si="10"/>
        <v>-0.10554198692622652</v>
      </c>
      <c r="M125" s="238">
        <f t="shared" si="11"/>
        <v>-5877</v>
      </c>
      <c r="N125" s="239">
        <f t="shared" si="12"/>
        <v>0.1218298121537007</v>
      </c>
      <c r="O125" s="238">
        <f t="shared" si="13"/>
        <v>5409</v>
      </c>
      <c r="Z125" s="1"/>
      <c r="AE125"/>
    </row>
    <row r="126" spans="2:31" ht="15.75" x14ac:dyDescent="0.25">
      <c r="B126" s="240" t="s">
        <v>103</v>
      </c>
      <c r="C126" s="241">
        <v>25621</v>
      </c>
      <c r="D126" s="241">
        <v>20278</v>
      </c>
      <c r="E126" s="241">
        <v>32271</v>
      </c>
      <c r="F126" s="241">
        <v>36164</v>
      </c>
      <c r="G126" s="242">
        <f t="shared" si="8"/>
        <v>0.12063462551516846</v>
      </c>
      <c r="H126" s="241">
        <f t="shared" si="9"/>
        <v>3893</v>
      </c>
      <c r="I126" s="242">
        <f>F126/$F$7</f>
        <v>0.94484650555192684</v>
      </c>
      <c r="J126" s="241">
        <v>33708</v>
      </c>
      <c r="K126" s="242">
        <f>J126/$J$125</f>
        <v>0.67677234123717545</v>
      </c>
      <c r="L126" s="242">
        <f t="shared" si="10"/>
        <v>-6.791284149983412E-2</v>
      </c>
      <c r="M126" s="241">
        <f t="shared" si="11"/>
        <v>-2456</v>
      </c>
      <c r="N126" s="242">
        <f t="shared" si="12"/>
        <v>0.66229411184534959</v>
      </c>
      <c r="O126" s="241">
        <f t="shared" si="13"/>
        <v>13430</v>
      </c>
      <c r="Z126" s="1"/>
      <c r="AE126"/>
    </row>
    <row r="127" spans="2:31" x14ac:dyDescent="0.25">
      <c r="B127" s="243" t="s">
        <v>106</v>
      </c>
      <c r="C127" s="244">
        <v>4963</v>
      </c>
      <c r="D127" s="244">
        <v>24120</v>
      </c>
      <c r="E127" s="244">
        <v>16359</v>
      </c>
      <c r="F127" s="244">
        <v>19520</v>
      </c>
      <c r="G127" s="245">
        <f t="shared" si="8"/>
        <v>0.19322696986368371</v>
      </c>
      <c r="H127" s="246">
        <f t="shared" si="9"/>
        <v>3161</v>
      </c>
      <c r="I127" s="247">
        <f>F127/$F$7</f>
        <v>0.50999346832135861</v>
      </c>
      <c r="J127" s="244">
        <v>16099</v>
      </c>
      <c r="K127" s="247">
        <f>J127/$J$125</f>
        <v>0.3232276587628245</v>
      </c>
      <c r="L127" s="245">
        <f t="shared" si="10"/>
        <v>-0.17525614754098362</v>
      </c>
      <c r="M127" s="246">
        <f t="shared" si="11"/>
        <v>-3421</v>
      </c>
      <c r="N127" s="245">
        <f t="shared" si="12"/>
        <v>-0.33254560530679933</v>
      </c>
      <c r="O127" s="246">
        <f t="shared" si="13"/>
        <v>-8021</v>
      </c>
      <c r="Z127" s="1"/>
      <c r="AE127"/>
    </row>
    <row r="128" spans="2:31" x14ac:dyDescent="0.25">
      <c r="B128" s="248" t="s">
        <v>185</v>
      </c>
      <c r="C128" s="29">
        <v>2831</v>
      </c>
      <c r="D128" s="29">
        <v>14998</v>
      </c>
      <c r="E128" s="29">
        <v>8360</v>
      </c>
      <c r="F128" s="29">
        <v>14731</v>
      </c>
      <c r="G128" s="22">
        <f t="shared" si="8"/>
        <v>0.76208133971291869</v>
      </c>
      <c r="H128" s="20">
        <f t="shared" si="9"/>
        <v>6371</v>
      </c>
      <c r="I128" s="31">
        <f>F128/$F$7</f>
        <v>0.38487263226649249</v>
      </c>
      <c r="J128" s="29">
        <v>8530</v>
      </c>
      <c r="K128" s="31">
        <f>J128/$J$125</f>
        <v>0.17126106772140462</v>
      </c>
      <c r="L128" s="22">
        <f t="shared" si="10"/>
        <v>-0.42094901907541915</v>
      </c>
      <c r="M128" s="20">
        <f t="shared" si="11"/>
        <v>-6201</v>
      </c>
      <c r="N128" s="22">
        <f t="shared" si="12"/>
        <v>-0.43125750100013338</v>
      </c>
      <c r="O128" s="20">
        <f t="shared" si="13"/>
        <v>-6468</v>
      </c>
      <c r="Z128" s="1"/>
      <c r="AE128"/>
    </row>
    <row r="129" spans="2:31" x14ac:dyDescent="0.25">
      <c r="B129" s="248" t="s">
        <v>187</v>
      </c>
      <c r="C129" s="29">
        <f>C127-C128</f>
        <v>2132</v>
      </c>
      <c r="D129" s="29">
        <f>D127-D128</f>
        <v>9122</v>
      </c>
      <c r="E129" s="29">
        <f>E127-E128</f>
        <v>7999</v>
      </c>
      <c r="F129" s="29">
        <f>F127-F128</f>
        <v>4789</v>
      </c>
      <c r="G129" s="22">
        <f t="shared" si="8"/>
        <v>-0.40130016252031508</v>
      </c>
      <c r="H129" s="20">
        <f t="shared" si="9"/>
        <v>-3210</v>
      </c>
      <c r="I129" s="31">
        <f>F129/$F$7</f>
        <v>0.1251208360548661</v>
      </c>
      <c r="J129" s="29">
        <f>J127-J128</f>
        <v>7569</v>
      </c>
      <c r="K129" s="31">
        <f>J129/$J$125</f>
        <v>0.15196659104141988</v>
      </c>
      <c r="L129" s="22">
        <f t="shared" si="10"/>
        <v>0.58049697222802266</v>
      </c>
      <c r="M129" s="20">
        <f t="shared" si="11"/>
        <v>2780</v>
      </c>
      <c r="N129" s="22">
        <f t="shared" si="12"/>
        <v>-0.17024775268581449</v>
      </c>
      <c r="O129" s="20">
        <f t="shared" si="13"/>
        <v>-1553</v>
      </c>
      <c r="Z129" s="1"/>
      <c r="AE129"/>
    </row>
    <row r="130" spans="2:31" x14ac:dyDescent="0.25">
      <c r="B130" s="249"/>
      <c r="C130" s="249"/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249"/>
      <c r="Z130" s="1"/>
      <c r="AE130"/>
    </row>
    <row r="131" spans="2:31" x14ac:dyDescent="0.25">
      <c r="B131" s="173" t="s">
        <v>190</v>
      </c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91DA-D347-4F1B-A691-791EEAF5757A}">
  <sheetPr>
    <tabColor theme="4" tint="0.39997558519241921"/>
  </sheetPr>
  <dimension ref="A1:AE142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198</v>
      </c>
      <c r="C6" s="256">
        <v>15835</v>
      </c>
      <c r="D6" s="256">
        <v>31893</v>
      </c>
      <c r="E6" s="256">
        <v>32003</v>
      </c>
      <c r="F6" s="257">
        <f>E6/$E$6</f>
        <v>1</v>
      </c>
      <c r="G6" s="256">
        <v>38275</v>
      </c>
      <c r="H6" s="257">
        <f>G6/E6-1</f>
        <v>0.19598162672249475</v>
      </c>
      <c r="I6" s="256">
        <f>G6-E6</f>
        <v>6272</v>
      </c>
      <c r="J6" s="257">
        <f>G6/$G$6</f>
        <v>1</v>
      </c>
      <c r="K6" s="256">
        <v>34967</v>
      </c>
      <c r="L6" s="257">
        <f t="shared" ref="L6:L12" si="0">K6/G6-1</f>
        <v>-8.6427171783148293E-2</v>
      </c>
      <c r="M6" s="256">
        <f t="shared" ref="M6:M12" si="1">K6-G6</f>
        <v>-3308</v>
      </c>
      <c r="N6" s="257">
        <f>K6/$K$6</f>
        <v>1</v>
      </c>
      <c r="O6" s="256">
        <v>38450</v>
      </c>
      <c r="P6" s="257">
        <f t="shared" ref="P6:P11" si="2">O6/K6-1</f>
        <v>9.9608202019046521E-2</v>
      </c>
      <c r="Q6" s="256">
        <f t="shared" ref="Q6:Q12" si="3">O6-K6</f>
        <v>3483</v>
      </c>
      <c r="R6" s="257">
        <f>O6/C6-1</f>
        <v>1.4281654562677613</v>
      </c>
      <c r="S6" s="256">
        <f>O6-C6</f>
        <v>22615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58" t="s">
        <v>199</v>
      </c>
      <c r="C7" s="259">
        <v>13775</v>
      </c>
      <c r="D7" s="259">
        <v>28209</v>
      </c>
      <c r="E7" s="259">
        <v>26353</v>
      </c>
      <c r="F7" s="260">
        <f t="shared" ref="F7:F12" si="4">E7/$E$6</f>
        <v>0.82345405118270165</v>
      </c>
      <c r="G7" s="259">
        <v>33173</v>
      </c>
      <c r="H7" s="261">
        <f>G7/E7-1</f>
        <v>0.2587940651918188</v>
      </c>
      <c r="I7" s="262">
        <f>G7-E7</f>
        <v>6820</v>
      </c>
      <c r="J7" s="260">
        <f>G7/$G$6</f>
        <v>0.86670150228608756</v>
      </c>
      <c r="K7" s="259">
        <v>30723</v>
      </c>
      <c r="L7" s="263">
        <f t="shared" si="0"/>
        <v>-7.3855243722304231E-2</v>
      </c>
      <c r="M7" s="264">
        <f t="shared" si="1"/>
        <v>-2450</v>
      </c>
      <c r="N7" s="260">
        <f>K7/$K$6</f>
        <v>0.8786284210827352</v>
      </c>
      <c r="O7" s="259">
        <v>33898</v>
      </c>
      <c r="P7" s="261">
        <f t="shared" si="2"/>
        <v>0.10334277251570478</v>
      </c>
      <c r="Q7" s="262">
        <f t="shared" si="3"/>
        <v>3175</v>
      </c>
      <c r="R7" s="261">
        <f t="shared" ref="R7:R10" si="5">O7/C7-1</f>
        <v>1.4608348457350271</v>
      </c>
      <c r="S7" s="262">
        <f t="shared" ref="S7:S10" si="6">O7-C7</f>
        <v>20123</v>
      </c>
      <c r="T7" s="260">
        <f>O7/$O$6</f>
        <v>0.88161248374512358</v>
      </c>
      <c r="V7" s="29"/>
      <c r="W7" s="81"/>
      <c r="AE7" s="1" t="s">
        <v>184</v>
      </c>
    </row>
    <row r="8" spans="1:31" s="4" customFormat="1" x14ac:dyDescent="0.25">
      <c r="B8" s="99" t="s">
        <v>65</v>
      </c>
      <c r="C8" s="265">
        <v>0</v>
      </c>
      <c r="D8" s="265">
        <v>0</v>
      </c>
      <c r="E8" s="265">
        <v>0</v>
      </c>
      <c r="F8" s="266">
        <f t="shared" si="4"/>
        <v>0</v>
      </c>
      <c r="G8" s="265">
        <v>0</v>
      </c>
      <c r="H8" s="267" t="str">
        <f>IFERROR(G8/E8-1,"-")</f>
        <v>-</v>
      </c>
      <c r="I8" s="268">
        <f t="shared" ref="I8:I12" si="7">G8-E8</f>
        <v>0</v>
      </c>
      <c r="J8" s="266">
        <f t="shared" ref="J8:J12" si="8">G8/$G$6</f>
        <v>0</v>
      </c>
      <c r="K8" s="265">
        <v>0</v>
      </c>
      <c r="L8" s="269" t="str">
        <f>IFERROR(K8/G8-1,"-")</f>
        <v>-</v>
      </c>
      <c r="M8" s="270" t="str">
        <f>IF(G8=0,"nd",K8-G8)</f>
        <v>nd</v>
      </c>
      <c r="N8" s="271">
        <f t="shared" ref="N8:N12" si="9">K8/$K$6</f>
        <v>0</v>
      </c>
      <c r="O8" s="265">
        <v>0</v>
      </c>
      <c r="P8" s="269" t="str">
        <f>IFERROR(O8/K8-1,"-")</f>
        <v>-</v>
      </c>
      <c r="Q8" s="272">
        <f t="shared" si="3"/>
        <v>0</v>
      </c>
      <c r="R8" s="269" t="str">
        <f>IFERROR(O8/C8-1,"-")</f>
        <v>-</v>
      </c>
      <c r="S8" s="272">
        <f t="shared" si="6"/>
        <v>0</v>
      </c>
      <c r="T8" s="271">
        <f t="shared" ref="T8:T12" si="10">O8/$O$6</f>
        <v>0</v>
      </c>
      <c r="V8" s="29"/>
      <c r="W8" s="81"/>
      <c r="AE8" s="1"/>
    </row>
    <row r="9" spans="1:31" s="4" customFormat="1" x14ac:dyDescent="0.25">
      <c r="B9" s="99" t="s">
        <v>64</v>
      </c>
      <c r="C9" s="265">
        <v>5441</v>
      </c>
      <c r="D9" s="265">
        <v>0</v>
      </c>
      <c r="E9" s="265">
        <v>0</v>
      </c>
      <c r="F9" s="271">
        <f t="shared" si="4"/>
        <v>0</v>
      </c>
      <c r="G9" s="265">
        <v>0</v>
      </c>
      <c r="H9" s="267" t="str">
        <f>IFERROR(G9/E9-1,"-")</f>
        <v>-</v>
      </c>
      <c r="I9" s="272">
        <f t="shared" si="7"/>
        <v>0</v>
      </c>
      <c r="J9" s="271">
        <f t="shared" si="8"/>
        <v>0</v>
      </c>
      <c r="K9" s="265">
        <v>0</v>
      </c>
      <c r="L9" s="269" t="str">
        <f>IFERROR(K9/G9-1,"-")</f>
        <v>-</v>
      </c>
      <c r="M9" s="270" t="str">
        <f>IF(G9=0,"nd",K9-G9)</f>
        <v>nd</v>
      </c>
      <c r="N9" s="271">
        <f t="shared" si="9"/>
        <v>0</v>
      </c>
      <c r="O9" s="265">
        <v>0</v>
      </c>
      <c r="P9" s="269" t="e">
        <f t="shared" si="2"/>
        <v>#DIV/0!</v>
      </c>
      <c r="Q9" s="272">
        <f t="shared" si="3"/>
        <v>0</v>
      </c>
      <c r="R9" s="273">
        <f t="shared" si="5"/>
        <v>-1</v>
      </c>
      <c r="S9" s="272">
        <f t="shared" si="6"/>
        <v>-5441</v>
      </c>
      <c r="T9" s="271">
        <f t="shared" si="10"/>
        <v>0</v>
      </c>
      <c r="V9" s="29"/>
      <c r="W9" s="81"/>
      <c r="AE9" s="1"/>
    </row>
    <row r="10" spans="1:31" s="4" customFormat="1" x14ac:dyDescent="0.25">
      <c r="B10" s="258" t="s">
        <v>200</v>
      </c>
      <c r="C10" s="274">
        <v>2060</v>
      </c>
      <c r="D10" s="274">
        <v>2692</v>
      </c>
      <c r="E10" s="274">
        <v>5650</v>
      </c>
      <c r="F10" s="275">
        <f>IFERROR(E10/$E$6,"-")</f>
        <v>0.17654594881729838</v>
      </c>
      <c r="G10" s="274">
        <v>5102</v>
      </c>
      <c r="H10" s="263">
        <f>IFERROR(G10/E10-1,"-")</f>
        <v>-9.6991150442477858E-2</v>
      </c>
      <c r="I10" s="264">
        <f>IFERROR(G10-E10,"-")</f>
        <v>-548</v>
      </c>
      <c r="J10" s="275">
        <f>IFERROR(G10/$G$6,"-")</f>
        <v>0.13329849771391247</v>
      </c>
      <c r="K10" s="274">
        <v>4244</v>
      </c>
      <c r="L10" s="263">
        <f>IFERROR(K10/G10-1,"-")</f>
        <v>-0.1681693453547628</v>
      </c>
      <c r="M10" s="264">
        <f>IFERROR(K10-G10,"-")</f>
        <v>-858</v>
      </c>
      <c r="N10" s="275">
        <f>IFERROR(K10/$K$6,"-")</f>
        <v>0.12137157891726486</v>
      </c>
      <c r="O10" s="274">
        <v>4552</v>
      </c>
      <c r="P10" s="263">
        <f>IFERROR(O10/K10-1,"-")</f>
        <v>7.257304429783229E-2</v>
      </c>
      <c r="Q10" s="264">
        <f>IFERROR(O10-K10,"-")</f>
        <v>308</v>
      </c>
      <c r="R10" s="263">
        <f t="shared" si="5"/>
        <v>1.2097087378640778</v>
      </c>
      <c r="S10" s="264">
        <f t="shared" si="6"/>
        <v>2492</v>
      </c>
      <c r="T10" s="275">
        <f>IFERROR(O10/$O$6,"-")</f>
        <v>0.11838751625487647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608</v>
      </c>
      <c r="D11" s="265">
        <v>510</v>
      </c>
      <c r="E11" s="265">
        <v>1399</v>
      </c>
      <c r="F11" s="271">
        <f t="shared" si="4"/>
        <v>4.3714651751398305E-2</v>
      </c>
      <c r="G11" s="265">
        <v>1487</v>
      </c>
      <c r="H11" s="273">
        <f t="shared" ref="H11:H12" si="11">G11/E11-1</f>
        <v>6.2902072909220896E-2</v>
      </c>
      <c r="I11" s="272">
        <f t="shared" si="7"/>
        <v>88</v>
      </c>
      <c r="J11" s="271">
        <f t="shared" si="8"/>
        <v>3.8850424559111689E-2</v>
      </c>
      <c r="K11" s="265">
        <v>1705</v>
      </c>
      <c r="L11" s="269">
        <f>K11/G11-1</f>
        <v>0.14660390047074645</v>
      </c>
      <c r="M11" s="272">
        <f t="shared" si="1"/>
        <v>218</v>
      </c>
      <c r="N11" s="271">
        <f t="shared" si="9"/>
        <v>4.8760259673406352E-2</v>
      </c>
      <c r="O11" s="265">
        <v>1850</v>
      </c>
      <c r="P11" s="273">
        <f t="shared" si="2"/>
        <v>8.5043988269794646E-2</v>
      </c>
      <c r="Q11" s="272">
        <f t="shared" si="3"/>
        <v>145</v>
      </c>
      <c r="R11" s="273">
        <f t="shared" ref="R11:R12" si="12">O11/D11-1</f>
        <v>2.6274509803921569</v>
      </c>
      <c r="S11" s="272">
        <f t="shared" ref="S11:S12" si="13">O11-D11</f>
        <v>1340</v>
      </c>
      <c r="T11" s="271">
        <f t="shared" si="10"/>
        <v>4.8114434330299091E-2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189</v>
      </c>
    </row>
    <row r="14" spans="1:31" s="4" customFormat="1" x14ac:dyDescent="0.25">
      <c r="B14" s="173" t="s">
        <v>190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191</v>
      </c>
    </row>
    <row r="15" spans="1:31" s="4" customFormat="1" x14ac:dyDescent="0.25">
      <c r="AE15" s="1"/>
    </row>
    <row r="18" spans="1:27" x14ac:dyDescent="0.25">
      <c r="A18" t="s">
        <v>201</v>
      </c>
    </row>
    <row r="19" spans="1:27" x14ac:dyDescent="0.25">
      <c r="AA19" t="str">
        <f>CONCATENATE("Hoteles: 
",FIXED(O7,0)," viajeros 
cuota: ",FIXED(T7*100,1),"%")</f>
        <v>Hoteles: 
33.898 viajeros 
cuota: 88,2%</v>
      </c>
    </row>
    <row r="20" spans="1:27" x14ac:dyDescent="0.25">
      <c r="AA20" t="str">
        <f>CONCATENATE("Apartamentos: 
",FIXED(O10,0)," viajeros
cuota: ",FIXED(T10*100,1),"%")</f>
        <v>Apartamentos: 
4.552 viajeros
cuota: 11,8%</v>
      </c>
    </row>
    <row r="38" spans="2:31" s="4" customFormat="1" ht="15.75" hidden="1" customHeight="1" thickBot="1" x14ac:dyDescent="0.3">
      <c r="B38" s="283" t="s">
        <v>192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7" t="s">
        <v>180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181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182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183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184</v>
      </c>
    </row>
    <row r="45" spans="2:31" s="4" customFormat="1" hidden="1" x14ac:dyDescent="0.25">
      <c r="B45" s="248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8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189</v>
      </c>
    </row>
    <row r="48" spans="2:31" s="4" customFormat="1" hidden="1" x14ac:dyDescent="0.25">
      <c r="B48" s="282" t="s">
        <v>190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202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198</v>
      </c>
      <c r="C134" s="256">
        <v>15835</v>
      </c>
      <c r="D134" s="241">
        <v>20278</v>
      </c>
      <c r="E134" s="241">
        <v>32271</v>
      </c>
      <c r="F134" s="241">
        <v>36164</v>
      </c>
      <c r="G134" s="242">
        <f>F134/E134-1</f>
        <v>0.12063462551516846</v>
      </c>
      <c r="H134" s="241">
        <f>F134-E134</f>
        <v>3893</v>
      </c>
      <c r="I134" s="242">
        <f>F134/F$134</f>
        <v>1</v>
      </c>
      <c r="J134" s="241">
        <v>33708</v>
      </c>
      <c r="K134" s="242">
        <f>J134/J$134</f>
        <v>1</v>
      </c>
      <c r="L134" s="242">
        <f>J134/F134-1</f>
        <v>-6.791284149983412E-2</v>
      </c>
      <c r="M134" s="241">
        <f>J134-F134</f>
        <v>-2456</v>
      </c>
      <c r="N134" s="242">
        <f>J134/D134-1</f>
        <v>0.66229411184534959</v>
      </c>
      <c r="O134" s="241">
        <f>J134-D134</f>
        <v>13430</v>
      </c>
      <c r="Q134" s="29"/>
      <c r="R134" s="81"/>
      <c r="Z134" s="1" t="s">
        <v>182</v>
      </c>
      <c r="AE134"/>
    </row>
    <row r="135" spans="1:31" s="4" customFormat="1" x14ac:dyDescent="0.25">
      <c r="B135" s="258" t="s">
        <v>199</v>
      </c>
      <c r="C135" s="259">
        <v>13775</v>
      </c>
      <c r="D135" s="259">
        <v>19308</v>
      </c>
      <c r="E135" s="259">
        <v>30101</v>
      </c>
      <c r="F135" s="259">
        <v>33983</v>
      </c>
      <c r="G135" s="263">
        <f>IFERROR(F135/E135-1,"-")</f>
        <v>0.12896581508919969</v>
      </c>
      <c r="H135" s="259">
        <f t="shared" ref="H135:H138" si="14">F135-E135</f>
        <v>3882</v>
      </c>
      <c r="I135" s="261">
        <f>F135/F$134</f>
        <v>0.93969140581794053</v>
      </c>
      <c r="J135" s="259">
        <v>31271</v>
      </c>
      <c r="K135" s="260">
        <f t="shared" ref="K135:K138" si="15">J135/J$134</f>
        <v>0.92770262252284319</v>
      </c>
      <c r="L135" s="261">
        <f t="shared" ref="L135:L138" si="16">J135/F135-1</f>
        <v>-7.9804608186446191E-2</v>
      </c>
      <c r="M135" s="262">
        <f t="shared" ref="M135:M138" si="17">J135-F135</f>
        <v>-2712</v>
      </c>
      <c r="N135" s="260">
        <f t="shared" ref="N135:N138" si="18">J135/D135-1</f>
        <v>0.61958773565361502</v>
      </c>
      <c r="O135" s="259">
        <f t="shared" ref="O135:O138" si="19">J135-D135</f>
        <v>11963</v>
      </c>
      <c r="Q135" s="29"/>
      <c r="R135" s="81"/>
      <c r="Z135" s="1" t="s">
        <v>184</v>
      </c>
    </row>
    <row r="136" spans="1:31" s="4" customFormat="1" x14ac:dyDescent="0.25">
      <c r="B136" s="99" t="s">
        <v>65</v>
      </c>
      <c r="C136" s="265">
        <v>0</v>
      </c>
      <c r="D136" s="265">
        <v>0</v>
      </c>
      <c r="E136" s="265">
        <v>0</v>
      </c>
      <c r="F136" s="265">
        <v>0</v>
      </c>
      <c r="G136" s="269" t="str">
        <f t="shared" ref="G136:G138" si="20">IFERROR(F136/E136-1,"-")</f>
        <v>-</v>
      </c>
      <c r="H136" s="265">
        <f t="shared" si="14"/>
        <v>0</v>
      </c>
      <c r="I136" s="273">
        <f t="shared" ref="I136:I138" si="21">F136/F$134</f>
        <v>0</v>
      </c>
      <c r="J136" s="265">
        <v>0</v>
      </c>
      <c r="K136" s="271">
        <f t="shared" si="15"/>
        <v>0</v>
      </c>
      <c r="L136" s="273" t="e">
        <f t="shared" si="16"/>
        <v>#DIV/0!</v>
      </c>
      <c r="M136" s="272">
        <f t="shared" si="17"/>
        <v>0</v>
      </c>
      <c r="N136" s="271" t="e">
        <f t="shared" si="18"/>
        <v>#DIV/0!</v>
      </c>
      <c r="O136" s="265">
        <f t="shared" si="19"/>
        <v>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0</v>
      </c>
      <c r="D137" s="265">
        <v>0</v>
      </c>
      <c r="E137" s="265">
        <v>0</v>
      </c>
      <c r="F137" s="265">
        <v>0</v>
      </c>
      <c r="G137" s="267" t="str">
        <f t="shared" si="20"/>
        <v>-</v>
      </c>
      <c r="H137" s="265">
        <f t="shared" si="14"/>
        <v>0</v>
      </c>
      <c r="I137" s="277">
        <f t="shared" si="21"/>
        <v>0</v>
      </c>
      <c r="J137" s="265">
        <v>0</v>
      </c>
      <c r="K137" s="271">
        <f t="shared" si="15"/>
        <v>0</v>
      </c>
      <c r="L137" s="273" t="e">
        <f t="shared" si="16"/>
        <v>#DIV/0!</v>
      </c>
      <c r="M137" s="272">
        <f t="shared" si="17"/>
        <v>0</v>
      </c>
      <c r="N137" s="271" t="e">
        <f t="shared" si="18"/>
        <v>#DIV/0!</v>
      </c>
      <c r="O137" s="265">
        <f t="shared" si="19"/>
        <v>0</v>
      </c>
      <c r="Q137" s="29"/>
      <c r="R137" s="81"/>
      <c r="Z137" s="1"/>
    </row>
    <row r="138" spans="1:31" s="4" customFormat="1" x14ac:dyDescent="0.25">
      <c r="B138" s="258" t="s">
        <v>200</v>
      </c>
      <c r="C138" s="259">
        <v>617</v>
      </c>
      <c r="D138" s="259">
        <v>970</v>
      </c>
      <c r="E138" s="259">
        <v>2170</v>
      </c>
      <c r="F138" s="259">
        <v>2181</v>
      </c>
      <c r="G138" s="263">
        <f t="shared" si="20"/>
        <v>5.0691244239631228E-3</v>
      </c>
      <c r="H138" s="259">
        <f t="shared" si="14"/>
        <v>11</v>
      </c>
      <c r="I138" s="261">
        <f t="shared" si="21"/>
        <v>6.0308594182059506E-2</v>
      </c>
      <c r="J138" s="259">
        <v>2437</v>
      </c>
      <c r="K138" s="260">
        <f t="shared" si="15"/>
        <v>7.2297377477156755E-2</v>
      </c>
      <c r="L138" s="261">
        <f t="shared" si="16"/>
        <v>0.11737734983952319</v>
      </c>
      <c r="M138" s="262">
        <f t="shared" si="17"/>
        <v>256</v>
      </c>
      <c r="N138" s="260">
        <f t="shared" si="18"/>
        <v>1.5123711340206185</v>
      </c>
      <c r="O138" s="259">
        <f t="shared" si="19"/>
        <v>1467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189</v>
      </c>
    </row>
    <row r="140" spans="1:31" s="4" customFormat="1" ht="32.25" customHeight="1" x14ac:dyDescent="0.25">
      <c r="B140" s="321" t="s">
        <v>203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ADC8F-F289-4B5F-83E2-44D913B304D8}">
  <sheetPr>
    <tabColor theme="4" tint="0.39997558519241921"/>
  </sheetPr>
  <dimension ref="A1:AE142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324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204</v>
      </c>
      <c r="C6" s="256">
        <v>14075</v>
      </c>
      <c r="D6" s="256">
        <v>13146</v>
      </c>
      <c r="E6" s="256">
        <v>20322</v>
      </c>
      <c r="F6" s="257">
        <f>E6/$E$6</f>
        <v>1</v>
      </c>
      <c r="G6" s="256">
        <v>23017</v>
      </c>
      <c r="H6" s="257">
        <f>G6/E6-1</f>
        <v>0.13261490010825705</v>
      </c>
      <c r="I6" s="256">
        <f>G6-E6</f>
        <v>2695</v>
      </c>
      <c r="J6" s="257">
        <f>G6/$G$6</f>
        <v>1</v>
      </c>
      <c r="K6" s="256">
        <v>23606</v>
      </c>
      <c r="L6" s="257">
        <f t="shared" ref="L6:L12" si="0">K6/G6-1</f>
        <v>2.5589781465872985E-2</v>
      </c>
      <c r="M6" s="256">
        <f t="shared" ref="M6:M12" si="1">K6-G6</f>
        <v>589</v>
      </c>
      <c r="N6" s="257">
        <f>K6/$K$6</f>
        <v>1</v>
      </c>
      <c r="O6" s="256">
        <v>24169</v>
      </c>
      <c r="P6" s="257">
        <f t="shared" ref="P6:P11" si="2">O6/K6-1</f>
        <v>2.3849868677454866E-2</v>
      </c>
      <c r="Q6" s="256">
        <f t="shared" ref="Q6:Q12" si="3">O6-K6</f>
        <v>563</v>
      </c>
      <c r="R6" s="257">
        <f>O6/C6-1</f>
        <v>0.71715808170515105</v>
      </c>
      <c r="S6" s="256">
        <f>O6-C6</f>
        <v>10094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58" t="s">
        <v>199</v>
      </c>
      <c r="C7" s="259">
        <v>13467</v>
      </c>
      <c r="D7" s="259">
        <v>12636</v>
      </c>
      <c r="E7" s="259">
        <v>18923</v>
      </c>
      <c r="F7" s="260">
        <f t="shared" ref="F7:F12" si="4">E7/$E$6</f>
        <v>0.93115835055604768</v>
      </c>
      <c r="G7" s="259">
        <v>21530</v>
      </c>
      <c r="H7" s="261">
        <f>G7/E7-1</f>
        <v>0.13776885271891359</v>
      </c>
      <c r="I7" s="262">
        <f>G7-E7</f>
        <v>2607</v>
      </c>
      <c r="J7" s="260">
        <f>G7/$G$6</f>
        <v>0.93539557718208277</v>
      </c>
      <c r="K7" s="259">
        <v>21901</v>
      </c>
      <c r="L7" s="263">
        <f t="shared" si="0"/>
        <v>1.7231769623780702E-2</v>
      </c>
      <c r="M7" s="264">
        <f t="shared" si="1"/>
        <v>371</v>
      </c>
      <c r="N7" s="260">
        <f>K7/$K$6</f>
        <v>0.92777260018639329</v>
      </c>
      <c r="O7" s="259">
        <v>22319</v>
      </c>
      <c r="P7" s="261">
        <f t="shared" si="2"/>
        <v>1.9085886489201398E-2</v>
      </c>
      <c r="Q7" s="262">
        <f t="shared" si="3"/>
        <v>418</v>
      </c>
      <c r="R7" s="261">
        <f t="shared" ref="R7:R10" si="5">O7/C7-1</f>
        <v>0.65731046261231163</v>
      </c>
      <c r="S7" s="262">
        <f t="shared" ref="S7:S10" si="6">O7-C7</f>
        <v>8852</v>
      </c>
      <c r="T7" s="260">
        <f>O7/$O$6</f>
        <v>0.92345566634945586</v>
      </c>
      <c r="V7" s="29"/>
      <c r="W7" s="81"/>
      <c r="AE7" s="1" t="s">
        <v>184</v>
      </c>
    </row>
    <row r="8" spans="1:31" s="4" customFormat="1" x14ac:dyDescent="0.25">
      <c r="B8" s="99" t="s">
        <v>65</v>
      </c>
      <c r="C8" s="265">
        <v>0</v>
      </c>
      <c r="D8" s="265">
        <v>0</v>
      </c>
      <c r="E8" s="265">
        <v>0</v>
      </c>
      <c r="F8" s="266">
        <f t="shared" si="4"/>
        <v>0</v>
      </c>
      <c r="G8" s="265">
        <v>0</v>
      </c>
      <c r="H8" s="267" t="str">
        <f>IFERROR(G8/E8-1,"-")</f>
        <v>-</v>
      </c>
      <c r="I8" s="268">
        <f t="shared" ref="I8:I12" si="7">G8-E8</f>
        <v>0</v>
      </c>
      <c r="J8" s="266">
        <f t="shared" ref="J8:J12" si="8">G8/$G$6</f>
        <v>0</v>
      </c>
      <c r="K8" s="265">
        <v>0</v>
      </c>
      <c r="L8" s="269" t="str">
        <f>IFERROR(K8/G8-1,"-")</f>
        <v>-</v>
      </c>
      <c r="M8" s="270" t="str">
        <f>IF(G8=0,"nd",K8-G8)</f>
        <v>nd</v>
      </c>
      <c r="N8" s="271">
        <f t="shared" ref="N8:N12" si="9">K8/$K$6</f>
        <v>0</v>
      </c>
      <c r="O8" s="265">
        <v>0</v>
      </c>
      <c r="P8" s="269" t="str">
        <f>IFERROR(O8/K8-1,"-")</f>
        <v>-</v>
      </c>
      <c r="Q8" s="272">
        <f t="shared" si="3"/>
        <v>0</v>
      </c>
      <c r="R8" s="269" t="str">
        <f>IFERROR(O8/C8-1,"-")</f>
        <v>-</v>
      </c>
      <c r="S8" s="272">
        <f t="shared" si="6"/>
        <v>0</v>
      </c>
      <c r="T8" s="271">
        <f t="shared" ref="T8:T12" si="10">O8/$O$6</f>
        <v>0</v>
      </c>
      <c r="V8" s="29"/>
      <c r="W8" s="81"/>
      <c r="AE8" s="1"/>
    </row>
    <row r="9" spans="1:31" s="4" customFormat="1" x14ac:dyDescent="0.25">
      <c r="B9" s="99" t="s">
        <v>64</v>
      </c>
      <c r="C9" s="265">
        <v>5168</v>
      </c>
      <c r="D9" s="265">
        <v>0</v>
      </c>
      <c r="E9" s="265">
        <v>0</v>
      </c>
      <c r="F9" s="271">
        <f t="shared" si="4"/>
        <v>0</v>
      </c>
      <c r="G9" s="265">
        <v>0</v>
      </c>
      <c r="H9" s="267" t="str">
        <f>IFERROR(G9/E9-1,"-")</f>
        <v>-</v>
      </c>
      <c r="I9" s="272">
        <f t="shared" si="7"/>
        <v>0</v>
      </c>
      <c r="J9" s="271">
        <f t="shared" si="8"/>
        <v>0</v>
      </c>
      <c r="K9" s="265">
        <v>0</v>
      </c>
      <c r="L9" s="269" t="str">
        <f>IFERROR(K9/G9-1,"-")</f>
        <v>-</v>
      </c>
      <c r="M9" s="270" t="str">
        <f>IF(G9=0,"nd",K9-G9)</f>
        <v>nd</v>
      </c>
      <c r="N9" s="271">
        <f t="shared" si="9"/>
        <v>0</v>
      </c>
      <c r="O9" s="265">
        <v>0</v>
      </c>
      <c r="P9" s="269" t="e">
        <f t="shared" si="2"/>
        <v>#DIV/0!</v>
      </c>
      <c r="Q9" s="272">
        <f t="shared" si="3"/>
        <v>0</v>
      </c>
      <c r="R9" s="273">
        <f t="shared" si="5"/>
        <v>-1</v>
      </c>
      <c r="S9" s="272">
        <f t="shared" si="6"/>
        <v>-5168</v>
      </c>
      <c r="T9" s="271">
        <f t="shared" si="10"/>
        <v>0</v>
      </c>
      <c r="V9" s="29"/>
      <c r="W9" s="81"/>
      <c r="AE9" s="1"/>
    </row>
    <row r="10" spans="1:31" s="4" customFormat="1" x14ac:dyDescent="0.25">
      <c r="B10" s="258" t="s">
        <v>200</v>
      </c>
      <c r="C10" s="274">
        <v>608</v>
      </c>
      <c r="D10" s="274">
        <v>510</v>
      </c>
      <c r="E10" s="274">
        <v>1399</v>
      </c>
      <c r="F10" s="275">
        <f>IFERROR(E10/$E$6,"-")</f>
        <v>6.8841649443952366E-2</v>
      </c>
      <c r="G10" s="274">
        <v>1487</v>
      </c>
      <c r="H10" s="263">
        <f>IFERROR(G10/E10-1,"-")</f>
        <v>6.2902072909220896E-2</v>
      </c>
      <c r="I10" s="264">
        <f>IFERROR(G10-E10,"-")</f>
        <v>88</v>
      </c>
      <c r="J10" s="275">
        <f>IFERROR(G10/$G$6,"-")</f>
        <v>6.4604422817917187E-2</v>
      </c>
      <c r="K10" s="274">
        <v>1705</v>
      </c>
      <c r="L10" s="263">
        <f>IFERROR(K10/G10-1,"-")</f>
        <v>0.14660390047074645</v>
      </c>
      <c r="M10" s="264">
        <f>IFERROR(K10-G10,"-")</f>
        <v>218</v>
      </c>
      <c r="N10" s="275">
        <f>IFERROR(K10/$K$6,"-")</f>
        <v>7.2227399813606707E-2</v>
      </c>
      <c r="O10" s="274">
        <v>1850</v>
      </c>
      <c r="P10" s="263">
        <f>IFERROR(O10/K10-1,"-")</f>
        <v>8.5043988269794646E-2</v>
      </c>
      <c r="Q10" s="264">
        <f>IFERROR(O10-K10,"-")</f>
        <v>145</v>
      </c>
      <c r="R10" s="263">
        <f t="shared" si="5"/>
        <v>2.0427631578947367</v>
      </c>
      <c r="S10" s="264">
        <f t="shared" si="6"/>
        <v>1242</v>
      </c>
      <c r="T10" s="275">
        <f>IFERROR(O10/$O$6,"-")</f>
        <v>7.6544333650544083E-2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608</v>
      </c>
      <c r="D11" s="265">
        <v>510</v>
      </c>
      <c r="E11" s="265">
        <v>1399</v>
      </c>
      <c r="F11" s="271">
        <f t="shared" si="4"/>
        <v>6.8841649443952366E-2</v>
      </c>
      <c r="G11" s="265">
        <v>1487</v>
      </c>
      <c r="H11" s="273">
        <f t="shared" ref="H11:H12" si="11">G11/E11-1</f>
        <v>6.2902072909220896E-2</v>
      </c>
      <c r="I11" s="272">
        <f t="shared" si="7"/>
        <v>88</v>
      </c>
      <c r="J11" s="271">
        <f t="shared" si="8"/>
        <v>6.4604422817917187E-2</v>
      </c>
      <c r="K11" s="265">
        <v>1705</v>
      </c>
      <c r="L11" s="269">
        <f>K11/G11-1</f>
        <v>0.14660390047074645</v>
      </c>
      <c r="M11" s="272">
        <f t="shared" si="1"/>
        <v>218</v>
      </c>
      <c r="N11" s="271">
        <f t="shared" si="9"/>
        <v>7.2227399813606707E-2</v>
      </c>
      <c r="O11" s="265">
        <v>1850</v>
      </c>
      <c r="P11" s="273">
        <f t="shared" si="2"/>
        <v>8.5043988269794646E-2</v>
      </c>
      <c r="Q11" s="272">
        <f t="shared" si="3"/>
        <v>145</v>
      </c>
      <c r="R11" s="273">
        <f t="shared" ref="R11:R12" si="12">O11/D11-1</f>
        <v>2.6274509803921569</v>
      </c>
      <c r="S11" s="272">
        <f t="shared" ref="S11:S12" si="13">O11-D11</f>
        <v>1340</v>
      </c>
      <c r="T11" s="271">
        <f t="shared" si="10"/>
        <v>7.6544333650544083E-2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189</v>
      </c>
    </row>
    <row r="14" spans="1:31" s="4" customFormat="1" x14ac:dyDescent="0.25">
      <c r="B14" s="173" t="s">
        <v>190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191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22.319 viajeros 
cuota: 92,3%</v>
      </c>
    </row>
    <row r="20" spans="27:27" x14ac:dyDescent="0.25">
      <c r="AA20" t="str">
        <f>CONCATENATE("Apartamentos: 
",FIXED(O10,0)," viajeros
cuota: ",FIXED(T10*100,1),"%")</f>
        <v>Apartamentos: 
1.850 viajeros
cuota: 7,7%</v>
      </c>
    </row>
    <row r="38" spans="2:31" s="4" customFormat="1" ht="15.75" hidden="1" customHeight="1" thickBot="1" x14ac:dyDescent="0.3">
      <c r="B38" s="283" t="s">
        <v>192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7" t="s">
        <v>180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181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182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183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184</v>
      </c>
    </row>
    <row r="45" spans="2:31" s="4" customFormat="1" hidden="1" x14ac:dyDescent="0.25">
      <c r="B45" s="248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8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189</v>
      </c>
    </row>
    <row r="48" spans="2:31" s="4" customFormat="1" hidden="1" x14ac:dyDescent="0.25">
      <c r="B48" s="282" t="s">
        <v>190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205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204</v>
      </c>
      <c r="C134" s="241">
        <v>25621</v>
      </c>
      <c r="D134" s="241">
        <v>20278</v>
      </c>
      <c r="E134" s="241">
        <v>32271</v>
      </c>
      <c r="F134" s="241">
        <v>36164</v>
      </c>
      <c r="G134" s="242">
        <f>F134/E134-1</f>
        <v>0.12063462551516846</v>
      </c>
      <c r="H134" s="241">
        <f>F134-E134</f>
        <v>3893</v>
      </c>
      <c r="I134" s="242">
        <f>F134/F$134</f>
        <v>1</v>
      </c>
      <c r="J134" s="241">
        <v>33708</v>
      </c>
      <c r="K134" s="242">
        <f>J134/J$134</f>
        <v>1</v>
      </c>
      <c r="L134" s="242">
        <f>J134/F134-1</f>
        <v>-6.791284149983412E-2</v>
      </c>
      <c r="M134" s="241">
        <f>J134-F134</f>
        <v>-2456</v>
      </c>
      <c r="N134" s="242">
        <f>J134/D134-1</f>
        <v>0.66229411184534959</v>
      </c>
      <c r="O134" s="241">
        <f>J134-D134</f>
        <v>13430</v>
      </c>
      <c r="Q134" s="29"/>
      <c r="R134" s="81"/>
      <c r="Z134" s="1" t="s">
        <v>182</v>
      </c>
      <c r="AE134"/>
    </row>
    <row r="135" spans="1:31" s="4" customFormat="1" x14ac:dyDescent="0.25">
      <c r="B135" s="258" t="s">
        <v>199</v>
      </c>
      <c r="C135" s="259">
        <v>25004</v>
      </c>
      <c r="D135" s="259">
        <v>19308</v>
      </c>
      <c r="E135" s="259">
        <v>30101</v>
      </c>
      <c r="F135" s="259">
        <v>33983</v>
      </c>
      <c r="G135" s="263">
        <f>IFERROR(F135/E135-1,"-")</f>
        <v>0.12896581508919969</v>
      </c>
      <c r="H135" s="259">
        <f t="shared" ref="H135:H138" si="14">F135-E135</f>
        <v>3882</v>
      </c>
      <c r="I135" s="261">
        <f>F135/F$134</f>
        <v>0.93969140581794053</v>
      </c>
      <c r="J135" s="259">
        <v>31271</v>
      </c>
      <c r="K135" s="260">
        <f t="shared" ref="K135:K138" si="15">J135/J$134</f>
        <v>0.92770262252284319</v>
      </c>
      <c r="L135" s="261">
        <f t="shared" ref="L135:L138" si="16">J135/F135-1</f>
        <v>-7.9804608186446191E-2</v>
      </c>
      <c r="M135" s="262">
        <f t="shared" ref="M135:M138" si="17">J135-F135</f>
        <v>-2712</v>
      </c>
      <c r="N135" s="260">
        <f t="shared" ref="N135:N138" si="18">J135/D135-1</f>
        <v>0.61958773565361502</v>
      </c>
      <c r="O135" s="259">
        <f t="shared" ref="O135:O138" si="19">J135-D135</f>
        <v>11963</v>
      </c>
      <c r="Q135" s="29"/>
      <c r="R135" s="81"/>
      <c r="Z135" s="1" t="s">
        <v>184</v>
      </c>
    </row>
    <row r="136" spans="1:31" s="4" customFormat="1" x14ac:dyDescent="0.25">
      <c r="B136" s="99" t="s">
        <v>65</v>
      </c>
      <c r="C136" s="265">
        <v>0</v>
      </c>
      <c r="D136" s="265">
        <v>0</v>
      </c>
      <c r="E136" s="265">
        <v>0</v>
      </c>
      <c r="F136" s="265">
        <v>0</v>
      </c>
      <c r="G136" s="269" t="str">
        <f t="shared" ref="G136:G138" si="20">IFERROR(F136/E136-1,"-")</f>
        <v>-</v>
      </c>
      <c r="H136" s="265">
        <f t="shared" si="14"/>
        <v>0</v>
      </c>
      <c r="I136" s="273">
        <f t="shared" ref="I136:I138" si="21">F136/F$134</f>
        <v>0</v>
      </c>
      <c r="J136" s="265">
        <v>0</v>
      </c>
      <c r="K136" s="271">
        <f t="shared" si="15"/>
        <v>0</v>
      </c>
      <c r="L136" s="273" t="e">
        <f t="shared" si="16"/>
        <v>#DIV/0!</v>
      </c>
      <c r="M136" s="272">
        <f t="shared" si="17"/>
        <v>0</v>
      </c>
      <c r="N136" s="271" t="e">
        <f t="shared" si="18"/>
        <v>#DIV/0!</v>
      </c>
      <c r="O136" s="265">
        <f t="shared" si="19"/>
        <v>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0</v>
      </c>
      <c r="D137" s="265">
        <v>0</v>
      </c>
      <c r="E137" s="265">
        <v>0</v>
      </c>
      <c r="F137" s="265">
        <v>0</v>
      </c>
      <c r="G137" s="267" t="str">
        <f t="shared" si="20"/>
        <v>-</v>
      </c>
      <c r="H137" s="265">
        <f t="shared" si="14"/>
        <v>0</v>
      </c>
      <c r="I137" s="277">
        <f t="shared" si="21"/>
        <v>0</v>
      </c>
      <c r="J137" s="265">
        <v>0</v>
      </c>
      <c r="K137" s="271">
        <f t="shared" si="15"/>
        <v>0</v>
      </c>
      <c r="L137" s="273" t="e">
        <f t="shared" si="16"/>
        <v>#DIV/0!</v>
      </c>
      <c r="M137" s="272">
        <f t="shared" si="17"/>
        <v>0</v>
      </c>
      <c r="N137" s="271" t="e">
        <f t="shared" si="18"/>
        <v>#DIV/0!</v>
      </c>
      <c r="O137" s="265">
        <f t="shared" si="19"/>
        <v>0</v>
      </c>
      <c r="Q137" s="29"/>
      <c r="R137" s="81"/>
      <c r="Z137" s="1"/>
    </row>
    <row r="138" spans="1:31" s="4" customFormat="1" x14ac:dyDescent="0.25">
      <c r="B138" s="258" t="s">
        <v>200</v>
      </c>
      <c r="C138" s="259">
        <v>617</v>
      </c>
      <c r="D138" s="259">
        <v>970</v>
      </c>
      <c r="E138" s="259">
        <v>2170</v>
      </c>
      <c r="F138" s="259">
        <v>2181</v>
      </c>
      <c r="G138" s="263">
        <f t="shared" si="20"/>
        <v>5.0691244239631228E-3</v>
      </c>
      <c r="H138" s="259">
        <f t="shared" si="14"/>
        <v>11</v>
      </c>
      <c r="I138" s="261">
        <f t="shared" si="21"/>
        <v>6.0308594182059506E-2</v>
      </c>
      <c r="J138" s="259">
        <v>2437</v>
      </c>
      <c r="K138" s="260">
        <f t="shared" si="15"/>
        <v>7.2297377477156755E-2</v>
      </c>
      <c r="L138" s="261">
        <f t="shared" si="16"/>
        <v>0.11737734983952319</v>
      </c>
      <c r="M138" s="262">
        <f t="shared" si="17"/>
        <v>256</v>
      </c>
      <c r="N138" s="260">
        <f t="shared" si="18"/>
        <v>1.5123711340206185</v>
      </c>
      <c r="O138" s="259">
        <f t="shared" si="19"/>
        <v>1467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189</v>
      </c>
    </row>
    <row r="140" spans="1:31" s="4" customFormat="1" ht="32.25" customHeight="1" x14ac:dyDescent="0.25">
      <c r="B140" s="321" t="s">
        <v>203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8D6D8-1112-4CE6-B66C-426B73AD254E}">
  <sheetPr>
    <tabColor theme="4" tint="0.39997558519241921"/>
  </sheetPr>
  <dimension ref="A1:AE142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206</v>
      </c>
      <c r="C6" s="256">
        <v>1760</v>
      </c>
      <c r="D6" s="256">
        <v>18747</v>
      </c>
      <c r="E6" s="256">
        <v>11681</v>
      </c>
      <c r="F6" s="257">
        <f>E6/$E$6</f>
        <v>1</v>
      </c>
      <c r="G6" s="256">
        <v>15258</v>
      </c>
      <c r="H6" s="257">
        <f>G6/E6-1</f>
        <v>0.30622378221042723</v>
      </c>
      <c r="I6" s="256">
        <f>G6-E6</f>
        <v>3577</v>
      </c>
      <c r="J6" s="257">
        <f>G6/$G$6</f>
        <v>1</v>
      </c>
      <c r="K6" s="256">
        <v>11361</v>
      </c>
      <c r="L6" s="257">
        <f t="shared" ref="L6:L12" si="0">K6/G6-1</f>
        <v>-0.25540699960676372</v>
      </c>
      <c r="M6" s="256">
        <f t="shared" ref="M6:M12" si="1">K6-G6</f>
        <v>-3897</v>
      </c>
      <c r="N6" s="257">
        <f>K6/$K$6</f>
        <v>1</v>
      </c>
      <c r="O6" s="256">
        <v>14281</v>
      </c>
      <c r="P6" s="257">
        <f t="shared" ref="P6:P11" si="2">O6/K6-1</f>
        <v>0.25701962855382443</v>
      </c>
      <c r="Q6" s="256">
        <f t="shared" ref="Q6:Q12" si="3">O6-K6</f>
        <v>2920</v>
      </c>
      <c r="R6" s="257">
        <f>O6/C6-1</f>
        <v>7.1142045454545446</v>
      </c>
      <c r="S6" s="256">
        <f>O6-C6</f>
        <v>12521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58" t="s">
        <v>199</v>
      </c>
      <c r="C7" s="259">
        <v>308</v>
      </c>
      <c r="D7" s="259">
        <v>15573</v>
      </c>
      <c r="E7" s="259">
        <v>7430</v>
      </c>
      <c r="F7" s="260">
        <f t="shared" ref="F7:F12" si="4">E7/$E$6</f>
        <v>0.63607567845218727</v>
      </c>
      <c r="G7" s="259">
        <v>11643</v>
      </c>
      <c r="H7" s="261">
        <f>G7/E7-1</f>
        <v>0.56702557200538362</v>
      </c>
      <c r="I7" s="262">
        <f>G7-E7</f>
        <v>4213</v>
      </c>
      <c r="J7" s="260">
        <f>G7/$G$6</f>
        <v>0.76307510813999213</v>
      </c>
      <c r="K7" s="259">
        <v>8822</v>
      </c>
      <c r="L7" s="263">
        <f t="shared" si="0"/>
        <v>-0.24229150562569779</v>
      </c>
      <c r="M7" s="264">
        <f t="shared" si="1"/>
        <v>-2821</v>
      </c>
      <c r="N7" s="260">
        <f>K7/$K$6</f>
        <v>0.77651615174720534</v>
      </c>
      <c r="O7" s="259">
        <v>11579</v>
      </c>
      <c r="P7" s="261">
        <f t="shared" si="2"/>
        <v>0.31251416912264784</v>
      </c>
      <c r="Q7" s="262">
        <f t="shared" si="3"/>
        <v>2757</v>
      </c>
      <c r="R7" s="261">
        <f t="shared" ref="R7:R10" si="5">O7/C7-1</f>
        <v>36.594155844155843</v>
      </c>
      <c r="S7" s="262">
        <f t="shared" ref="S7:S10" si="6">O7-C7</f>
        <v>11271</v>
      </c>
      <c r="T7" s="260">
        <f>O7/$O$6</f>
        <v>0.81079756319585461</v>
      </c>
      <c r="V7" s="29"/>
      <c r="W7" s="81"/>
      <c r="AE7" s="1" t="s">
        <v>184</v>
      </c>
    </row>
    <row r="8" spans="1:31" s="4" customFormat="1" x14ac:dyDescent="0.25">
      <c r="B8" s="99" t="s">
        <v>65</v>
      </c>
      <c r="C8" s="265">
        <v>0</v>
      </c>
      <c r="D8" s="265">
        <v>0</v>
      </c>
      <c r="E8" s="265">
        <v>0</v>
      </c>
      <c r="F8" s="266">
        <f t="shared" si="4"/>
        <v>0</v>
      </c>
      <c r="G8" s="265">
        <v>0</v>
      </c>
      <c r="H8" s="267" t="str">
        <f>IFERROR(G8/E8-1,"-")</f>
        <v>-</v>
      </c>
      <c r="I8" s="268">
        <f t="shared" ref="I8:I12" si="7">G8-E8</f>
        <v>0</v>
      </c>
      <c r="J8" s="266">
        <f t="shared" ref="J8:J12" si="8">G8/$G$6</f>
        <v>0</v>
      </c>
      <c r="K8" s="265">
        <v>0</v>
      </c>
      <c r="L8" s="269" t="str">
        <f>IFERROR(K8/G8-1,"-")</f>
        <v>-</v>
      </c>
      <c r="M8" s="270" t="str">
        <f>IF(G8=0,"nd",K8-G8)</f>
        <v>nd</v>
      </c>
      <c r="N8" s="271">
        <f t="shared" ref="N8:N12" si="9">K8/$K$6</f>
        <v>0</v>
      </c>
      <c r="O8" s="265">
        <v>0</v>
      </c>
      <c r="P8" s="269" t="str">
        <f>IFERROR(O8/K8-1,"-")</f>
        <v>-</v>
      </c>
      <c r="Q8" s="272">
        <f t="shared" si="3"/>
        <v>0</v>
      </c>
      <c r="R8" s="269" t="str">
        <f>IFERROR(O8/C8-1,"-")</f>
        <v>-</v>
      </c>
      <c r="S8" s="272">
        <f t="shared" si="6"/>
        <v>0</v>
      </c>
      <c r="T8" s="271">
        <f t="shared" ref="T8:T12" si="10">O8/$O$6</f>
        <v>0</v>
      </c>
      <c r="V8" s="29"/>
      <c r="W8" s="81"/>
      <c r="AE8" s="1"/>
    </row>
    <row r="9" spans="1:31" s="4" customFormat="1" x14ac:dyDescent="0.25">
      <c r="B9" s="99" t="s">
        <v>64</v>
      </c>
      <c r="C9" s="265">
        <v>273</v>
      </c>
      <c r="D9" s="265">
        <v>0</v>
      </c>
      <c r="E9" s="265">
        <v>0</v>
      </c>
      <c r="F9" s="271">
        <f t="shared" si="4"/>
        <v>0</v>
      </c>
      <c r="G9" s="265">
        <v>0</v>
      </c>
      <c r="H9" s="267" t="str">
        <f>IFERROR(G9/E9-1,"-")</f>
        <v>-</v>
      </c>
      <c r="I9" s="272">
        <f t="shared" si="7"/>
        <v>0</v>
      </c>
      <c r="J9" s="271">
        <f t="shared" si="8"/>
        <v>0</v>
      </c>
      <c r="K9" s="265">
        <v>0</v>
      </c>
      <c r="L9" s="269" t="str">
        <f>IFERROR(K9/G9-1,"-")</f>
        <v>-</v>
      </c>
      <c r="M9" s="270" t="str">
        <f>IF(G9=0,"nd",K9-G9)</f>
        <v>nd</v>
      </c>
      <c r="N9" s="271">
        <f t="shared" si="9"/>
        <v>0</v>
      </c>
      <c r="O9" s="265">
        <v>0</v>
      </c>
      <c r="P9" s="269" t="e">
        <f t="shared" si="2"/>
        <v>#DIV/0!</v>
      </c>
      <c r="Q9" s="272">
        <f t="shared" si="3"/>
        <v>0</v>
      </c>
      <c r="R9" s="273">
        <f t="shared" si="5"/>
        <v>-1</v>
      </c>
      <c r="S9" s="272">
        <f t="shared" si="6"/>
        <v>-273</v>
      </c>
      <c r="T9" s="271">
        <f t="shared" si="10"/>
        <v>0</v>
      </c>
      <c r="V9" s="29"/>
      <c r="W9" s="81"/>
      <c r="AE9" s="1"/>
    </row>
    <row r="10" spans="1:31" s="4" customFormat="1" x14ac:dyDescent="0.25">
      <c r="B10" s="258" t="s">
        <v>200</v>
      </c>
      <c r="C10" s="274">
        <v>1452</v>
      </c>
      <c r="D10" s="274">
        <v>2182</v>
      </c>
      <c r="E10" s="274">
        <v>4251</v>
      </c>
      <c r="F10" s="275">
        <f>IFERROR(E10/$E$6,"-")</f>
        <v>0.36392432154781268</v>
      </c>
      <c r="G10" s="274">
        <v>3615</v>
      </c>
      <c r="H10" s="263">
        <f>IFERROR(G10/E10-1,"-")</f>
        <v>-0.14961185603387439</v>
      </c>
      <c r="I10" s="264">
        <f>IFERROR(G10-E10,"-")</f>
        <v>-636</v>
      </c>
      <c r="J10" s="275">
        <f>IFERROR(G10/$G$6,"-")</f>
        <v>0.23692489186000787</v>
      </c>
      <c r="K10" s="274">
        <v>2539</v>
      </c>
      <c r="L10" s="263">
        <f>IFERROR(K10/G10-1,"-")</f>
        <v>-0.29764868603042882</v>
      </c>
      <c r="M10" s="264">
        <f>IFERROR(K10-G10,"-")</f>
        <v>-1076</v>
      </c>
      <c r="N10" s="275">
        <f>IFERROR(K10/$K$6,"-")</f>
        <v>0.22348384825279466</v>
      </c>
      <c r="O10" s="274">
        <v>2702</v>
      </c>
      <c r="P10" s="263">
        <f>IFERROR(O10/K10-1,"-")</f>
        <v>6.4198503347774771E-2</v>
      </c>
      <c r="Q10" s="264">
        <f>IFERROR(O10-K10,"-")</f>
        <v>163</v>
      </c>
      <c r="R10" s="263">
        <f t="shared" si="5"/>
        <v>0.8608815426997245</v>
      </c>
      <c r="S10" s="264">
        <f t="shared" si="6"/>
        <v>1250</v>
      </c>
      <c r="T10" s="275">
        <f>IFERROR(O10/$O$6,"-")</f>
        <v>0.18920243680414536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1452</v>
      </c>
      <c r="D11" s="265">
        <v>2182</v>
      </c>
      <c r="E11" s="265">
        <v>4251</v>
      </c>
      <c r="F11" s="271">
        <f t="shared" si="4"/>
        <v>0.36392432154781268</v>
      </c>
      <c r="G11" s="265">
        <v>3615</v>
      </c>
      <c r="H11" s="273">
        <f t="shared" ref="H11:H12" si="11">G11/E11-1</f>
        <v>-0.14961185603387439</v>
      </c>
      <c r="I11" s="272">
        <f t="shared" si="7"/>
        <v>-636</v>
      </c>
      <c r="J11" s="271">
        <f t="shared" si="8"/>
        <v>0.23692489186000787</v>
      </c>
      <c r="K11" s="265">
        <v>2539</v>
      </c>
      <c r="L11" s="269">
        <f>K11/G11-1</f>
        <v>-0.29764868603042882</v>
      </c>
      <c r="M11" s="272">
        <f t="shared" si="1"/>
        <v>-1076</v>
      </c>
      <c r="N11" s="271">
        <f t="shared" si="9"/>
        <v>0.22348384825279466</v>
      </c>
      <c r="O11" s="265">
        <v>2702</v>
      </c>
      <c r="P11" s="273">
        <f t="shared" si="2"/>
        <v>6.4198503347774771E-2</v>
      </c>
      <c r="Q11" s="272">
        <f t="shared" si="3"/>
        <v>163</v>
      </c>
      <c r="R11" s="273">
        <f t="shared" ref="R11:R12" si="12">O11/D11-1</f>
        <v>0.23831347387717683</v>
      </c>
      <c r="S11" s="272">
        <f t="shared" ref="S11:S12" si="13">O11-D11</f>
        <v>520</v>
      </c>
      <c r="T11" s="271">
        <f t="shared" si="10"/>
        <v>0.18920243680414536</v>
      </c>
      <c r="V11" s="29"/>
      <c r="W11" s="81"/>
      <c r="AE11" s="1"/>
    </row>
    <row r="12" spans="1:31" s="4" customFormat="1" hidden="1" x14ac:dyDescent="0.25">
      <c r="B12" s="99" t="s">
        <v>64</v>
      </c>
      <c r="C12" s="265" t="e">
        <v>#REF!</v>
      </c>
      <c r="D12" s="265" t="e">
        <v>#REF!</v>
      </c>
      <c r="E12" s="265" t="e">
        <v>#REF!</v>
      </c>
      <c r="F12" s="271" t="e">
        <f t="shared" si="4"/>
        <v>#REF!</v>
      </c>
      <c r="G12" s="265" t="e">
        <v>#REF!</v>
      </c>
      <c r="H12" s="273" t="e">
        <f t="shared" si="11"/>
        <v>#REF!</v>
      </c>
      <c r="I12" s="272" t="e">
        <f t="shared" si="7"/>
        <v>#REF!</v>
      </c>
      <c r="J12" s="271" t="e">
        <f t="shared" si="8"/>
        <v>#REF!</v>
      </c>
      <c r="K12" s="265" t="e">
        <v>#REF!</v>
      </c>
      <c r="L12" s="269" t="e">
        <f t="shared" si="0"/>
        <v>#REF!</v>
      </c>
      <c r="M12" s="272" t="e">
        <f t="shared" si="1"/>
        <v>#REF!</v>
      </c>
      <c r="N12" s="271" t="e">
        <f t="shared" si="9"/>
        <v>#REF!</v>
      </c>
      <c r="O12" s="265" t="e">
        <v>#REF!</v>
      </c>
      <c r="P12" s="273" t="e">
        <f>O12/K12-1</f>
        <v>#REF!</v>
      </c>
      <c r="Q12" s="272" t="e">
        <f t="shared" si="3"/>
        <v>#REF!</v>
      </c>
      <c r="R12" s="273" t="e">
        <f t="shared" si="12"/>
        <v>#REF!</v>
      </c>
      <c r="S12" s="272" t="e">
        <f t="shared" si="13"/>
        <v>#REF!</v>
      </c>
      <c r="T12" s="271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189</v>
      </c>
    </row>
    <row r="14" spans="1:31" s="4" customFormat="1" x14ac:dyDescent="0.25">
      <c r="B14" s="173" t="s">
        <v>190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191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11.579 viajeros 
cuota: 81,1%</v>
      </c>
    </row>
    <row r="20" spans="27:27" x14ac:dyDescent="0.25">
      <c r="AA20" t="str">
        <f>CONCATENATE("Apartamentos: 
",FIXED(O10,0)," viajeros
cuota: ",FIXED(T10*100,1),"%")</f>
        <v>Apartamentos: 
2.702 viajeros
cuota: 18,9%</v>
      </c>
    </row>
    <row r="38" spans="2:31" s="4" customFormat="1" ht="15.75" hidden="1" customHeight="1" thickBot="1" x14ac:dyDescent="0.3">
      <c r="B38" s="283" t="s">
        <v>192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7" t="s">
        <v>180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181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182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183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184</v>
      </c>
    </row>
    <row r="45" spans="2:31" s="4" customFormat="1" hidden="1" x14ac:dyDescent="0.25">
      <c r="B45" s="248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8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189</v>
      </c>
    </row>
    <row r="48" spans="2:31" s="4" customFormat="1" hidden="1" x14ac:dyDescent="0.25">
      <c r="B48" s="282" t="s">
        <v>190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207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206</v>
      </c>
      <c r="C134" s="241">
        <v>4963</v>
      </c>
      <c r="D134" s="241">
        <v>24120</v>
      </c>
      <c r="E134" s="241">
        <v>16359</v>
      </c>
      <c r="F134" s="241">
        <v>19520</v>
      </c>
      <c r="G134" s="242">
        <f>F134/E134-1</f>
        <v>0.19322696986368371</v>
      </c>
      <c r="H134" s="241">
        <f>F134-E134</f>
        <v>3161</v>
      </c>
      <c r="I134" s="242">
        <f>F134/F$134</f>
        <v>1</v>
      </c>
      <c r="J134" s="241">
        <v>16099</v>
      </c>
      <c r="K134" s="242">
        <f>J134/J$134</f>
        <v>1</v>
      </c>
      <c r="L134" s="242">
        <f>J134/F134-1</f>
        <v>-0.17525614754098362</v>
      </c>
      <c r="M134" s="241">
        <f>J134-F134</f>
        <v>-3421</v>
      </c>
      <c r="N134" s="242">
        <f>J134/D134-1</f>
        <v>-0.33254560530679933</v>
      </c>
      <c r="O134" s="241">
        <f>J134-D134</f>
        <v>-8021</v>
      </c>
      <c r="Q134" s="29"/>
      <c r="R134" s="81"/>
      <c r="Z134" s="1" t="s">
        <v>182</v>
      </c>
      <c r="AE134"/>
    </row>
    <row r="135" spans="1:31" s="4" customFormat="1" x14ac:dyDescent="0.25">
      <c r="B135" s="258" t="s">
        <v>199</v>
      </c>
      <c r="C135" s="259">
        <v>3383</v>
      </c>
      <c r="D135" s="259">
        <v>20351</v>
      </c>
      <c r="E135" s="259">
        <v>11031</v>
      </c>
      <c r="F135" s="259">
        <v>14560</v>
      </c>
      <c r="G135" s="263">
        <f>IFERROR(F135/E135-1,"-")</f>
        <v>0.31991659867645716</v>
      </c>
      <c r="H135" s="259">
        <f t="shared" ref="H135:H138" si="14">F135-E135</f>
        <v>3529</v>
      </c>
      <c r="I135" s="261">
        <f>F135/F$134</f>
        <v>0.74590163934426235</v>
      </c>
      <c r="J135" s="259">
        <v>12208</v>
      </c>
      <c r="K135" s="260">
        <f t="shared" ref="K135:K138" si="15">J135/J$134</f>
        <v>0.75830796943909562</v>
      </c>
      <c r="L135" s="261">
        <f t="shared" ref="L135:L138" si="16">J135/F135-1</f>
        <v>-0.16153846153846152</v>
      </c>
      <c r="M135" s="262">
        <f t="shared" ref="M135:M138" si="17">J135-F135</f>
        <v>-2352</v>
      </c>
      <c r="N135" s="260">
        <f t="shared" ref="N135:N138" si="18">J135/D135-1</f>
        <v>-0.40012775784973709</v>
      </c>
      <c r="O135" s="259">
        <f t="shared" ref="O135:O138" si="19">J135-D135</f>
        <v>-8143</v>
      </c>
      <c r="Q135" s="29"/>
      <c r="R135" s="81"/>
      <c r="Z135" s="1" t="s">
        <v>184</v>
      </c>
    </row>
    <row r="136" spans="1:31" s="4" customFormat="1" x14ac:dyDescent="0.25">
      <c r="B136" s="99" t="s">
        <v>65</v>
      </c>
      <c r="C136" s="265">
        <v>0</v>
      </c>
      <c r="D136" s="265">
        <v>0</v>
      </c>
      <c r="E136" s="265">
        <v>0</v>
      </c>
      <c r="F136" s="265">
        <v>0</v>
      </c>
      <c r="G136" s="269" t="str">
        <f t="shared" ref="G136:G138" si="20">IFERROR(F136/E136-1,"-")</f>
        <v>-</v>
      </c>
      <c r="H136" s="265">
        <f t="shared" si="14"/>
        <v>0</v>
      </c>
      <c r="I136" s="273">
        <f t="shared" ref="I136:I138" si="21">F136/F$134</f>
        <v>0</v>
      </c>
      <c r="J136" s="265">
        <v>0</v>
      </c>
      <c r="K136" s="271">
        <f t="shared" si="15"/>
        <v>0</v>
      </c>
      <c r="L136" s="273" t="e">
        <f t="shared" si="16"/>
        <v>#DIV/0!</v>
      </c>
      <c r="M136" s="272">
        <f t="shared" si="17"/>
        <v>0</v>
      </c>
      <c r="N136" s="271" t="e">
        <f t="shared" si="18"/>
        <v>#DIV/0!</v>
      </c>
      <c r="O136" s="265">
        <f t="shared" si="19"/>
        <v>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0</v>
      </c>
      <c r="D137" s="265">
        <v>0</v>
      </c>
      <c r="E137" s="265">
        <v>0</v>
      </c>
      <c r="F137" s="265">
        <v>0</v>
      </c>
      <c r="G137" s="267" t="str">
        <f t="shared" si="20"/>
        <v>-</v>
      </c>
      <c r="H137" s="265">
        <f t="shared" si="14"/>
        <v>0</v>
      </c>
      <c r="I137" s="277">
        <f t="shared" si="21"/>
        <v>0</v>
      </c>
      <c r="J137" s="265">
        <v>0</v>
      </c>
      <c r="K137" s="271">
        <f t="shared" si="15"/>
        <v>0</v>
      </c>
      <c r="L137" s="273" t="e">
        <f t="shared" si="16"/>
        <v>#DIV/0!</v>
      </c>
      <c r="M137" s="272">
        <f t="shared" si="17"/>
        <v>0</v>
      </c>
      <c r="N137" s="271" t="e">
        <f t="shared" si="18"/>
        <v>#DIV/0!</v>
      </c>
      <c r="O137" s="265">
        <f t="shared" si="19"/>
        <v>0</v>
      </c>
      <c r="Q137" s="29"/>
      <c r="R137" s="81"/>
      <c r="Z137" s="1"/>
    </row>
    <row r="138" spans="1:31" s="4" customFormat="1" x14ac:dyDescent="0.25">
      <c r="B138" s="258" t="s">
        <v>200</v>
      </c>
      <c r="C138" s="259">
        <v>1580</v>
      </c>
      <c r="D138" s="259">
        <v>3769</v>
      </c>
      <c r="E138" s="259">
        <v>5328</v>
      </c>
      <c r="F138" s="259">
        <v>4960</v>
      </c>
      <c r="G138" s="263">
        <f t="shared" si="20"/>
        <v>-6.9069069069069067E-2</v>
      </c>
      <c r="H138" s="259">
        <f t="shared" si="14"/>
        <v>-368</v>
      </c>
      <c r="I138" s="261">
        <f t="shared" si="21"/>
        <v>0.25409836065573771</v>
      </c>
      <c r="J138" s="259">
        <v>3891</v>
      </c>
      <c r="K138" s="260">
        <f t="shared" si="15"/>
        <v>0.24169203056090441</v>
      </c>
      <c r="L138" s="261">
        <f t="shared" si="16"/>
        <v>-0.21552419354838714</v>
      </c>
      <c r="M138" s="262">
        <f t="shared" si="17"/>
        <v>-1069</v>
      </c>
      <c r="N138" s="260">
        <f t="shared" si="18"/>
        <v>3.2369328734412228E-2</v>
      </c>
      <c r="O138" s="259">
        <f t="shared" si="19"/>
        <v>122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189</v>
      </c>
    </row>
    <row r="140" spans="1:31" s="4" customFormat="1" ht="32.25" customHeight="1" x14ac:dyDescent="0.25">
      <c r="B140" s="321" t="s">
        <v>203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D93AD-AA5A-4ABB-A7D9-1589AE4B5BE3}">
  <sheetPr>
    <tabColor theme="4" tint="0.39997558519241921"/>
  </sheetPr>
  <dimension ref="A1:AE149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208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209</v>
      </c>
      <c r="C6" s="256">
        <v>282431</v>
      </c>
      <c r="D6" s="256">
        <v>509135</v>
      </c>
      <c r="E6" s="256">
        <v>705987</v>
      </c>
      <c r="F6" s="257">
        <f>E6/$E$6</f>
        <v>1</v>
      </c>
      <c r="G6" s="256">
        <v>728517</v>
      </c>
      <c r="H6" s="257">
        <f>G6/E6-1</f>
        <v>3.1912768932005786E-2</v>
      </c>
      <c r="I6" s="256">
        <f>G6-E6</f>
        <v>22530</v>
      </c>
      <c r="J6" s="257">
        <f>G6/$G$6</f>
        <v>1</v>
      </c>
      <c r="K6" s="256">
        <v>733514</v>
      </c>
      <c r="L6" s="257">
        <f>K6/G6-1</f>
        <v>6.8591398690764915E-3</v>
      </c>
      <c r="M6" s="256">
        <f>K6-G6</f>
        <v>4997</v>
      </c>
      <c r="N6" s="257">
        <f>K6/$K$6</f>
        <v>1</v>
      </c>
      <c r="O6" s="256">
        <v>740840</v>
      </c>
      <c r="P6" s="257">
        <f>O6/K6-1</f>
        <v>9.9875394334667522E-3</v>
      </c>
      <c r="Q6" s="256">
        <f>O6-K6</f>
        <v>7326</v>
      </c>
      <c r="R6" s="257">
        <f>IFERROR(O6/C6-1,"-")</f>
        <v>1.6230831601346876</v>
      </c>
      <c r="S6" s="256">
        <f>O6-C6</f>
        <v>458409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48" t="s">
        <v>47</v>
      </c>
      <c r="C7" s="265">
        <v>51841</v>
      </c>
      <c r="D7" s="265">
        <v>181377</v>
      </c>
      <c r="E7" s="265">
        <v>152312</v>
      </c>
      <c r="F7" s="271">
        <f t="shared" ref="F7:F16" si="0">E7/$E$6</f>
        <v>0.21574334938178749</v>
      </c>
      <c r="G7" s="265">
        <v>130902</v>
      </c>
      <c r="H7" s="273">
        <f>G7/E7-1</f>
        <v>-0.14056673144597931</v>
      </c>
      <c r="I7" s="272">
        <f>G7-E7</f>
        <v>-21410</v>
      </c>
      <c r="J7" s="271">
        <f>G7/$G$6</f>
        <v>0.17968283512944791</v>
      </c>
      <c r="K7" s="265">
        <v>116116</v>
      </c>
      <c r="L7" s="273">
        <f>K7/G7-1</f>
        <v>-0.11295472949229191</v>
      </c>
      <c r="M7" s="272">
        <f>K7-G7</f>
        <v>-14786</v>
      </c>
      <c r="N7" s="271">
        <f>K7/$K$6</f>
        <v>0.15830100038990394</v>
      </c>
      <c r="O7" s="265">
        <v>105730</v>
      </c>
      <c r="P7" s="273">
        <f>O7/K7-1</f>
        <v>-8.9445037720899845E-2</v>
      </c>
      <c r="Q7" s="272">
        <f>O7-K7</f>
        <v>-10386</v>
      </c>
      <c r="R7" s="273">
        <f t="shared" ref="R7:R16" si="1">IFERROR(O7/C7-1,"-")</f>
        <v>1.0395054107752553</v>
      </c>
      <c r="S7" s="272">
        <f t="shared" ref="S7:S16" si="2">O7-C7</f>
        <v>53889</v>
      </c>
      <c r="T7" s="271">
        <f>O7/$O$6</f>
        <v>0.14271637600561524</v>
      </c>
      <c r="V7" s="29"/>
      <c r="W7" s="81"/>
      <c r="AE7" s="1" t="s">
        <v>184</v>
      </c>
    </row>
    <row r="8" spans="1:31" s="4" customFormat="1" x14ac:dyDescent="0.25">
      <c r="B8" s="248" t="s">
        <v>48</v>
      </c>
      <c r="C8" s="265">
        <v>27117</v>
      </c>
      <c r="D8" s="265">
        <v>53696</v>
      </c>
      <c r="E8" s="265">
        <v>89466</v>
      </c>
      <c r="F8" s="271">
        <f t="shared" si="0"/>
        <v>0.12672471306128866</v>
      </c>
      <c r="G8" s="265">
        <v>83652</v>
      </c>
      <c r="H8" s="273">
        <f t="shared" ref="H8:H16" si="3">G8/E8-1</f>
        <v>-6.4985581114613389E-2</v>
      </c>
      <c r="I8" s="272">
        <f t="shared" ref="I8:I16" si="4">G8-E8</f>
        <v>-5814</v>
      </c>
      <c r="J8" s="271">
        <f t="shared" ref="J8:J16" si="5">G8/$G$6</f>
        <v>0.11482504869481426</v>
      </c>
      <c r="K8" s="265">
        <v>80352</v>
      </c>
      <c r="L8" s="273">
        <f t="shared" ref="L8:L16" si="6">K8/G8-1</f>
        <v>-3.9449146463921947E-2</v>
      </c>
      <c r="M8" s="272">
        <f t="shared" ref="M8:M16" si="7">K8-G8</f>
        <v>-3300</v>
      </c>
      <c r="N8" s="271">
        <f t="shared" ref="N8:N16" si="8">K8/$K$6</f>
        <v>0.10954392145207863</v>
      </c>
      <c r="O8" s="265">
        <v>81062</v>
      </c>
      <c r="P8" s="273">
        <f t="shared" ref="P8:P16" si="9">O8/K8-1</f>
        <v>8.8361210673038038E-3</v>
      </c>
      <c r="Q8" s="272">
        <f t="shared" ref="Q8:Q16" si="10">O8-K8</f>
        <v>710</v>
      </c>
      <c r="R8" s="273">
        <f t="shared" si="1"/>
        <v>1.9893424788877825</v>
      </c>
      <c r="S8" s="272">
        <f t="shared" si="2"/>
        <v>53945</v>
      </c>
      <c r="T8" s="271">
        <f t="shared" ref="T8:T16" si="11">O8/$O$6</f>
        <v>0.10941903784892824</v>
      </c>
      <c r="V8" s="29"/>
      <c r="W8" s="81"/>
      <c r="AE8" s="1"/>
    </row>
    <row r="9" spans="1:31" s="4" customFormat="1" x14ac:dyDescent="0.25">
      <c r="B9" s="248" t="s">
        <v>49</v>
      </c>
      <c r="C9" s="265">
        <v>2013</v>
      </c>
      <c r="D9" s="265">
        <v>3305</v>
      </c>
      <c r="E9" s="265">
        <v>3711</v>
      </c>
      <c r="F9" s="266">
        <f t="shared" si="0"/>
        <v>5.2564707282145426E-3</v>
      </c>
      <c r="G9" s="265">
        <v>14682</v>
      </c>
      <c r="H9" s="277">
        <f t="shared" si="3"/>
        <v>2.9563459983831852</v>
      </c>
      <c r="I9" s="268">
        <f t="shared" si="4"/>
        <v>10971</v>
      </c>
      <c r="J9" s="266">
        <f t="shared" si="5"/>
        <v>2.015327027372045E-2</v>
      </c>
      <c r="K9" s="265">
        <v>7864</v>
      </c>
      <c r="L9" s="273">
        <f t="shared" si="6"/>
        <v>-0.46437815011578809</v>
      </c>
      <c r="M9" s="272">
        <f t="shared" si="7"/>
        <v>-6818</v>
      </c>
      <c r="N9" s="271">
        <f t="shared" si="8"/>
        <v>1.0720995100298017E-2</v>
      </c>
      <c r="O9" s="265">
        <v>5738</v>
      </c>
      <c r="P9" s="273">
        <f t="shared" si="9"/>
        <v>-0.27034587995930826</v>
      </c>
      <c r="Q9" s="272">
        <f t="shared" si="10"/>
        <v>-2126</v>
      </c>
      <c r="R9" s="273">
        <f t="shared" si="1"/>
        <v>1.8504719324391457</v>
      </c>
      <c r="S9" s="272">
        <f t="shared" si="2"/>
        <v>3725</v>
      </c>
      <c r="T9" s="271">
        <f t="shared" si="11"/>
        <v>7.7452621348739273E-3</v>
      </c>
      <c r="V9" s="29"/>
      <c r="W9" s="81"/>
      <c r="AE9" s="1"/>
    </row>
    <row r="10" spans="1:31" s="4" customFormat="1" x14ac:dyDescent="0.25">
      <c r="B10" s="248" t="s">
        <v>51</v>
      </c>
      <c r="C10" s="265">
        <v>61574</v>
      </c>
      <c r="D10" s="265">
        <v>99731</v>
      </c>
      <c r="E10" s="265">
        <v>234682</v>
      </c>
      <c r="F10" s="271">
        <f t="shared" si="0"/>
        <v>0.33241688586333745</v>
      </c>
      <c r="G10" s="265">
        <v>242862</v>
      </c>
      <c r="H10" s="273">
        <f t="shared" si="3"/>
        <v>3.4855677043829525E-2</v>
      </c>
      <c r="I10" s="272">
        <f t="shared" si="4"/>
        <v>8180</v>
      </c>
      <c r="J10" s="271">
        <f t="shared" si="5"/>
        <v>0.3333649043193227</v>
      </c>
      <c r="K10" s="265">
        <v>271228</v>
      </c>
      <c r="L10" s="273">
        <f t="shared" si="6"/>
        <v>0.11679884049377831</v>
      </c>
      <c r="M10" s="272">
        <f t="shared" si="7"/>
        <v>28366</v>
      </c>
      <c r="N10" s="271">
        <f t="shared" si="8"/>
        <v>0.36976526692060413</v>
      </c>
      <c r="O10" s="265">
        <v>283233</v>
      </c>
      <c r="P10" s="273">
        <f t="shared" si="9"/>
        <v>4.4261654401462902E-2</v>
      </c>
      <c r="Q10" s="272">
        <f t="shared" si="10"/>
        <v>12005</v>
      </c>
      <c r="R10" s="273">
        <f t="shared" si="1"/>
        <v>3.5998798194042942</v>
      </c>
      <c r="S10" s="272">
        <f t="shared" si="2"/>
        <v>221659</v>
      </c>
      <c r="T10" s="271">
        <f>O10/$O$6</f>
        <v>0.38231332001511797</v>
      </c>
      <c r="V10" s="29"/>
      <c r="W10" s="81"/>
      <c r="AE10" s="1"/>
    </row>
    <row r="11" spans="1:31" s="4" customFormat="1" x14ac:dyDescent="0.25">
      <c r="B11" s="248" t="s">
        <v>53</v>
      </c>
      <c r="C11" s="265">
        <v>15835</v>
      </c>
      <c r="D11" s="265">
        <v>31893</v>
      </c>
      <c r="E11" s="265">
        <v>32003</v>
      </c>
      <c r="F11" s="266">
        <f t="shared" si="0"/>
        <v>4.5330863032888705E-2</v>
      </c>
      <c r="G11" s="265">
        <v>38275</v>
      </c>
      <c r="H11" s="277">
        <f t="shared" si="3"/>
        <v>0.19598162672249475</v>
      </c>
      <c r="I11" s="268">
        <f t="shared" si="4"/>
        <v>6272</v>
      </c>
      <c r="J11" s="266">
        <f t="shared" si="5"/>
        <v>5.2538238640965136E-2</v>
      </c>
      <c r="K11" s="265">
        <v>34967</v>
      </c>
      <c r="L11" s="273">
        <f t="shared" si="6"/>
        <v>-8.6427171783148293E-2</v>
      </c>
      <c r="M11" s="272">
        <f t="shared" si="7"/>
        <v>-3308</v>
      </c>
      <c r="N11" s="271">
        <f t="shared" si="8"/>
        <v>4.7670528442538246E-2</v>
      </c>
      <c r="O11" s="265">
        <v>38450</v>
      </c>
      <c r="P11" s="273">
        <f t="shared" si="9"/>
        <v>9.9608202019046521E-2</v>
      </c>
      <c r="Q11" s="272">
        <f t="shared" si="10"/>
        <v>3483</v>
      </c>
      <c r="R11" s="273">
        <f t="shared" si="1"/>
        <v>1.4281654562677613</v>
      </c>
      <c r="S11" s="272">
        <f t="shared" si="2"/>
        <v>22615</v>
      </c>
      <c r="T11" s="271">
        <f t="shared" si="11"/>
        <v>5.1900545326926194E-2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31132</v>
      </c>
      <c r="D12" s="265">
        <v>57767</v>
      </c>
      <c r="E12" s="265">
        <v>84383</v>
      </c>
      <c r="F12" s="271">
        <f t="shared" si="0"/>
        <v>0.1195248637722791</v>
      </c>
      <c r="G12" s="265">
        <v>97014</v>
      </c>
      <c r="H12" s="273">
        <f t="shared" si="3"/>
        <v>0.14968654823838934</v>
      </c>
      <c r="I12" s="272">
        <f t="shared" si="4"/>
        <v>12631</v>
      </c>
      <c r="J12" s="271">
        <f t="shared" si="5"/>
        <v>0.13316641890305922</v>
      </c>
      <c r="K12" s="265">
        <v>101537</v>
      </c>
      <c r="L12" s="273">
        <f t="shared" si="6"/>
        <v>4.6622137011153031E-2</v>
      </c>
      <c r="M12" s="272">
        <f t="shared" si="7"/>
        <v>4523</v>
      </c>
      <c r="N12" s="271">
        <f t="shared" si="8"/>
        <v>0.13842544245917596</v>
      </c>
      <c r="O12" s="265">
        <v>116513</v>
      </c>
      <c r="P12" s="273">
        <f t="shared" si="9"/>
        <v>0.14749303209667408</v>
      </c>
      <c r="Q12" s="272">
        <f t="shared" si="10"/>
        <v>14976</v>
      </c>
      <c r="R12" s="273">
        <f t="shared" si="1"/>
        <v>2.7425478607220866</v>
      </c>
      <c r="S12" s="272">
        <f t="shared" si="2"/>
        <v>85381</v>
      </c>
      <c r="T12" s="271">
        <f t="shared" si="11"/>
        <v>0.15727147562226662</v>
      </c>
      <c r="V12" s="29"/>
      <c r="W12" s="81"/>
      <c r="AE12" s="1"/>
    </row>
    <row r="13" spans="1:31" s="4" customFormat="1" x14ac:dyDescent="0.25">
      <c r="B13" s="248" t="s">
        <v>52</v>
      </c>
      <c r="C13" s="265">
        <v>9589</v>
      </c>
      <c r="D13" s="265">
        <v>10854</v>
      </c>
      <c r="E13" s="265">
        <v>21277</v>
      </c>
      <c r="F13" s="266">
        <f t="shared" si="0"/>
        <v>3.0137948715769552E-2</v>
      </c>
      <c r="G13" s="265">
        <v>26478</v>
      </c>
      <c r="H13" s="277">
        <f t="shared" si="3"/>
        <v>0.24444235559524374</v>
      </c>
      <c r="I13" s="268">
        <f t="shared" si="4"/>
        <v>5201</v>
      </c>
      <c r="J13" s="266">
        <f t="shared" si="5"/>
        <v>3.6345068131560417E-2</v>
      </c>
      <c r="K13" s="265">
        <v>22061</v>
      </c>
      <c r="L13" s="273">
        <f t="shared" si="6"/>
        <v>-0.16681773547851042</v>
      </c>
      <c r="M13" s="272">
        <f t="shared" si="7"/>
        <v>-4417</v>
      </c>
      <c r="N13" s="271">
        <f t="shared" si="8"/>
        <v>3.0075772241565941E-2</v>
      </c>
      <c r="O13" s="265">
        <v>22038</v>
      </c>
      <c r="P13" s="273">
        <f t="shared" si="9"/>
        <v>-1.0425638003717097E-3</v>
      </c>
      <c r="Q13" s="272">
        <f t="shared" si="10"/>
        <v>-23</v>
      </c>
      <c r="R13" s="273">
        <f t="shared" si="1"/>
        <v>1.2982584211075192</v>
      </c>
      <c r="S13" s="272">
        <f t="shared" si="2"/>
        <v>12449</v>
      </c>
      <c r="T13" s="271">
        <f t="shared" si="11"/>
        <v>2.9747313859942767E-2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10674</v>
      </c>
      <c r="D14" s="265">
        <v>32424</v>
      </c>
      <c r="E14" s="265">
        <v>21054</v>
      </c>
      <c r="F14" s="271">
        <f t="shared" si="0"/>
        <v>2.9822078876806515E-2</v>
      </c>
      <c r="G14" s="265">
        <v>23092</v>
      </c>
      <c r="H14" s="273">
        <f t="shared" si="3"/>
        <v>9.6798708083974505E-2</v>
      </c>
      <c r="I14" s="272">
        <f t="shared" si="4"/>
        <v>2038</v>
      </c>
      <c r="J14" s="271">
        <f t="shared" si="5"/>
        <v>3.1697269933302859E-2</v>
      </c>
      <c r="K14" s="265">
        <v>20158</v>
      </c>
      <c r="L14" s="273">
        <f t="shared" si="6"/>
        <v>-0.12705698943357002</v>
      </c>
      <c r="M14" s="272">
        <f t="shared" si="7"/>
        <v>-2934</v>
      </c>
      <c r="N14" s="271">
        <f t="shared" si="8"/>
        <v>2.7481411397737465E-2</v>
      </c>
      <c r="O14" s="265">
        <v>21078</v>
      </c>
      <c r="P14" s="273">
        <f t="shared" si="9"/>
        <v>4.5639448357972068E-2</v>
      </c>
      <c r="Q14" s="272">
        <f t="shared" si="10"/>
        <v>920</v>
      </c>
      <c r="R14" s="273">
        <f t="shared" si="1"/>
        <v>0.97470489038785835</v>
      </c>
      <c r="S14" s="272">
        <f t="shared" si="2"/>
        <v>10404</v>
      </c>
      <c r="T14" s="271">
        <f t="shared" si="11"/>
        <v>2.8451487500674909E-2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11442</v>
      </c>
      <c r="D15" s="265">
        <v>14930</v>
      </c>
      <c r="E15" s="265">
        <v>28193</v>
      </c>
      <c r="F15" s="266">
        <f t="shared" si="0"/>
        <v>3.9934163093654697E-2</v>
      </c>
      <c r="G15" s="265">
        <v>30315</v>
      </c>
      <c r="H15" s="277">
        <f t="shared" si="3"/>
        <v>7.5266910225942674E-2</v>
      </c>
      <c r="I15" s="268">
        <f t="shared" si="4"/>
        <v>2122</v>
      </c>
      <c r="J15" s="266">
        <f t="shared" si="5"/>
        <v>4.1611932185522095E-2</v>
      </c>
      <c r="K15" s="265">
        <v>41744</v>
      </c>
      <c r="L15" s="273">
        <f t="shared" si="6"/>
        <v>0.37700808180768597</v>
      </c>
      <c r="M15" s="272">
        <f t="shared" si="7"/>
        <v>11429</v>
      </c>
      <c r="N15" s="271">
        <f t="shared" si="8"/>
        <v>5.6909615903718264E-2</v>
      </c>
      <c r="O15" s="265">
        <v>30368</v>
      </c>
      <c r="P15" s="273">
        <f t="shared" si="9"/>
        <v>-0.27251820620927558</v>
      </c>
      <c r="Q15" s="272">
        <f t="shared" si="10"/>
        <v>-11376</v>
      </c>
      <c r="R15" s="273">
        <f t="shared" si="1"/>
        <v>1.6540814542912079</v>
      </c>
      <c r="S15" s="272">
        <f t="shared" si="2"/>
        <v>18926</v>
      </c>
      <c r="T15" s="271">
        <f t="shared" si="11"/>
        <v>4.099130716483991E-2</v>
      </c>
      <c r="V15" s="29"/>
      <c r="W15" s="81"/>
      <c r="AE15" s="1"/>
    </row>
    <row r="16" spans="1:31" s="4" customFormat="1" x14ac:dyDescent="0.25">
      <c r="B16" s="248" t="s">
        <v>210</v>
      </c>
      <c r="C16" s="265">
        <f>C6-SUM(C7:C15)</f>
        <v>61214</v>
      </c>
      <c r="D16" s="265">
        <f>D6-SUM(D7:D15)</f>
        <v>23158</v>
      </c>
      <c r="E16" s="265">
        <f>E6-SUM(E7:E15)</f>
        <v>38906</v>
      </c>
      <c r="F16" s="271">
        <f t="shared" si="0"/>
        <v>5.5108663473973314E-2</v>
      </c>
      <c r="G16" s="265">
        <f>G6-SUM(G7:G15)</f>
        <v>41245</v>
      </c>
      <c r="H16" s="273">
        <f t="shared" si="3"/>
        <v>6.0119261810517743E-2</v>
      </c>
      <c r="I16" s="272">
        <f t="shared" si="4"/>
        <v>2339</v>
      </c>
      <c r="J16" s="271">
        <f t="shared" si="5"/>
        <v>5.6615013788284971E-2</v>
      </c>
      <c r="K16" s="265">
        <f>K6-SUM(K7:K15)</f>
        <v>37487</v>
      </c>
      <c r="L16" s="273">
        <f t="shared" si="6"/>
        <v>-9.1114074433264691E-2</v>
      </c>
      <c r="M16" s="272">
        <f t="shared" si="7"/>
        <v>-3758</v>
      </c>
      <c r="N16" s="271">
        <f t="shared" si="8"/>
        <v>5.110604569237942E-2</v>
      </c>
      <c r="O16" s="265">
        <f>O6-SUM(O7:O15)</f>
        <v>36630</v>
      </c>
      <c r="P16" s="273">
        <f t="shared" si="9"/>
        <v>-2.2861258569637499E-2</v>
      </c>
      <c r="Q16" s="272">
        <f t="shared" si="10"/>
        <v>-857</v>
      </c>
      <c r="R16" s="273">
        <f t="shared" si="1"/>
        <v>-0.40160747541412101</v>
      </c>
      <c r="S16" s="272">
        <f t="shared" si="2"/>
        <v>-24584</v>
      </c>
      <c r="T16" s="271">
        <f t="shared" si="11"/>
        <v>4.944387452081421E-2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189</v>
      </c>
    </row>
    <row r="18" spans="2:31" s="4" customFormat="1" x14ac:dyDescent="0.25">
      <c r="B18" s="173" t="s">
        <v>190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83" t="s">
        <v>192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7" t="s">
        <v>180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181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182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183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184</v>
      </c>
    </row>
    <row r="49" spans="2:31" s="4" customFormat="1" hidden="1" x14ac:dyDescent="0.25">
      <c r="B49" s="248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8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189</v>
      </c>
    </row>
    <row r="52" spans="2:31" s="4" customFormat="1" hidden="1" x14ac:dyDescent="0.25">
      <c r="B52" s="282" t="s">
        <v>190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30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209</v>
      </c>
      <c r="C136" s="241">
        <v>456683</v>
      </c>
      <c r="D136" s="241">
        <v>800301</v>
      </c>
      <c r="E136" s="241">
        <v>1016781</v>
      </c>
      <c r="F136" s="241">
        <v>1041269</v>
      </c>
      <c r="G136" s="242">
        <f>F136/E136-1</f>
        <v>2.4083848931087504E-2</v>
      </c>
      <c r="H136" s="241">
        <f>F136-E136</f>
        <v>24488</v>
      </c>
      <c r="I136" s="242">
        <f>F136/F$136</f>
        <v>1</v>
      </c>
      <c r="J136" s="241">
        <v>1058434</v>
      </c>
      <c r="K136" s="242">
        <f>H136/H$136</f>
        <v>1</v>
      </c>
      <c r="L136" s="242">
        <f>J136/F136-1</f>
        <v>1.6484693196474609E-2</v>
      </c>
      <c r="M136" s="241">
        <f>J136-F136</f>
        <v>17165</v>
      </c>
      <c r="N136" s="242">
        <f>J136/C136-1</f>
        <v>1.3176557918731375</v>
      </c>
      <c r="O136" s="241">
        <f>J136-C136</f>
        <v>601751</v>
      </c>
      <c r="Q136" s="29"/>
      <c r="R136" s="81"/>
      <c r="Z136" s="1" t="s">
        <v>182</v>
      </c>
      <c r="AE136"/>
    </row>
    <row r="137" spans="1:31" s="4" customFormat="1" x14ac:dyDescent="0.25">
      <c r="B137" s="248" t="s">
        <v>47</v>
      </c>
      <c r="C137" s="265">
        <v>117997</v>
      </c>
      <c r="D137" s="265">
        <v>247584</v>
      </c>
      <c r="E137" s="265">
        <v>207208</v>
      </c>
      <c r="F137" s="265">
        <v>181512</v>
      </c>
      <c r="G137" s="271">
        <f t="shared" ref="G137:G146" si="12">F137/E137-1</f>
        <v>-0.12401065595922933</v>
      </c>
      <c r="H137" s="278">
        <f t="shared" ref="H137:H146" si="13">F137-E137</f>
        <v>-25696</v>
      </c>
      <c r="I137" s="273">
        <f t="shared" ref="I137:K146" si="14">F137/F$136</f>
        <v>0.17431806766551197</v>
      </c>
      <c r="J137" s="265">
        <v>161819</v>
      </c>
      <c r="K137" s="273">
        <f t="shared" si="14"/>
        <v>-1.049330284220843</v>
      </c>
      <c r="L137" s="273">
        <f t="shared" ref="L137:L146" si="15">J137/F137-1</f>
        <v>-0.10849420423994005</v>
      </c>
      <c r="M137" s="272">
        <f t="shared" ref="M137:M146" si="16">J137-F137</f>
        <v>-19693</v>
      </c>
      <c r="N137" s="271">
        <f t="shared" ref="N137:N146" si="17">J137/C137-1</f>
        <v>0.37138232327940535</v>
      </c>
      <c r="O137" s="265">
        <f t="shared" ref="O137:O146" si="18">J137-C137</f>
        <v>43822</v>
      </c>
      <c r="Q137" s="29"/>
      <c r="R137" s="81"/>
      <c r="Z137" s="1" t="s">
        <v>184</v>
      </c>
    </row>
    <row r="138" spans="1:31" s="4" customFormat="1" x14ac:dyDescent="0.25">
      <c r="B138" s="248" t="s">
        <v>48</v>
      </c>
      <c r="C138" s="265">
        <v>51760</v>
      </c>
      <c r="D138" s="265">
        <v>83468</v>
      </c>
      <c r="E138" s="265">
        <v>123951</v>
      </c>
      <c r="F138" s="265">
        <v>118966</v>
      </c>
      <c r="G138" s="271">
        <f t="shared" si="12"/>
        <v>-4.0217505304515511E-2</v>
      </c>
      <c r="H138" s="278">
        <f t="shared" si="13"/>
        <v>-4985</v>
      </c>
      <c r="I138" s="273">
        <f t="shared" si="14"/>
        <v>0.1142509764527706</v>
      </c>
      <c r="J138" s="265">
        <v>114660</v>
      </c>
      <c r="K138" s="273">
        <f t="shared" si="14"/>
        <v>-0.20356909506697157</v>
      </c>
      <c r="L138" s="273">
        <f t="shared" si="15"/>
        <v>-3.6195215439705497E-2</v>
      </c>
      <c r="M138" s="272">
        <f t="shared" si="16"/>
        <v>-4306</v>
      </c>
      <c r="N138" s="271">
        <f t="shared" si="17"/>
        <v>1.2152241112828439</v>
      </c>
      <c r="O138" s="265">
        <f t="shared" si="18"/>
        <v>62900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2339</v>
      </c>
      <c r="D139" s="265">
        <v>4950</v>
      </c>
      <c r="E139" s="265">
        <v>6762</v>
      </c>
      <c r="F139" s="265">
        <v>20250</v>
      </c>
      <c r="G139" s="271">
        <f t="shared" si="12"/>
        <v>1.9946761313220942</v>
      </c>
      <c r="H139" s="278">
        <f t="shared" si="13"/>
        <v>13488</v>
      </c>
      <c r="I139" s="273">
        <f t="shared" si="14"/>
        <v>1.9447424248681178E-2</v>
      </c>
      <c r="J139" s="265">
        <v>11054</v>
      </c>
      <c r="K139" s="277">
        <f t="shared" si="14"/>
        <v>0.55080039202874875</v>
      </c>
      <c r="L139" s="273">
        <f t="shared" si="15"/>
        <v>-0.45412345679012345</v>
      </c>
      <c r="M139" s="272">
        <f t="shared" si="16"/>
        <v>-9196</v>
      </c>
      <c r="N139" s="271">
        <f t="shared" si="17"/>
        <v>3.725951261222745</v>
      </c>
      <c r="O139" s="265">
        <f t="shared" si="18"/>
        <v>8715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103133</v>
      </c>
      <c r="D140" s="265">
        <v>181693</v>
      </c>
      <c r="E140" s="265">
        <v>342343</v>
      </c>
      <c r="F140" s="265">
        <v>341923</v>
      </c>
      <c r="G140" s="271">
        <f t="shared" si="12"/>
        <v>-1.2268397484394011E-3</v>
      </c>
      <c r="H140" s="278">
        <f t="shared" si="13"/>
        <v>-420</v>
      </c>
      <c r="I140" s="273">
        <f t="shared" si="14"/>
        <v>0.32837143908058342</v>
      </c>
      <c r="J140" s="265">
        <v>382237</v>
      </c>
      <c r="K140" s="273">
        <f t="shared" si="14"/>
        <v>-1.7151257758902319E-2</v>
      </c>
      <c r="L140" s="273">
        <f t="shared" si="15"/>
        <v>0.1179037385610211</v>
      </c>
      <c r="M140" s="272">
        <f t="shared" si="16"/>
        <v>40314</v>
      </c>
      <c r="N140" s="271">
        <f t="shared" si="17"/>
        <v>2.7062530906693301</v>
      </c>
      <c r="O140" s="265">
        <f t="shared" si="18"/>
        <v>279104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30584</v>
      </c>
      <c r="D141" s="265">
        <v>44398</v>
      </c>
      <c r="E141" s="265">
        <v>48630</v>
      </c>
      <c r="F141" s="265">
        <v>55684</v>
      </c>
      <c r="G141" s="271">
        <f t="shared" si="12"/>
        <v>0.14505449311124829</v>
      </c>
      <c r="H141" s="278">
        <f t="shared" si="13"/>
        <v>7054</v>
      </c>
      <c r="I141" s="273">
        <f t="shared" si="14"/>
        <v>5.3477055400669757E-2</v>
      </c>
      <c r="J141" s="265">
        <v>49807</v>
      </c>
      <c r="K141" s="277">
        <f t="shared" si="14"/>
        <v>0.28805945769356417</v>
      </c>
      <c r="L141" s="273">
        <f t="shared" si="15"/>
        <v>-0.10554198692622652</v>
      </c>
      <c r="M141" s="272">
        <f t="shared" si="16"/>
        <v>-5877</v>
      </c>
      <c r="N141" s="271">
        <f t="shared" si="17"/>
        <v>0.62853125817420863</v>
      </c>
      <c r="O141" s="265">
        <f t="shared" si="18"/>
        <v>19223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61571</v>
      </c>
      <c r="D142" s="265">
        <v>104557</v>
      </c>
      <c r="E142" s="265">
        <v>134886</v>
      </c>
      <c r="F142" s="265">
        <v>146430</v>
      </c>
      <c r="G142" s="271">
        <f t="shared" si="12"/>
        <v>8.5583381522174262E-2</v>
      </c>
      <c r="H142" s="278">
        <f t="shared" si="13"/>
        <v>11544</v>
      </c>
      <c r="I142" s="273">
        <f t="shared" si="14"/>
        <v>0.14062648556713012</v>
      </c>
      <c r="J142" s="265">
        <v>156566</v>
      </c>
      <c r="K142" s="273">
        <f t="shared" si="14"/>
        <v>0.47141457040182949</v>
      </c>
      <c r="L142" s="273">
        <f t="shared" si="15"/>
        <v>6.9220788089872309E-2</v>
      </c>
      <c r="M142" s="272">
        <f t="shared" si="16"/>
        <v>10136</v>
      </c>
      <c r="N142" s="271">
        <f t="shared" si="17"/>
        <v>1.5428529664939665</v>
      </c>
      <c r="O142" s="265">
        <f t="shared" si="18"/>
        <v>94995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16023</v>
      </c>
      <c r="D143" s="265">
        <v>21732</v>
      </c>
      <c r="E143" s="265">
        <v>33809</v>
      </c>
      <c r="F143" s="265">
        <v>37722</v>
      </c>
      <c r="G143" s="271">
        <f t="shared" si="12"/>
        <v>0.11573841284864983</v>
      </c>
      <c r="H143" s="278">
        <f t="shared" si="13"/>
        <v>3913</v>
      </c>
      <c r="I143" s="273">
        <f t="shared" si="14"/>
        <v>3.6226950000432162E-2</v>
      </c>
      <c r="J143" s="265">
        <v>35821</v>
      </c>
      <c r="K143" s="277">
        <f t="shared" si="14"/>
        <v>0.15979255145377327</v>
      </c>
      <c r="L143" s="273">
        <f t="shared" si="15"/>
        <v>-5.0394994963151474E-2</v>
      </c>
      <c r="M143" s="272">
        <f t="shared" si="16"/>
        <v>-1901</v>
      </c>
      <c r="N143" s="271">
        <f t="shared" si="17"/>
        <v>1.2355988266866378</v>
      </c>
      <c r="O143" s="265">
        <f t="shared" si="18"/>
        <v>19798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26839</v>
      </c>
      <c r="D144" s="265">
        <v>45216</v>
      </c>
      <c r="E144" s="265">
        <v>29061</v>
      </c>
      <c r="F144" s="265">
        <v>32018</v>
      </c>
      <c r="G144" s="271">
        <f t="shared" si="12"/>
        <v>0.10175148824885594</v>
      </c>
      <c r="H144" s="278">
        <f t="shared" si="13"/>
        <v>2957</v>
      </c>
      <c r="I144" s="273">
        <f t="shared" si="14"/>
        <v>3.0749018745396241E-2</v>
      </c>
      <c r="J144" s="265">
        <v>29188</v>
      </c>
      <c r="K144" s="273">
        <f t="shared" si="14"/>
        <v>0.12075302188827181</v>
      </c>
      <c r="L144" s="273">
        <f t="shared" si="15"/>
        <v>-8.838778187269658E-2</v>
      </c>
      <c r="M144" s="272">
        <f t="shared" si="16"/>
        <v>-2830</v>
      </c>
      <c r="N144" s="271">
        <f t="shared" si="17"/>
        <v>8.752188978724984E-2</v>
      </c>
      <c r="O144" s="265">
        <f t="shared" si="18"/>
        <v>2349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24273</v>
      </c>
      <c r="D145" s="265">
        <v>26311</v>
      </c>
      <c r="E145" s="265">
        <v>32375</v>
      </c>
      <c r="F145" s="265">
        <v>47068</v>
      </c>
      <c r="G145" s="271">
        <f t="shared" si="12"/>
        <v>0.45383783783783782</v>
      </c>
      <c r="H145" s="278">
        <f t="shared" si="13"/>
        <v>14693</v>
      </c>
      <c r="I145" s="273">
        <f t="shared" si="14"/>
        <v>4.5202536520342007E-2</v>
      </c>
      <c r="J145" s="265">
        <v>61312</v>
      </c>
      <c r="K145" s="277">
        <f t="shared" si="14"/>
        <v>0.60000816726559947</v>
      </c>
      <c r="L145" s="273">
        <f t="shared" si="15"/>
        <v>0.30262598793235318</v>
      </c>
      <c r="M145" s="272">
        <f t="shared" si="16"/>
        <v>14244</v>
      </c>
      <c r="N145" s="271">
        <f t="shared" si="17"/>
        <v>1.5259341655337204</v>
      </c>
      <c r="O145" s="265">
        <f t="shared" si="18"/>
        <v>37039</v>
      </c>
      <c r="Q145" s="29"/>
      <c r="R145" s="81"/>
      <c r="Z145" s="1"/>
    </row>
    <row r="146" spans="2:31" s="4" customFormat="1" x14ac:dyDescent="0.25">
      <c r="B146" s="248" t="s">
        <v>210</v>
      </c>
      <c r="C146" s="265">
        <f>C136-SUM(C137:C145)</f>
        <v>22164</v>
      </c>
      <c r="D146" s="265">
        <f>D136-SUM(D137:D145)</f>
        <v>40392</v>
      </c>
      <c r="E146" s="265">
        <f>E136-SUM(E137:E145)</f>
        <v>57756</v>
      </c>
      <c r="F146" s="265">
        <f>F136-SUM(F137:F145)</f>
        <v>59696</v>
      </c>
      <c r="G146" s="271">
        <f t="shared" si="12"/>
        <v>3.3589583766188813E-2</v>
      </c>
      <c r="H146" s="278">
        <f t="shared" si="13"/>
        <v>1940</v>
      </c>
      <c r="I146" s="273">
        <f t="shared" si="14"/>
        <v>5.7330046318482542E-2</v>
      </c>
      <c r="J146" s="265">
        <f>J136-SUM(J137:J145)</f>
        <v>55970</v>
      </c>
      <c r="K146" s="273">
        <f t="shared" si="14"/>
        <v>7.9222476314929763E-2</v>
      </c>
      <c r="L146" s="273">
        <f t="shared" si="15"/>
        <v>-6.2416242294291102E-2</v>
      </c>
      <c r="M146" s="272">
        <f t="shared" si="16"/>
        <v>-3726</v>
      </c>
      <c r="N146" s="271">
        <f t="shared" si="17"/>
        <v>1.5252661974372859</v>
      </c>
      <c r="O146" s="265">
        <f t="shared" si="18"/>
        <v>33806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189</v>
      </c>
    </row>
    <row r="148" spans="2:31" s="4" customFormat="1" x14ac:dyDescent="0.25">
      <c r="B148" s="173" t="s">
        <v>190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352D0-33C2-4113-8530-AD44AEFE2C6E}">
  <sheetPr>
    <tabColor theme="4" tint="0.39997558519241921"/>
  </sheetPr>
  <dimension ref="A1:AE149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211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209</v>
      </c>
      <c r="C6" s="256">
        <v>162991</v>
      </c>
      <c r="D6" s="256">
        <v>227881</v>
      </c>
      <c r="E6" s="256">
        <v>401631</v>
      </c>
      <c r="F6" s="257">
        <f>E6/$E$6</f>
        <v>1</v>
      </c>
      <c r="G6" s="256">
        <v>425404</v>
      </c>
      <c r="H6" s="257">
        <f>G6/E6-1</f>
        <v>5.9191148093648227E-2</v>
      </c>
      <c r="I6" s="256">
        <f>G6-E6</f>
        <v>23773</v>
      </c>
      <c r="J6" s="257">
        <f>G6/$G$6</f>
        <v>1</v>
      </c>
      <c r="K6" s="256">
        <v>436787</v>
      </c>
      <c r="L6" s="257">
        <f>K6/G6-1</f>
        <v>2.6758093482901035E-2</v>
      </c>
      <c r="M6" s="256">
        <f>K6-G6</f>
        <v>11383</v>
      </c>
      <c r="N6" s="257">
        <f>K6/$K$6</f>
        <v>1</v>
      </c>
      <c r="O6" s="256">
        <v>452320</v>
      </c>
      <c r="P6" s="257">
        <f>O6/K6-1</f>
        <v>3.5561955827439817E-2</v>
      </c>
      <c r="Q6" s="256">
        <f>O6-K6</f>
        <v>15533</v>
      </c>
      <c r="R6" s="257">
        <f>IFERROR(O6/C6-1,"-")</f>
        <v>1.775122552778988</v>
      </c>
      <c r="S6" s="256">
        <f>O6-C6</f>
        <v>289329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48" t="s">
        <v>47</v>
      </c>
      <c r="C7" s="265">
        <v>24286</v>
      </c>
      <c r="D7" s="265">
        <v>82985</v>
      </c>
      <c r="E7" s="265">
        <v>86269</v>
      </c>
      <c r="F7" s="271">
        <f t="shared" ref="F7:F16" si="0">E7/$E$6</f>
        <v>0.21479666659197125</v>
      </c>
      <c r="G7" s="265">
        <v>74723</v>
      </c>
      <c r="H7" s="273">
        <f>G7/E7-1</f>
        <v>-0.13383718369286768</v>
      </c>
      <c r="I7" s="272">
        <f>G7-E7</f>
        <v>-11546</v>
      </c>
      <c r="J7" s="271">
        <f>G7/$G$6</f>
        <v>0.17565185094639449</v>
      </c>
      <c r="K7" s="265">
        <v>71166</v>
      </c>
      <c r="L7" s="273">
        <f>K7/G7-1</f>
        <v>-4.7602478487212774E-2</v>
      </c>
      <c r="M7" s="272">
        <f>K7-G7</f>
        <v>-3557</v>
      </c>
      <c r="N7" s="271">
        <f>K7/$K$6</f>
        <v>0.16293067330300581</v>
      </c>
      <c r="O7" s="265">
        <v>56847</v>
      </c>
      <c r="P7" s="273">
        <f>O7/K7-1</f>
        <v>-0.20120563190287499</v>
      </c>
      <c r="Q7" s="272">
        <f>O7-K7</f>
        <v>-14319</v>
      </c>
      <c r="R7" s="273">
        <f t="shared" ref="R7:R16" si="1">IFERROR(O7/C7-1,"-")</f>
        <v>1.3407312855142881</v>
      </c>
      <c r="S7" s="272">
        <f t="shared" ref="S7:S16" si="2">O7-C7</f>
        <v>32561</v>
      </c>
      <c r="T7" s="271">
        <f>O7/$O$6</f>
        <v>0.12567872302794481</v>
      </c>
      <c r="V7" s="29"/>
      <c r="W7" s="81"/>
      <c r="AE7" s="1" t="s">
        <v>184</v>
      </c>
    </row>
    <row r="8" spans="1:31" s="4" customFormat="1" x14ac:dyDescent="0.25">
      <c r="B8" s="248" t="s">
        <v>48</v>
      </c>
      <c r="C8" s="265">
        <v>15074</v>
      </c>
      <c r="D8" s="265">
        <v>20665</v>
      </c>
      <c r="E8" s="265">
        <v>51989</v>
      </c>
      <c r="F8" s="271">
        <f t="shared" si="0"/>
        <v>0.12944468927946298</v>
      </c>
      <c r="G8" s="265">
        <v>46271</v>
      </c>
      <c r="H8" s="273">
        <f t="shared" ref="H8:H16" si="3">G8/E8-1</f>
        <v>-0.10998480447787029</v>
      </c>
      <c r="I8" s="272">
        <f t="shared" ref="I8:I16" si="4">G8-E8</f>
        <v>-5718</v>
      </c>
      <c r="J8" s="271">
        <f t="shared" ref="J8:J16" si="5">G8/$G$6</f>
        <v>0.10876954612556534</v>
      </c>
      <c r="K8" s="265">
        <v>43579</v>
      </c>
      <c r="L8" s="273">
        <f t="shared" ref="L8:L16" si="6">K8/G8-1</f>
        <v>-5.8178988999589398E-2</v>
      </c>
      <c r="M8" s="272">
        <f t="shared" ref="M8:M16" si="7">K8-G8</f>
        <v>-2692</v>
      </c>
      <c r="N8" s="271">
        <f t="shared" ref="N8:N16" si="8">K8/$K$6</f>
        <v>9.9771742290864884E-2</v>
      </c>
      <c r="O8" s="265">
        <v>45768</v>
      </c>
      <c r="P8" s="273">
        <f t="shared" ref="P8:P16" si="9">O8/K8-1</f>
        <v>5.0230615663507727E-2</v>
      </c>
      <c r="Q8" s="272">
        <f t="shared" ref="Q8:Q16" si="10">O8-K8</f>
        <v>2189</v>
      </c>
      <c r="R8" s="273">
        <f t="shared" si="1"/>
        <v>2.0362213082128169</v>
      </c>
      <c r="S8" s="272">
        <f t="shared" si="2"/>
        <v>30694</v>
      </c>
      <c r="T8" s="271">
        <f t="shared" ref="T8:T16" si="11">O8/$O$6</f>
        <v>0.10118500176865936</v>
      </c>
      <c r="V8" s="29"/>
      <c r="W8" s="81"/>
      <c r="AE8" s="1"/>
    </row>
    <row r="9" spans="1:31" s="4" customFormat="1" x14ac:dyDescent="0.25">
      <c r="B9" s="248" t="s">
        <v>49</v>
      </c>
      <c r="C9" s="265">
        <v>585</v>
      </c>
      <c r="D9" s="265">
        <v>1634</v>
      </c>
      <c r="E9" s="265">
        <v>1808</v>
      </c>
      <c r="F9" s="266">
        <f t="shared" si="0"/>
        <v>4.50164454437033E-3</v>
      </c>
      <c r="G9" s="265">
        <v>3786</v>
      </c>
      <c r="H9" s="277">
        <f t="shared" si="3"/>
        <v>1.0940265486725664</v>
      </c>
      <c r="I9" s="268">
        <f t="shared" si="4"/>
        <v>1978</v>
      </c>
      <c r="J9" s="266">
        <f t="shared" si="5"/>
        <v>8.899775272446897E-3</v>
      </c>
      <c r="K9" s="265">
        <v>2602</v>
      </c>
      <c r="L9" s="273">
        <f t="shared" si="6"/>
        <v>-0.31273111463285785</v>
      </c>
      <c r="M9" s="272">
        <f t="shared" si="7"/>
        <v>-1184</v>
      </c>
      <c r="N9" s="271">
        <f t="shared" si="8"/>
        <v>5.9571370027038349E-3</v>
      </c>
      <c r="O9" s="265">
        <v>2425</v>
      </c>
      <c r="P9" s="273">
        <f t="shared" si="9"/>
        <v>-6.8024596464258291E-2</v>
      </c>
      <c r="Q9" s="272">
        <f t="shared" si="10"/>
        <v>-177</v>
      </c>
      <c r="R9" s="273">
        <f t="shared" si="1"/>
        <v>3.1452991452991457</v>
      </c>
      <c r="S9" s="272">
        <f t="shared" si="2"/>
        <v>1840</v>
      </c>
      <c r="T9" s="271">
        <f t="shared" si="11"/>
        <v>5.361248673505483E-3</v>
      </c>
      <c r="V9" s="29"/>
      <c r="W9" s="81"/>
      <c r="AE9" s="1"/>
    </row>
    <row r="10" spans="1:31" s="4" customFormat="1" x14ac:dyDescent="0.25">
      <c r="B10" s="248" t="s">
        <v>51</v>
      </c>
      <c r="C10" s="265">
        <v>48691</v>
      </c>
      <c r="D10" s="265">
        <v>62274</v>
      </c>
      <c r="E10" s="265">
        <v>166478</v>
      </c>
      <c r="F10" s="271">
        <f t="shared" si="0"/>
        <v>0.41450485644783397</v>
      </c>
      <c r="G10" s="265">
        <v>177967</v>
      </c>
      <c r="H10" s="273">
        <f t="shared" si="3"/>
        <v>6.9012121721789166E-2</v>
      </c>
      <c r="I10" s="272">
        <f t="shared" si="4"/>
        <v>11489</v>
      </c>
      <c r="J10" s="271">
        <f t="shared" si="5"/>
        <v>0.41834820547056445</v>
      </c>
      <c r="K10" s="265">
        <v>192817</v>
      </c>
      <c r="L10" s="273">
        <f t="shared" si="6"/>
        <v>8.3442435957228112E-2</v>
      </c>
      <c r="M10" s="272">
        <f t="shared" si="7"/>
        <v>14850</v>
      </c>
      <c r="N10" s="271">
        <f t="shared" si="8"/>
        <v>0.44144399902011738</v>
      </c>
      <c r="O10" s="265">
        <v>212659</v>
      </c>
      <c r="P10" s="273">
        <f t="shared" si="9"/>
        <v>0.10290586410949243</v>
      </c>
      <c r="Q10" s="272">
        <f t="shared" si="10"/>
        <v>19842</v>
      </c>
      <c r="R10" s="273">
        <f t="shared" si="1"/>
        <v>3.3675217185927586</v>
      </c>
      <c r="S10" s="272">
        <f t="shared" si="2"/>
        <v>163968</v>
      </c>
      <c r="T10" s="271">
        <f>O10/$O$6</f>
        <v>0.47015166253979485</v>
      </c>
      <c r="V10" s="29"/>
      <c r="W10" s="81"/>
      <c r="AE10" s="1"/>
    </row>
    <row r="11" spans="1:31" s="4" customFormat="1" x14ac:dyDescent="0.25">
      <c r="B11" s="248" t="s">
        <v>53</v>
      </c>
      <c r="C11" s="265">
        <v>14075</v>
      </c>
      <c r="D11" s="265">
        <v>13146</v>
      </c>
      <c r="E11" s="265">
        <v>20322</v>
      </c>
      <c r="F11" s="266">
        <f t="shared" si="0"/>
        <v>5.0598683866534204E-2</v>
      </c>
      <c r="G11" s="265">
        <v>23017</v>
      </c>
      <c r="H11" s="277">
        <f t="shared" si="3"/>
        <v>0.13261490010825705</v>
      </c>
      <c r="I11" s="268">
        <f t="shared" si="4"/>
        <v>2695</v>
      </c>
      <c r="J11" s="266">
        <f t="shared" si="5"/>
        <v>5.4106214328027008E-2</v>
      </c>
      <c r="K11" s="265">
        <v>23606</v>
      </c>
      <c r="L11" s="273">
        <f t="shared" si="6"/>
        <v>2.5589781465872985E-2</v>
      </c>
      <c r="M11" s="272">
        <f t="shared" si="7"/>
        <v>589</v>
      </c>
      <c r="N11" s="271">
        <f t="shared" si="8"/>
        <v>5.4044648764729718E-2</v>
      </c>
      <c r="O11" s="265">
        <v>24169</v>
      </c>
      <c r="P11" s="273">
        <f t="shared" si="9"/>
        <v>2.3849868677454866E-2</v>
      </c>
      <c r="Q11" s="272">
        <f t="shared" si="10"/>
        <v>563</v>
      </c>
      <c r="R11" s="273">
        <f t="shared" si="1"/>
        <v>0.71715808170515105</v>
      </c>
      <c r="S11" s="272">
        <f t="shared" si="2"/>
        <v>10094</v>
      </c>
      <c r="T11" s="271">
        <f t="shared" si="11"/>
        <v>5.3433409975238766E-2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16211</v>
      </c>
      <c r="D12" s="265">
        <v>28149</v>
      </c>
      <c r="E12" s="265">
        <v>40360</v>
      </c>
      <c r="F12" s="271">
        <f t="shared" si="0"/>
        <v>0.10049025100154121</v>
      </c>
      <c r="G12" s="265">
        <v>53032</v>
      </c>
      <c r="H12" s="273">
        <f t="shared" si="3"/>
        <v>0.31397423191278495</v>
      </c>
      <c r="I12" s="272">
        <f t="shared" si="4"/>
        <v>12672</v>
      </c>
      <c r="J12" s="271">
        <f t="shared" si="5"/>
        <v>0.12466267359968407</v>
      </c>
      <c r="K12" s="265">
        <v>52211</v>
      </c>
      <c r="L12" s="273">
        <f t="shared" si="6"/>
        <v>-1.5481218886709947E-2</v>
      </c>
      <c r="M12" s="272">
        <f t="shared" si="7"/>
        <v>-821</v>
      </c>
      <c r="N12" s="271">
        <f t="shared" si="8"/>
        <v>0.11953423522220212</v>
      </c>
      <c r="O12" s="265">
        <v>54552</v>
      </c>
      <c r="P12" s="273">
        <f t="shared" si="9"/>
        <v>4.4837294822930085E-2</v>
      </c>
      <c r="Q12" s="272">
        <f t="shared" si="10"/>
        <v>2341</v>
      </c>
      <c r="R12" s="273">
        <f t="shared" si="1"/>
        <v>2.3651224477206836</v>
      </c>
      <c r="S12" s="272">
        <f t="shared" si="2"/>
        <v>38341</v>
      </c>
      <c r="T12" s="271">
        <f t="shared" si="11"/>
        <v>0.12060488149982314</v>
      </c>
      <c r="V12" s="29"/>
      <c r="W12" s="81"/>
      <c r="AE12" s="1"/>
    </row>
    <row r="13" spans="1:31" s="4" customFormat="1" x14ac:dyDescent="0.25">
      <c r="B13" s="248" t="s">
        <v>52</v>
      </c>
      <c r="C13" s="265">
        <v>4338</v>
      </c>
      <c r="D13" s="265">
        <v>5340</v>
      </c>
      <c r="E13" s="265">
        <v>11063</v>
      </c>
      <c r="F13" s="266">
        <f t="shared" si="0"/>
        <v>2.7545184510159824E-2</v>
      </c>
      <c r="G13" s="265">
        <v>17875</v>
      </c>
      <c r="H13" s="277">
        <f t="shared" si="3"/>
        <v>0.61574618096357225</v>
      </c>
      <c r="I13" s="268">
        <f t="shared" si="4"/>
        <v>6812</v>
      </c>
      <c r="J13" s="266">
        <f t="shared" si="5"/>
        <v>4.2018880875591205E-2</v>
      </c>
      <c r="K13" s="265">
        <v>15605</v>
      </c>
      <c r="L13" s="273">
        <f t="shared" si="6"/>
        <v>-0.12699300699300697</v>
      </c>
      <c r="M13" s="272">
        <f t="shared" si="7"/>
        <v>-2270</v>
      </c>
      <c r="N13" s="271">
        <f t="shared" si="8"/>
        <v>3.5726795898229573E-2</v>
      </c>
      <c r="O13" s="265">
        <v>14220</v>
      </c>
      <c r="P13" s="273">
        <f t="shared" si="9"/>
        <v>-8.8753604613905801E-2</v>
      </c>
      <c r="Q13" s="272">
        <f t="shared" si="10"/>
        <v>-1385</v>
      </c>
      <c r="R13" s="273">
        <f t="shared" si="1"/>
        <v>2.2780082987551866</v>
      </c>
      <c r="S13" s="272">
        <f t="shared" si="2"/>
        <v>9882</v>
      </c>
      <c r="T13" s="271">
        <f t="shared" si="11"/>
        <v>3.1437920056597096E-2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2990</v>
      </c>
      <c r="D14" s="265">
        <v>7676</v>
      </c>
      <c r="E14" s="265">
        <v>6342</v>
      </c>
      <c r="F14" s="271">
        <f t="shared" si="0"/>
        <v>1.5790613772343271E-2</v>
      </c>
      <c r="G14" s="265">
        <v>7983</v>
      </c>
      <c r="H14" s="273">
        <f t="shared" si="3"/>
        <v>0.25875118259224217</v>
      </c>
      <c r="I14" s="272">
        <f t="shared" si="4"/>
        <v>1641</v>
      </c>
      <c r="J14" s="271">
        <f t="shared" si="5"/>
        <v>1.8765690966704593E-2</v>
      </c>
      <c r="K14" s="265">
        <v>6844</v>
      </c>
      <c r="L14" s="273">
        <f t="shared" si="6"/>
        <v>-0.14267819115620695</v>
      </c>
      <c r="M14" s="272">
        <f t="shared" si="7"/>
        <v>-1139</v>
      </c>
      <c r="N14" s="271">
        <f t="shared" si="8"/>
        <v>1.5668964506727535E-2</v>
      </c>
      <c r="O14" s="265">
        <v>8448</v>
      </c>
      <c r="P14" s="273">
        <f t="shared" si="9"/>
        <v>0.23436586791350078</v>
      </c>
      <c r="Q14" s="272">
        <f t="shared" si="10"/>
        <v>1604</v>
      </c>
      <c r="R14" s="273">
        <f t="shared" si="1"/>
        <v>1.8254180602006689</v>
      </c>
      <c r="S14" s="272">
        <f t="shared" si="2"/>
        <v>5458</v>
      </c>
      <c r="T14" s="271">
        <f t="shared" si="11"/>
        <v>1.867704280155642E-2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7354</v>
      </c>
      <c r="D15" s="265">
        <v>1344</v>
      </c>
      <c r="E15" s="265">
        <v>5704</v>
      </c>
      <c r="F15" s="266">
        <f t="shared" si="0"/>
        <v>1.4202090974053297E-2</v>
      </c>
      <c r="G15" s="265">
        <v>9147</v>
      </c>
      <c r="H15" s="277">
        <f t="shared" si="3"/>
        <v>0.60361150070126235</v>
      </c>
      <c r="I15" s="268">
        <f t="shared" si="4"/>
        <v>3443</v>
      </c>
      <c r="J15" s="266">
        <f t="shared" si="5"/>
        <v>2.1501913475190641E-2</v>
      </c>
      <c r="K15" s="265">
        <v>15926</v>
      </c>
      <c r="L15" s="273">
        <f t="shared" si="6"/>
        <v>0.74111730622061889</v>
      </c>
      <c r="M15" s="272">
        <f t="shared" si="7"/>
        <v>6779</v>
      </c>
      <c r="N15" s="271">
        <f t="shared" si="8"/>
        <v>3.6461707880500106E-2</v>
      </c>
      <c r="O15" s="265">
        <v>19163</v>
      </c>
      <c r="P15" s="273">
        <f t="shared" si="9"/>
        <v>0.20325254301142781</v>
      </c>
      <c r="Q15" s="272">
        <f t="shared" si="10"/>
        <v>3237</v>
      </c>
      <c r="R15" s="273">
        <f t="shared" si="1"/>
        <v>1.6057927658417186</v>
      </c>
      <c r="S15" s="272">
        <f t="shared" si="2"/>
        <v>11809</v>
      </c>
      <c r="T15" s="271">
        <f t="shared" si="11"/>
        <v>4.2366024053767243E-2</v>
      </c>
      <c r="V15" s="29"/>
      <c r="W15" s="81"/>
      <c r="AE15" s="1"/>
    </row>
    <row r="16" spans="1:31" s="4" customFormat="1" x14ac:dyDescent="0.25">
      <c r="B16" s="248" t="s">
        <v>210</v>
      </c>
      <c r="C16" s="265">
        <f>C6-SUM(C7:C15)</f>
        <v>29387</v>
      </c>
      <c r="D16" s="265">
        <f>D6-SUM(D7:D15)</f>
        <v>4668</v>
      </c>
      <c r="E16" s="265">
        <f>E6-SUM(E7:E15)</f>
        <v>11296</v>
      </c>
      <c r="F16" s="271">
        <f t="shared" si="0"/>
        <v>2.8125319011729672E-2</v>
      </c>
      <c r="G16" s="265">
        <f>G6-SUM(G7:G15)</f>
        <v>11603</v>
      </c>
      <c r="H16" s="273">
        <f t="shared" si="3"/>
        <v>2.7177762039660047E-2</v>
      </c>
      <c r="I16" s="272">
        <f t="shared" si="4"/>
        <v>307</v>
      </c>
      <c r="J16" s="271">
        <f t="shared" si="5"/>
        <v>2.7275248939831312E-2</v>
      </c>
      <c r="K16" s="265">
        <f>K6-SUM(K7:K15)</f>
        <v>12431</v>
      </c>
      <c r="L16" s="273">
        <f t="shared" si="6"/>
        <v>7.1360854951305619E-2</v>
      </c>
      <c r="M16" s="272">
        <f t="shared" si="7"/>
        <v>828</v>
      </c>
      <c r="N16" s="271">
        <f t="shared" si="8"/>
        <v>2.8460096110919052E-2</v>
      </c>
      <c r="O16" s="265">
        <f>O6-SUM(O7:O15)</f>
        <v>14069</v>
      </c>
      <c r="P16" s="273">
        <f t="shared" si="9"/>
        <v>0.1317673558040382</v>
      </c>
      <c r="Q16" s="272">
        <f t="shared" si="10"/>
        <v>1638</v>
      </c>
      <c r="R16" s="273">
        <f t="shared" si="1"/>
        <v>-0.52125089325211826</v>
      </c>
      <c r="S16" s="272">
        <f t="shared" si="2"/>
        <v>-15318</v>
      </c>
      <c r="T16" s="271">
        <f t="shared" si="11"/>
        <v>3.1104085603112841E-2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189</v>
      </c>
    </row>
    <row r="18" spans="2:31" s="4" customFormat="1" x14ac:dyDescent="0.25">
      <c r="B18" s="173" t="s">
        <v>190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83" t="s">
        <v>192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7" t="s">
        <v>180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181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182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183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184</v>
      </c>
    </row>
    <row r="49" spans="2:31" s="4" customFormat="1" hidden="1" x14ac:dyDescent="0.25">
      <c r="B49" s="248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8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189</v>
      </c>
    </row>
    <row r="52" spans="2:31" s="4" customFormat="1" hidden="1" x14ac:dyDescent="0.25">
      <c r="B52" s="282" t="s">
        <v>190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31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209</v>
      </c>
      <c r="C136" s="241">
        <v>248294</v>
      </c>
      <c r="D136" s="241">
        <v>384253</v>
      </c>
      <c r="E136" s="241">
        <v>593573</v>
      </c>
      <c r="F136" s="241">
        <v>612478</v>
      </c>
      <c r="G136" s="242">
        <f>F136/E136-1</f>
        <v>3.1849494501939857E-2</v>
      </c>
      <c r="H136" s="241">
        <f>F136-E136</f>
        <v>18905</v>
      </c>
      <c r="I136" s="242">
        <f>F136/F$136</f>
        <v>1</v>
      </c>
      <c r="J136" s="241">
        <v>636461</v>
      </c>
      <c r="K136" s="242">
        <f>H136/H$136</f>
        <v>1</v>
      </c>
      <c r="L136" s="242">
        <f>J136/F136-1</f>
        <v>3.915732483452472E-2</v>
      </c>
      <c r="M136" s="241">
        <f>J136-F136</f>
        <v>23983</v>
      </c>
      <c r="N136" s="242">
        <f>J136/C136-1</f>
        <v>1.5633362062715972</v>
      </c>
      <c r="O136" s="241">
        <f>J136-C136</f>
        <v>388167</v>
      </c>
      <c r="Q136" s="29"/>
      <c r="R136" s="81"/>
      <c r="Z136" s="1" t="s">
        <v>182</v>
      </c>
      <c r="AE136"/>
    </row>
    <row r="137" spans="1:31" s="4" customFormat="1" x14ac:dyDescent="0.25">
      <c r="B137" s="248" t="s">
        <v>47</v>
      </c>
      <c r="C137" s="265">
        <v>49521</v>
      </c>
      <c r="D137" s="265">
        <v>120918</v>
      </c>
      <c r="E137" s="265">
        <v>120397</v>
      </c>
      <c r="F137" s="265">
        <v>106138</v>
      </c>
      <c r="G137" s="271">
        <f t="shared" ref="G137:G146" si="12">F137/E137-1</f>
        <v>-0.11843318355108512</v>
      </c>
      <c r="H137" s="278">
        <f t="shared" ref="H137:H146" si="13">F137-E137</f>
        <v>-14259</v>
      </c>
      <c r="I137" s="273">
        <f t="shared" ref="I137:K146" si="14">F137/F$136</f>
        <v>0.17329275500507774</v>
      </c>
      <c r="J137" s="265">
        <v>101169</v>
      </c>
      <c r="K137" s="273">
        <f t="shared" si="14"/>
        <v>-0.75424490875429784</v>
      </c>
      <c r="L137" s="273">
        <f t="shared" ref="L137:L146" si="15">J137/F137-1</f>
        <v>-4.6816408826245048E-2</v>
      </c>
      <c r="M137" s="272">
        <f t="shared" ref="M137:M146" si="16">J137-F137</f>
        <v>-4969</v>
      </c>
      <c r="N137" s="271">
        <f t="shared" ref="N137:N145" si="17">J137/C137-1</f>
        <v>1.0429514751317623</v>
      </c>
      <c r="O137" s="265">
        <f t="shared" ref="O137:O146" si="18">J137-C137</f>
        <v>51648</v>
      </c>
      <c r="Q137" s="29"/>
      <c r="R137" s="81"/>
      <c r="Z137" s="1" t="s">
        <v>184</v>
      </c>
    </row>
    <row r="138" spans="1:31" s="4" customFormat="1" x14ac:dyDescent="0.25">
      <c r="B138" s="248" t="s">
        <v>48</v>
      </c>
      <c r="C138" s="265">
        <v>26848</v>
      </c>
      <c r="D138" s="265">
        <v>39986</v>
      </c>
      <c r="E138" s="265">
        <v>75857</v>
      </c>
      <c r="F138" s="265">
        <v>67064</v>
      </c>
      <c r="G138" s="271">
        <f t="shared" si="12"/>
        <v>-0.1159154725338466</v>
      </c>
      <c r="H138" s="278">
        <f t="shared" si="13"/>
        <v>-8793</v>
      </c>
      <c r="I138" s="273">
        <f t="shared" si="14"/>
        <v>0.10949617782189727</v>
      </c>
      <c r="J138" s="265">
        <v>64415</v>
      </c>
      <c r="K138" s="273">
        <f t="shared" si="14"/>
        <v>-0.4651150489288548</v>
      </c>
      <c r="L138" s="273">
        <f t="shared" si="15"/>
        <v>-3.9499582488369267E-2</v>
      </c>
      <c r="M138" s="272">
        <f t="shared" si="16"/>
        <v>-2649</v>
      </c>
      <c r="N138" s="271">
        <f t="shared" si="17"/>
        <v>1.3992476162097733</v>
      </c>
      <c r="O138" s="265">
        <f t="shared" si="18"/>
        <v>37567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681</v>
      </c>
      <c r="D139" s="265">
        <v>2535</v>
      </c>
      <c r="E139" s="265">
        <v>3247</v>
      </c>
      <c r="F139" s="265">
        <v>5439</v>
      </c>
      <c r="G139" s="271">
        <f t="shared" si="12"/>
        <v>0.67508469356328926</v>
      </c>
      <c r="H139" s="279">
        <f t="shared" si="13"/>
        <v>2192</v>
      </c>
      <c r="I139" s="277">
        <f t="shared" si="14"/>
        <v>8.8803189665587982E-3</v>
      </c>
      <c r="J139" s="265">
        <v>3803</v>
      </c>
      <c r="K139" s="277">
        <f t="shared" si="14"/>
        <v>0.11594816186194129</v>
      </c>
      <c r="L139" s="273">
        <f t="shared" si="15"/>
        <v>-0.30079058650487223</v>
      </c>
      <c r="M139" s="272">
        <f t="shared" si="16"/>
        <v>-1636</v>
      </c>
      <c r="N139" s="271">
        <f t="shared" si="17"/>
        <v>4.5844346549192361</v>
      </c>
      <c r="O139" s="265">
        <f t="shared" si="18"/>
        <v>3122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74813</v>
      </c>
      <c r="D140" s="265">
        <v>114704</v>
      </c>
      <c r="E140" s="265">
        <v>244952</v>
      </c>
      <c r="F140" s="265">
        <v>249820</v>
      </c>
      <c r="G140" s="271">
        <f t="shared" si="12"/>
        <v>1.987328129592747E-2</v>
      </c>
      <c r="H140" s="278">
        <f t="shared" si="13"/>
        <v>4868</v>
      </c>
      <c r="I140" s="273">
        <f t="shared" si="14"/>
        <v>0.40788403828382408</v>
      </c>
      <c r="J140" s="265">
        <v>275953</v>
      </c>
      <c r="K140" s="273">
        <f t="shared" si="14"/>
        <v>0.25749801639777836</v>
      </c>
      <c r="L140" s="273">
        <f t="shared" si="15"/>
        <v>0.1046073172684332</v>
      </c>
      <c r="M140" s="272">
        <f t="shared" si="16"/>
        <v>26133</v>
      </c>
      <c r="N140" s="271">
        <f t="shared" si="17"/>
        <v>2.6885701682862604</v>
      </c>
      <c r="O140" s="265">
        <f t="shared" si="18"/>
        <v>201140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25621</v>
      </c>
      <c r="D141" s="265">
        <v>20278</v>
      </c>
      <c r="E141" s="265">
        <v>32271</v>
      </c>
      <c r="F141" s="265">
        <v>36164</v>
      </c>
      <c r="G141" s="271">
        <f t="shared" si="12"/>
        <v>0.12063462551516846</v>
      </c>
      <c r="H141" s="279">
        <f t="shared" si="13"/>
        <v>3893</v>
      </c>
      <c r="I141" s="277">
        <f t="shared" si="14"/>
        <v>5.9045386119991251E-2</v>
      </c>
      <c r="J141" s="265">
        <v>33708</v>
      </c>
      <c r="K141" s="277">
        <f t="shared" si="14"/>
        <v>0.20592435863528166</v>
      </c>
      <c r="L141" s="273">
        <f t="shared" si="15"/>
        <v>-6.791284149983412E-2</v>
      </c>
      <c r="M141" s="272">
        <f t="shared" si="16"/>
        <v>-2456</v>
      </c>
      <c r="N141" s="271">
        <f t="shared" si="17"/>
        <v>0.31563951446079397</v>
      </c>
      <c r="O141" s="265">
        <f t="shared" si="18"/>
        <v>8087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33780</v>
      </c>
      <c r="D142" s="265">
        <v>51310</v>
      </c>
      <c r="E142" s="265">
        <v>65021</v>
      </c>
      <c r="F142" s="265">
        <v>80309</v>
      </c>
      <c r="G142" s="271">
        <f t="shared" si="12"/>
        <v>0.23512403684963323</v>
      </c>
      <c r="H142" s="278">
        <f t="shared" si="13"/>
        <v>15288</v>
      </c>
      <c r="I142" s="273">
        <f t="shared" si="14"/>
        <v>0.1311214443620832</v>
      </c>
      <c r="J142" s="265">
        <v>80773</v>
      </c>
      <c r="K142" s="273">
        <f t="shared" si="14"/>
        <v>0.80867495371594811</v>
      </c>
      <c r="L142" s="273">
        <f t="shared" si="15"/>
        <v>5.7776836967213807E-3</v>
      </c>
      <c r="M142" s="272">
        <f t="shared" si="16"/>
        <v>464</v>
      </c>
      <c r="N142" s="271">
        <f t="shared" si="17"/>
        <v>1.3911486086441682</v>
      </c>
      <c r="O142" s="265">
        <f t="shared" si="18"/>
        <v>46993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7339</v>
      </c>
      <c r="D143" s="265">
        <v>10731</v>
      </c>
      <c r="E143" s="265">
        <v>17520</v>
      </c>
      <c r="F143" s="265">
        <v>25698</v>
      </c>
      <c r="G143" s="271">
        <f t="shared" si="12"/>
        <v>0.46678082191780823</v>
      </c>
      <c r="H143" s="279">
        <f t="shared" si="13"/>
        <v>8178</v>
      </c>
      <c r="I143" s="277">
        <f t="shared" si="14"/>
        <v>4.1957425409565728E-2</v>
      </c>
      <c r="J143" s="265">
        <v>23944</v>
      </c>
      <c r="K143" s="277">
        <f t="shared" si="14"/>
        <v>0.43258397249404917</v>
      </c>
      <c r="L143" s="273">
        <f t="shared" si="15"/>
        <v>-6.8254338859055186E-2</v>
      </c>
      <c r="M143" s="272">
        <f t="shared" si="16"/>
        <v>-1754</v>
      </c>
      <c r="N143" s="271">
        <f t="shared" si="17"/>
        <v>2.2625698324022347</v>
      </c>
      <c r="O143" s="265">
        <f t="shared" si="18"/>
        <v>16605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6781</v>
      </c>
      <c r="D144" s="265">
        <v>11021</v>
      </c>
      <c r="E144" s="265">
        <v>9118</v>
      </c>
      <c r="F144" s="265">
        <v>11280</v>
      </c>
      <c r="G144" s="271">
        <f t="shared" si="12"/>
        <v>0.23711340206185572</v>
      </c>
      <c r="H144" s="278">
        <f t="shared" si="13"/>
        <v>2162</v>
      </c>
      <c r="I144" s="273">
        <f t="shared" si="14"/>
        <v>1.8416988038754044E-2</v>
      </c>
      <c r="J144" s="265">
        <v>10812</v>
      </c>
      <c r="K144" s="273">
        <f t="shared" si="14"/>
        <v>0.1143612800846337</v>
      </c>
      <c r="L144" s="273">
        <f t="shared" si="15"/>
        <v>-4.1489361702127692E-2</v>
      </c>
      <c r="M144" s="272">
        <f t="shared" si="16"/>
        <v>-468</v>
      </c>
      <c r="N144" s="271">
        <f t="shared" si="17"/>
        <v>0.59445509511871397</v>
      </c>
      <c r="O144" s="265">
        <f t="shared" si="18"/>
        <v>4031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15343</v>
      </c>
      <c r="D145" s="265">
        <v>4744</v>
      </c>
      <c r="E145" s="265">
        <v>9037</v>
      </c>
      <c r="F145" s="265">
        <v>15069</v>
      </c>
      <c r="G145" s="271">
        <f t="shared" si="12"/>
        <v>0.66747814540223516</v>
      </c>
      <c r="H145" s="279">
        <f t="shared" si="13"/>
        <v>6032</v>
      </c>
      <c r="I145" s="277">
        <f t="shared" si="14"/>
        <v>2.4603332691133396E-2</v>
      </c>
      <c r="J145" s="265">
        <v>23750</v>
      </c>
      <c r="K145" s="277">
        <f t="shared" si="14"/>
        <v>0.31906902935731291</v>
      </c>
      <c r="L145" s="273">
        <f t="shared" si="15"/>
        <v>0.57608334992368437</v>
      </c>
      <c r="M145" s="272">
        <f t="shared" si="16"/>
        <v>8681</v>
      </c>
      <c r="N145" s="271">
        <f t="shared" si="17"/>
        <v>0.54793717004497156</v>
      </c>
      <c r="O145" s="265">
        <f t="shared" si="18"/>
        <v>8407</v>
      </c>
      <c r="Q145" s="29"/>
      <c r="R145" s="81"/>
      <c r="Z145" s="1"/>
    </row>
    <row r="146" spans="2:31" s="4" customFormat="1" x14ac:dyDescent="0.25">
      <c r="B146" s="248" t="s">
        <v>210</v>
      </c>
      <c r="C146" s="265">
        <f>C136-SUM(C137:C145)</f>
        <v>7567</v>
      </c>
      <c r="D146" s="265">
        <f>D136-SUM(D137:D145)</f>
        <v>8026</v>
      </c>
      <c r="E146" s="265">
        <f>E136-SUM(E137:E145)</f>
        <v>16153</v>
      </c>
      <c r="F146" s="265">
        <f>F136-SUM(F137:F145)</f>
        <v>15497</v>
      </c>
      <c r="G146" s="271">
        <f t="shared" si="12"/>
        <v>-4.0611651086485456E-2</v>
      </c>
      <c r="H146" s="278">
        <f t="shared" si="13"/>
        <v>-656</v>
      </c>
      <c r="I146" s="273">
        <f t="shared" si="14"/>
        <v>2.5302133301114488E-2</v>
      </c>
      <c r="J146" s="265">
        <f>J136-SUM(J137:J145)</f>
        <v>18134</v>
      </c>
      <c r="K146" s="273">
        <f t="shared" si="14"/>
        <v>-3.4699814863792644E-2</v>
      </c>
      <c r="L146" s="273">
        <f t="shared" si="15"/>
        <v>0.17016196683229001</v>
      </c>
      <c r="M146" s="272">
        <f t="shared" si="16"/>
        <v>2637</v>
      </c>
      <c r="N146" s="271">
        <f>J146/C146-1</f>
        <v>1.3964583058015068</v>
      </c>
      <c r="O146" s="265">
        <f t="shared" si="18"/>
        <v>10567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189</v>
      </c>
    </row>
    <row r="148" spans="2:31" s="4" customFormat="1" x14ac:dyDescent="0.25">
      <c r="B148" s="173" t="s">
        <v>190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30BE-157C-426A-8758-3569ECC88D6D}">
  <sheetPr>
    <tabColor theme="4" tint="0.39997558519241921"/>
  </sheetPr>
  <dimension ref="A1:AE149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212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209</v>
      </c>
      <c r="C6" s="256">
        <v>119440</v>
      </c>
      <c r="D6" s="256">
        <v>281254</v>
      </c>
      <c r="E6" s="256">
        <v>304356</v>
      </c>
      <c r="F6" s="257">
        <f>E6/$E$6</f>
        <v>1</v>
      </c>
      <c r="G6" s="256">
        <v>303113</v>
      </c>
      <c r="H6" s="257">
        <f>G6/E6-1</f>
        <v>-4.0840331716804901E-3</v>
      </c>
      <c r="I6" s="256">
        <f>G6-E6</f>
        <v>-1243</v>
      </c>
      <c r="J6" s="257">
        <f>G6/$G$6</f>
        <v>1</v>
      </c>
      <c r="K6" s="256">
        <v>296727</v>
      </c>
      <c r="L6" s="257">
        <f>K6/G6-1</f>
        <v>-2.1068050529010618E-2</v>
      </c>
      <c r="M6" s="256">
        <f>K6-G6</f>
        <v>-6386</v>
      </c>
      <c r="N6" s="257">
        <f>K6/$K$6</f>
        <v>1</v>
      </c>
      <c r="O6" s="256">
        <v>288520</v>
      </c>
      <c r="P6" s="257">
        <f>O6/K6-1</f>
        <v>-2.765842002918506E-2</v>
      </c>
      <c r="Q6" s="256">
        <f>O6-K6</f>
        <v>-8207</v>
      </c>
      <c r="R6" s="257">
        <f>IFERROR(O6/C6-1,"-")</f>
        <v>1.4156061620897522</v>
      </c>
      <c r="S6" s="256">
        <f>O6-C6</f>
        <v>169080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48" t="s">
        <v>47</v>
      </c>
      <c r="C7" s="265">
        <v>27555</v>
      </c>
      <c r="D7" s="265">
        <v>98392</v>
      </c>
      <c r="E7" s="265">
        <v>66043</v>
      </c>
      <c r="F7" s="271">
        <f t="shared" ref="F7:F16" si="0">E7/$E$6</f>
        <v>0.21699260077015076</v>
      </c>
      <c r="G7" s="265">
        <v>56179</v>
      </c>
      <c r="H7" s="273">
        <f>G7/E7-1</f>
        <v>-0.14935723695168301</v>
      </c>
      <c r="I7" s="272">
        <f>G7-E7</f>
        <v>-9864</v>
      </c>
      <c r="J7" s="271">
        <f>G7/$G$6</f>
        <v>0.18534012068106615</v>
      </c>
      <c r="K7" s="265">
        <v>44950</v>
      </c>
      <c r="L7" s="273">
        <f>K7/G7-1</f>
        <v>-0.19987895832962499</v>
      </c>
      <c r="M7" s="272">
        <f>K7-G7</f>
        <v>-11229</v>
      </c>
      <c r="N7" s="271">
        <f>K7/$K$6</f>
        <v>0.15148604609624336</v>
      </c>
      <c r="O7" s="265">
        <v>48883</v>
      </c>
      <c r="P7" s="273">
        <f>O7/K7-1</f>
        <v>8.7497219132369297E-2</v>
      </c>
      <c r="Q7" s="272">
        <f>O7-K7</f>
        <v>3933</v>
      </c>
      <c r="R7" s="273">
        <f t="shared" ref="R7:R16" si="1">IFERROR(O7/C7-1,"-")</f>
        <v>0.77401560515332979</v>
      </c>
      <c r="S7" s="272">
        <f t="shared" ref="S7:S16" si="2">O7-C7</f>
        <v>21328</v>
      </c>
      <c r="T7" s="271">
        <f>O7/$O$6</f>
        <v>0.1694267295161514</v>
      </c>
      <c r="V7" s="29"/>
      <c r="W7" s="81"/>
      <c r="AE7" s="1" t="s">
        <v>184</v>
      </c>
    </row>
    <row r="8" spans="1:31" s="4" customFormat="1" x14ac:dyDescent="0.25">
      <c r="B8" s="248" t="s">
        <v>48</v>
      </c>
      <c r="C8" s="265">
        <v>12043</v>
      </c>
      <c r="D8" s="265">
        <v>33031</v>
      </c>
      <c r="E8" s="265">
        <v>37477</v>
      </c>
      <c r="F8" s="271">
        <f t="shared" si="0"/>
        <v>0.12313540722049179</v>
      </c>
      <c r="G8" s="265">
        <v>37381</v>
      </c>
      <c r="H8" s="273">
        <f t="shared" ref="H8:H16" si="3">G8/E8-1</f>
        <v>-2.5615710969394412E-3</v>
      </c>
      <c r="I8" s="272">
        <f t="shared" ref="I8:I16" si="4">G8-E8</f>
        <v>-96</v>
      </c>
      <c r="J8" s="271">
        <f t="shared" ref="J8:J16" si="5">G8/$G$6</f>
        <v>0.12332364497728569</v>
      </c>
      <c r="K8" s="265">
        <v>36773</v>
      </c>
      <c r="L8" s="273">
        <f t="shared" ref="L8:L16" si="6">K8/G8-1</f>
        <v>-1.626494743318796E-2</v>
      </c>
      <c r="M8" s="272">
        <f t="shared" ref="M8:M16" si="7">K8-G8</f>
        <v>-608</v>
      </c>
      <c r="N8" s="271">
        <f t="shared" ref="N8:N16" si="8">K8/$K$6</f>
        <v>0.12392872910116033</v>
      </c>
      <c r="O8" s="265">
        <v>35294</v>
      </c>
      <c r="P8" s="273">
        <f t="shared" ref="P8:P16" si="9">O8/K8-1</f>
        <v>-4.0219726429717495E-2</v>
      </c>
      <c r="Q8" s="272">
        <f t="shared" ref="Q8:Q16" si="10">O8-K8</f>
        <v>-1479</v>
      </c>
      <c r="R8" s="273">
        <f t="shared" si="1"/>
        <v>1.9306651166652826</v>
      </c>
      <c r="S8" s="272">
        <f t="shared" si="2"/>
        <v>23251</v>
      </c>
      <c r="T8" s="271">
        <f t="shared" ref="T8:T16" si="11">O8/$O$6</f>
        <v>0.12232774157770691</v>
      </c>
      <c r="V8" s="29"/>
      <c r="W8" s="81"/>
      <c r="AE8" s="1"/>
    </row>
    <row r="9" spans="1:31" s="4" customFormat="1" x14ac:dyDescent="0.25">
      <c r="B9" s="248" t="s">
        <v>49</v>
      </c>
      <c r="C9" s="265">
        <v>1428</v>
      </c>
      <c r="D9" s="265">
        <v>1671</v>
      </c>
      <c r="E9" s="265">
        <v>1903</v>
      </c>
      <c r="F9" s="266">
        <f t="shared" si="0"/>
        <v>6.2525463601834693E-3</v>
      </c>
      <c r="G9" s="265">
        <v>10896</v>
      </c>
      <c r="H9" s="277">
        <f t="shared" si="3"/>
        <v>4.7256962690488704</v>
      </c>
      <c r="I9" s="268">
        <f t="shared" si="4"/>
        <v>8993</v>
      </c>
      <c r="J9" s="266">
        <f t="shared" si="5"/>
        <v>3.5946990066410875E-2</v>
      </c>
      <c r="K9" s="265">
        <v>5262</v>
      </c>
      <c r="L9" s="273">
        <f t="shared" si="6"/>
        <v>-0.51707048458149774</v>
      </c>
      <c r="M9" s="272">
        <f t="shared" si="7"/>
        <v>-5634</v>
      </c>
      <c r="N9" s="271">
        <f t="shared" si="8"/>
        <v>1.7733472181500166E-2</v>
      </c>
      <c r="O9" s="265">
        <v>3313</v>
      </c>
      <c r="P9" s="273">
        <f t="shared" si="9"/>
        <v>-0.37039148612694794</v>
      </c>
      <c r="Q9" s="272">
        <f t="shared" si="10"/>
        <v>-1949</v>
      </c>
      <c r="R9" s="273">
        <f t="shared" si="1"/>
        <v>1.320028011204482</v>
      </c>
      <c r="S9" s="272">
        <f t="shared" si="2"/>
        <v>1885</v>
      </c>
      <c r="T9" s="271">
        <f t="shared" si="11"/>
        <v>1.1482739498128379E-2</v>
      </c>
      <c r="V9" s="29"/>
      <c r="W9" s="81"/>
      <c r="AE9" s="1"/>
    </row>
    <row r="10" spans="1:31" s="4" customFormat="1" x14ac:dyDescent="0.25">
      <c r="B10" s="248" t="s">
        <v>51</v>
      </c>
      <c r="C10" s="265">
        <v>12883</v>
      </c>
      <c r="D10" s="265">
        <v>37457</v>
      </c>
      <c r="E10" s="265">
        <v>68204</v>
      </c>
      <c r="F10" s="271">
        <f t="shared" si="0"/>
        <v>0.22409283864947627</v>
      </c>
      <c r="G10" s="265">
        <v>64895</v>
      </c>
      <c r="H10" s="273">
        <f t="shared" si="3"/>
        <v>-4.8516216057709172E-2</v>
      </c>
      <c r="I10" s="272">
        <f t="shared" si="4"/>
        <v>-3309</v>
      </c>
      <c r="J10" s="271">
        <f t="shared" si="5"/>
        <v>0.21409507345445428</v>
      </c>
      <c r="K10" s="265">
        <v>78411</v>
      </c>
      <c r="L10" s="273">
        <f t="shared" si="6"/>
        <v>0.20827490561676565</v>
      </c>
      <c r="M10" s="272">
        <f t="shared" si="7"/>
        <v>13516</v>
      </c>
      <c r="N10" s="271">
        <f t="shared" si="8"/>
        <v>0.26425300023253701</v>
      </c>
      <c r="O10" s="265">
        <v>70574</v>
      </c>
      <c r="P10" s="273">
        <f t="shared" si="9"/>
        <v>-9.9947711418040819E-2</v>
      </c>
      <c r="Q10" s="272">
        <f t="shared" si="10"/>
        <v>-7837</v>
      </c>
      <c r="R10" s="273">
        <f t="shared" si="1"/>
        <v>4.4780718776682447</v>
      </c>
      <c r="S10" s="272">
        <f t="shared" si="2"/>
        <v>57691</v>
      </c>
      <c r="T10" s="271">
        <f>O10/$O$6</f>
        <v>0.24460695965617635</v>
      </c>
      <c r="V10" s="29"/>
      <c r="W10" s="81"/>
      <c r="AE10" s="1"/>
    </row>
    <row r="11" spans="1:31" s="4" customFormat="1" x14ac:dyDescent="0.25">
      <c r="B11" s="248" t="s">
        <v>53</v>
      </c>
      <c r="C11" s="265">
        <v>1760</v>
      </c>
      <c r="D11" s="265">
        <v>18747</v>
      </c>
      <c r="E11" s="265">
        <v>11681</v>
      </c>
      <c r="F11" s="266">
        <f t="shared" si="0"/>
        <v>3.8379397810458807E-2</v>
      </c>
      <c r="G11" s="265">
        <v>15258</v>
      </c>
      <c r="H11" s="277">
        <f t="shared" si="3"/>
        <v>0.30622378221042723</v>
      </c>
      <c r="I11" s="268">
        <f t="shared" si="4"/>
        <v>3577</v>
      </c>
      <c r="J11" s="266">
        <f t="shared" si="5"/>
        <v>5.0337662851807741E-2</v>
      </c>
      <c r="K11" s="265">
        <v>11361</v>
      </c>
      <c r="L11" s="273">
        <f t="shared" si="6"/>
        <v>-0.25540699960676372</v>
      </c>
      <c r="M11" s="272">
        <f t="shared" si="7"/>
        <v>-3897</v>
      </c>
      <c r="N11" s="271">
        <f t="shared" si="8"/>
        <v>3.8287719014447621E-2</v>
      </c>
      <c r="O11" s="265">
        <v>14281</v>
      </c>
      <c r="P11" s="273">
        <f t="shared" si="9"/>
        <v>0.25701962855382443</v>
      </c>
      <c r="Q11" s="272">
        <f t="shared" si="10"/>
        <v>2920</v>
      </c>
      <c r="R11" s="273">
        <f t="shared" si="1"/>
        <v>7.1142045454545446</v>
      </c>
      <c r="S11" s="272">
        <f t="shared" si="2"/>
        <v>12521</v>
      </c>
      <c r="T11" s="271">
        <f t="shared" si="11"/>
        <v>4.9497435186468874E-2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14921</v>
      </c>
      <c r="D12" s="265">
        <v>29618</v>
      </c>
      <c r="E12" s="265">
        <v>44023</v>
      </c>
      <c r="F12" s="271">
        <f t="shared" si="0"/>
        <v>0.14464311529918911</v>
      </c>
      <c r="G12" s="265">
        <v>43982</v>
      </c>
      <c r="H12" s="273">
        <f t="shared" si="3"/>
        <v>-9.3133134952183561E-4</v>
      </c>
      <c r="I12" s="272">
        <f t="shared" si="4"/>
        <v>-41</v>
      </c>
      <c r="J12" s="271">
        <f t="shared" si="5"/>
        <v>0.14510100193657152</v>
      </c>
      <c r="K12" s="265">
        <v>49326</v>
      </c>
      <c r="L12" s="273">
        <f t="shared" si="6"/>
        <v>0.12150425173934787</v>
      </c>
      <c r="M12" s="272">
        <f t="shared" si="7"/>
        <v>5344</v>
      </c>
      <c r="N12" s="271">
        <f t="shared" si="8"/>
        <v>0.16623360867059619</v>
      </c>
      <c r="O12" s="265">
        <v>61961</v>
      </c>
      <c r="P12" s="273">
        <f t="shared" si="9"/>
        <v>0.25615294165348912</v>
      </c>
      <c r="Q12" s="272">
        <f t="shared" si="10"/>
        <v>12635</v>
      </c>
      <c r="R12" s="273">
        <f t="shared" si="1"/>
        <v>3.1526037128878759</v>
      </c>
      <c r="S12" s="272">
        <f t="shared" si="2"/>
        <v>47040</v>
      </c>
      <c r="T12" s="271">
        <f t="shared" si="11"/>
        <v>0.21475460973242755</v>
      </c>
      <c r="V12" s="29"/>
      <c r="W12" s="81"/>
      <c r="AE12" s="1"/>
    </row>
    <row r="13" spans="1:31" s="4" customFormat="1" x14ac:dyDescent="0.25">
      <c r="B13" s="248" t="s">
        <v>52</v>
      </c>
      <c r="C13" s="265">
        <v>5251</v>
      </c>
      <c r="D13" s="265">
        <v>5514</v>
      </c>
      <c r="E13" s="265">
        <v>10214</v>
      </c>
      <c r="F13" s="266">
        <f t="shared" si="0"/>
        <v>3.3559384405104552E-2</v>
      </c>
      <c r="G13" s="265">
        <v>8603</v>
      </c>
      <c r="H13" s="277">
        <f t="shared" si="3"/>
        <v>-0.15772469159976499</v>
      </c>
      <c r="I13" s="268">
        <f t="shared" si="4"/>
        <v>-1611</v>
      </c>
      <c r="J13" s="266">
        <f t="shared" si="5"/>
        <v>2.8382154510034212E-2</v>
      </c>
      <c r="K13" s="265">
        <v>6456</v>
      </c>
      <c r="L13" s="273">
        <f t="shared" si="6"/>
        <v>-0.24956410554457742</v>
      </c>
      <c r="M13" s="272">
        <f t="shared" si="7"/>
        <v>-2147</v>
      </c>
      <c r="N13" s="271">
        <f t="shared" si="8"/>
        <v>2.1757372938761892E-2</v>
      </c>
      <c r="O13" s="265">
        <v>7818</v>
      </c>
      <c r="P13" s="273">
        <f t="shared" si="9"/>
        <v>0.2109665427509293</v>
      </c>
      <c r="Q13" s="272">
        <f t="shared" si="10"/>
        <v>1362</v>
      </c>
      <c r="R13" s="273">
        <f t="shared" si="1"/>
        <v>0.48885926490192344</v>
      </c>
      <c r="S13" s="272">
        <f t="shared" si="2"/>
        <v>2567</v>
      </c>
      <c r="T13" s="271">
        <f t="shared" si="11"/>
        <v>2.7096908359905726E-2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7684</v>
      </c>
      <c r="D14" s="265">
        <v>24748</v>
      </c>
      <c r="E14" s="265">
        <v>14712</v>
      </c>
      <c r="F14" s="271">
        <f t="shared" si="0"/>
        <v>4.8338130347356387E-2</v>
      </c>
      <c r="G14" s="265">
        <v>15109</v>
      </c>
      <c r="H14" s="273">
        <f t="shared" si="3"/>
        <v>2.6984774333877137E-2</v>
      </c>
      <c r="I14" s="272">
        <f t="shared" si="4"/>
        <v>397</v>
      </c>
      <c r="J14" s="271">
        <f t="shared" si="5"/>
        <v>4.9846097000128667E-2</v>
      </c>
      <c r="K14" s="265">
        <v>13314</v>
      </c>
      <c r="L14" s="273">
        <f t="shared" si="6"/>
        <v>-0.11880336223442978</v>
      </c>
      <c r="M14" s="272">
        <f t="shared" si="7"/>
        <v>-1795</v>
      </c>
      <c r="N14" s="271">
        <f t="shared" si="8"/>
        <v>4.4869526534491298E-2</v>
      </c>
      <c r="O14" s="265">
        <v>12630</v>
      </c>
      <c r="P14" s="273">
        <f t="shared" si="9"/>
        <v>-5.1374493014871514E-2</v>
      </c>
      <c r="Q14" s="272">
        <f t="shared" si="10"/>
        <v>-684</v>
      </c>
      <c r="R14" s="273">
        <f t="shared" si="1"/>
        <v>0.64367516918271739</v>
      </c>
      <c r="S14" s="272">
        <f t="shared" si="2"/>
        <v>4946</v>
      </c>
      <c r="T14" s="271">
        <f t="shared" si="11"/>
        <v>4.3775128240676558E-2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4088</v>
      </c>
      <c r="D15" s="265">
        <v>13586</v>
      </c>
      <c r="E15" s="265">
        <v>22489</v>
      </c>
      <c r="F15" s="266">
        <f t="shared" si="0"/>
        <v>7.3890444085216E-2</v>
      </c>
      <c r="G15" s="265">
        <v>21168</v>
      </c>
      <c r="H15" s="277">
        <f t="shared" si="3"/>
        <v>-5.8739828360531821E-2</v>
      </c>
      <c r="I15" s="268">
        <f t="shared" si="4"/>
        <v>-1321</v>
      </c>
      <c r="J15" s="266">
        <f t="shared" si="5"/>
        <v>6.9835341935185882E-2</v>
      </c>
      <c r="K15" s="265">
        <v>25818</v>
      </c>
      <c r="L15" s="273">
        <f t="shared" si="6"/>
        <v>0.21967120181405897</v>
      </c>
      <c r="M15" s="272">
        <f t="shared" si="7"/>
        <v>4650</v>
      </c>
      <c r="N15" s="271">
        <f t="shared" si="8"/>
        <v>8.7009271148227152E-2</v>
      </c>
      <c r="O15" s="265">
        <v>11205</v>
      </c>
      <c r="P15" s="273">
        <f t="shared" si="9"/>
        <v>-0.56600046479200561</v>
      </c>
      <c r="Q15" s="272">
        <f t="shared" si="10"/>
        <v>-14613</v>
      </c>
      <c r="R15" s="273">
        <f t="shared" si="1"/>
        <v>1.7409491193737767</v>
      </c>
      <c r="S15" s="272">
        <f t="shared" si="2"/>
        <v>7117</v>
      </c>
      <c r="T15" s="271">
        <f t="shared" si="11"/>
        <v>3.8836129211146542E-2</v>
      </c>
      <c r="V15" s="29"/>
      <c r="W15" s="81"/>
      <c r="AE15" s="1"/>
    </row>
    <row r="16" spans="1:31" s="4" customFormat="1" x14ac:dyDescent="0.25">
      <c r="B16" s="248" t="s">
        <v>210</v>
      </c>
      <c r="C16" s="265">
        <f>C6-SUM(C7:C15)</f>
        <v>31827</v>
      </c>
      <c r="D16" s="265">
        <f>D6-SUM(D7:D15)</f>
        <v>18490</v>
      </c>
      <c r="E16" s="265">
        <f>E6-SUM(E7:E15)</f>
        <v>27610</v>
      </c>
      <c r="F16" s="271">
        <f t="shared" si="0"/>
        <v>9.0716135052372873E-2</v>
      </c>
      <c r="G16" s="265">
        <f>G6-SUM(G7:G15)</f>
        <v>29642</v>
      </c>
      <c r="H16" s="273">
        <f t="shared" si="3"/>
        <v>7.3596522998913505E-2</v>
      </c>
      <c r="I16" s="272">
        <f t="shared" si="4"/>
        <v>2032</v>
      </c>
      <c r="J16" s="271">
        <f t="shared" si="5"/>
        <v>9.7791912587054997E-2</v>
      </c>
      <c r="K16" s="265">
        <f>K6-SUM(K7:K15)</f>
        <v>25056</v>
      </c>
      <c r="L16" s="273">
        <f t="shared" si="6"/>
        <v>-0.15471290736117671</v>
      </c>
      <c r="M16" s="272">
        <f t="shared" si="7"/>
        <v>-4586</v>
      </c>
      <c r="N16" s="271">
        <f t="shared" si="8"/>
        <v>8.4441254082034997E-2</v>
      </c>
      <c r="O16" s="265">
        <f>O6-SUM(O7:O15)</f>
        <v>22561</v>
      </c>
      <c r="P16" s="273">
        <f t="shared" si="9"/>
        <v>-9.9576947637292412E-2</v>
      </c>
      <c r="Q16" s="272">
        <f t="shared" si="10"/>
        <v>-2495</v>
      </c>
      <c r="R16" s="273">
        <f t="shared" si="1"/>
        <v>-0.29113645646777897</v>
      </c>
      <c r="S16" s="272">
        <f t="shared" si="2"/>
        <v>-9266</v>
      </c>
      <c r="T16" s="271">
        <f t="shared" si="11"/>
        <v>7.8195619021211707E-2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189</v>
      </c>
    </row>
    <row r="18" spans="2:31" s="4" customFormat="1" x14ac:dyDescent="0.25">
      <c r="B18" s="173" t="s">
        <v>190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83" t="s">
        <v>192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7" t="s">
        <v>180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181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182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183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184</v>
      </c>
    </row>
    <row r="49" spans="2:31" s="4" customFormat="1" hidden="1" x14ac:dyDescent="0.25">
      <c r="B49" s="248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8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189</v>
      </c>
    </row>
    <row r="52" spans="2:31" s="4" customFormat="1" hidden="1" x14ac:dyDescent="0.25">
      <c r="B52" s="282" t="s">
        <v>190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32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209</v>
      </c>
      <c r="C136" s="241">
        <v>208389</v>
      </c>
      <c r="D136" s="241">
        <v>416048</v>
      </c>
      <c r="E136" s="241">
        <v>423208</v>
      </c>
      <c r="F136" s="241">
        <v>428791</v>
      </c>
      <c r="G136" s="242">
        <f>F136/E136-1</f>
        <v>1.3192094667397569E-2</v>
      </c>
      <c r="H136" s="241">
        <f>F136-E136</f>
        <v>5583</v>
      </c>
      <c r="I136" s="242">
        <f>F136/F$136</f>
        <v>1</v>
      </c>
      <c r="J136" s="241">
        <v>421973</v>
      </c>
      <c r="K136" s="242">
        <f>H136/H$136</f>
        <v>1</v>
      </c>
      <c r="L136" s="242">
        <f>J136/F136-1</f>
        <v>-1.5900520300099585E-2</v>
      </c>
      <c r="M136" s="241">
        <f>J136-F136</f>
        <v>-6818</v>
      </c>
      <c r="N136" s="242">
        <f>J136/C136-1</f>
        <v>1.0249293388806513</v>
      </c>
      <c r="O136" s="241">
        <f>J136-C136</f>
        <v>213584</v>
      </c>
      <c r="Q136" s="29"/>
      <c r="R136" s="81"/>
      <c r="Z136" s="1" t="s">
        <v>182</v>
      </c>
      <c r="AE136"/>
    </row>
    <row r="137" spans="1:31" s="4" customFormat="1" x14ac:dyDescent="0.25">
      <c r="B137" s="248" t="s">
        <v>47</v>
      </c>
      <c r="C137" s="265">
        <v>68476</v>
      </c>
      <c r="D137" s="265">
        <v>126666</v>
      </c>
      <c r="E137" s="265">
        <v>86811</v>
      </c>
      <c r="F137" s="265">
        <v>75374</v>
      </c>
      <c r="G137" s="271">
        <f t="shared" ref="G137:G146" si="12">F137/E137-1</f>
        <v>-0.13174597689232936</v>
      </c>
      <c r="H137" s="278">
        <f t="shared" ref="H137:H146" si="13">F137-E137</f>
        <v>-11437</v>
      </c>
      <c r="I137" s="273">
        <f t="shared" ref="I137:K146" si="14">F137/F$136</f>
        <v>0.17578260737748694</v>
      </c>
      <c r="J137" s="265">
        <v>60650</v>
      </c>
      <c r="K137" s="273">
        <f t="shared" si="14"/>
        <v>-2.0485402113559017</v>
      </c>
      <c r="L137" s="273">
        <f t="shared" ref="L137:L146" si="15">J137/F137-1</f>
        <v>-0.19534587523549229</v>
      </c>
      <c r="M137" s="272">
        <f t="shared" ref="M137:M146" si="16">J137-F137</f>
        <v>-14724</v>
      </c>
      <c r="N137" s="271">
        <f t="shared" ref="N137:N146" si="17">J137/C137-1</f>
        <v>-0.11428821776972953</v>
      </c>
      <c r="O137" s="265">
        <f t="shared" ref="O137:O146" si="18">J137-C137</f>
        <v>-7826</v>
      </c>
      <c r="Q137" s="29"/>
      <c r="R137" s="81"/>
      <c r="Z137" s="1" t="s">
        <v>184</v>
      </c>
    </row>
    <row r="138" spans="1:31" s="4" customFormat="1" x14ac:dyDescent="0.25">
      <c r="B138" s="248" t="s">
        <v>48</v>
      </c>
      <c r="C138" s="265">
        <v>24912</v>
      </c>
      <c r="D138" s="265">
        <v>43482</v>
      </c>
      <c r="E138" s="265">
        <v>48094</v>
      </c>
      <c r="F138" s="265">
        <v>51902</v>
      </c>
      <c r="G138" s="271">
        <f t="shared" si="12"/>
        <v>7.9178275876408799E-2</v>
      </c>
      <c r="H138" s="278">
        <f t="shared" si="13"/>
        <v>3808</v>
      </c>
      <c r="I138" s="273">
        <f t="shared" si="14"/>
        <v>0.12104265248104555</v>
      </c>
      <c r="J138" s="265">
        <v>50245</v>
      </c>
      <c r="K138" s="273">
        <f t="shared" si="14"/>
        <v>0.68207057137739568</v>
      </c>
      <c r="L138" s="273">
        <f t="shared" si="15"/>
        <v>-3.1925552001849655E-2</v>
      </c>
      <c r="M138" s="272">
        <f t="shared" si="16"/>
        <v>-1657</v>
      </c>
      <c r="N138" s="271">
        <f t="shared" si="17"/>
        <v>1.0168994861913938</v>
      </c>
      <c r="O138" s="265">
        <f t="shared" si="18"/>
        <v>25333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1658</v>
      </c>
      <c r="D139" s="265">
        <v>2415</v>
      </c>
      <c r="E139" s="265">
        <v>3515</v>
      </c>
      <c r="F139" s="265">
        <v>14811</v>
      </c>
      <c r="G139" s="271">
        <f t="shared" si="12"/>
        <v>3.2136557610241825</v>
      </c>
      <c r="H139" s="279">
        <f t="shared" si="13"/>
        <v>11296</v>
      </c>
      <c r="I139" s="277">
        <f t="shared" si="14"/>
        <v>3.4541303338922691E-2</v>
      </c>
      <c r="J139" s="265">
        <v>7251</v>
      </c>
      <c r="K139" s="277">
        <f t="shared" si="14"/>
        <v>2.0232849722371484</v>
      </c>
      <c r="L139" s="273">
        <f t="shared" si="15"/>
        <v>-0.51043143609479436</v>
      </c>
      <c r="M139" s="272">
        <f t="shared" si="16"/>
        <v>-7560</v>
      </c>
      <c r="N139" s="271">
        <f t="shared" si="17"/>
        <v>3.3733413751507841</v>
      </c>
      <c r="O139" s="265">
        <f t="shared" si="18"/>
        <v>5593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28320</v>
      </c>
      <c r="D140" s="265">
        <v>66989</v>
      </c>
      <c r="E140" s="265">
        <v>97391</v>
      </c>
      <c r="F140" s="265">
        <v>92103</v>
      </c>
      <c r="G140" s="271">
        <f t="shared" si="12"/>
        <v>-5.4296598248298134E-2</v>
      </c>
      <c r="H140" s="278">
        <f t="shared" si="13"/>
        <v>-5288</v>
      </c>
      <c r="I140" s="273">
        <f t="shared" si="14"/>
        <v>0.21479695236140683</v>
      </c>
      <c r="J140" s="265">
        <v>106284</v>
      </c>
      <c r="K140" s="273">
        <f t="shared" si="14"/>
        <v>-0.94716102453877848</v>
      </c>
      <c r="L140" s="273">
        <f t="shared" si="15"/>
        <v>0.15396892609361257</v>
      </c>
      <c r="M140" s="272">
        <f t="shared" si="16"/>
        <v>14181</v>
      </c>
      <c r="N140" s="271">
        <f t="shared" si="17"/>
        <v>2.7529661016949154</v>
      </c>
      <c r="O140" s="265">
        <f t="shared" si="18"/>
        <v>77964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4963</v>
      </c>
      <c r="D141" s="265">
        <v>24120</v>
      </c>
      <c r="E141" s="265">
        <v>16359</v>
      </c>
      <c r="F141" s="265">
        <v>19520</v>
      </c>
      <c r="G141" s="271">
        <f t="shared" si="12"/>
        <v>0.19322696986368371</v>
      </c>
      <c r="H141" s="279">
        <f t="shared" si="13"/>
        <v>3161</v>
      </c>
      <c r="I141" s="277">
        <f t="shared" si="14"/>
        <v>4.5523343540326174E-2</v>
      </c>
      <c r="J141" s="265">
        <v>16099</v>
      </c>
      <c r="K141" s="277">
        <f t="shared" si="14"/>
        <v>0.56618305570481819</v>
      </c>
      <c r="L141" s="273">
        <f t="shared" si="15"/>
        <v>-0.17525614754098362</v>
      </c>
      <c r="M141" s="272">
        <f t="shared" si="16"/>
        <v>-3421</v>
      </c>
      <c r="N141" s="271">
        <f t="shared" si="17"/>
        <v>2.243804150715293</v>
      </c>
      <c r="O141" s="265">
        <f t="shared" si="18"/>
        <v>11136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27791</v>
      </c>
      <c r="D142" s="265">
        <v>53247</v>
      </c>
      <c r="E142" s="265">
        <v>69865</v>
      </c>
      <c r="F142" s="265">
        <v>66121</v>
      </c>
      <c r="G142" s="271">
        <f t="shared" si="12"/>
        <v>-5.3589064624633198E-2</v>
      </c>
      <c r="H142" s="278">
        <f t="shared" si="13"/>
        <v>-3744</v>
      </c>
      <c r="I142" s="273">
        <f t="shared" si="14"/>
        <v>0.1542033298273518</v>
      </c>
      <c r="J142" s="265">
        <v>75793</v>
      </c>
      <c r="K142" s="273">
        <f t="shared" si="14"/>
        <v>-0.67060720042987643</v>
      </c>
      <c r="L142" s="273">
        <f t="shared" si="15"/>
        <v>0.14627727953297742</v>
      </c>
      <c r="M142" s="272">
        <f t="shared" si="16"/>
        <v>9672</v>
      </c>
      <c r="N142" s="271">
        <f t="shared" si="17"/>
        <v>1.7272498290813574</v>
      </c>
      <c r="O142" s="265">
        <f t="shared" si="18"/>
        <v>48002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8684</v>
      </c>
      <c r="D143" s="265">
        <v>11001</v>
      </c>
      <c r="E143" s="265">
        <v>16289</v>
      </c>
      <c r="F143" s="265">
        <v>12024</v>
      </c>
      <c r="G143" s="271">
        <f t="shared" si="12"/>
        <v>-0.261833138928111</v>
      </c>
      <c r="H143" s="279">
        <f t="shared" si="13"/>
        <v>-4265</v>
      </c>
      <c r="I143" s="277">
        <f t="shared" si="14"/>
        <v>2.8041633336520589E-2</v>
      </c>
      <c r="J143" s="265">
        <v>11877</v>
      </c>
      <c r="K143" s="277">
        <f t="shared" si="14"/>
        <v>-0.76392620454952531</v>
      </c>
      <c r="L143" s="273">
        <f t="shared" si="15"/>
        <v>-1.2225548902195627E-2</v>
      </c>
      <c r="M143" s="272">
        <f t="shared" si="16"/>
        <v>-147</v>
      </c>
      <c r="N143" s="271">
        <f t="shared" si="17"/>
        <v>0.36768770152003682</v>
      </c>
      <c r="O143" s="265">
        <f t="shared" si="18"/>
        <v>3193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20058</v>
      </c>
      <c r="D144" s="265">
        <v>34195</v>
      </c>
      <c r="E144" s="265">
        <v>19943</v>
      </c>
      <c r="F144" s="265">
        <v>20738</v>
      </c>
      <c r="G144" s="271">
        <f t="shared" si="12"/>
        <v>3.9863611292182632E-2</v>
      </c>
      <c r="H144" s="278">
        <f t="shared" si="13"/>
        <v>795</v>
      </c>
      <c r="I144" s="273">
        <f t="shared" si="14"/>
        <v>4.8363888234594477E-2</v>
      </c>
      <c r="J144" s="265">
        <v>18376</v>
      </c>
      <c r="K144" s="273">
        <f t="shared" si="14"/>
        <v>0.14239656098871575</v>
      </c>
      <c r="L144" s="273">
        <f t="shared" si="15"/>
        <v>-0.1138971935577201</v>
      </c>
      <c r="M144" s="272">
        <f t="shared" si="16"/>
        <v>-2362</v>
      </c>
      <c r="N144" s="271">
        <f t="shared" si="17"/>
        <v>-8.3856815235816118E-2</v>
      </c>
      <c r="O144" s="265">
        <f t="shared" si="18"/>
        <v>-1682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8930</v>
      </c>
      <c r="D145" s="265">
        <v>21567</v>
      </c>
      <c r="E145" s="265">
        <v>23338</v>
      </c>
      <c r="F145" s="265">
        <v>31999</v>
      </c>
      <c r="G145" s="271">
        <f t="shared" si="12"/>
        <v>0.37111149198731685</v>
      </c>
      <c r="H145" s="279">
        <f t="shared" si="13"/>
        <v>8661</v>
      </c>
      <c r="I145" s="277">
        <f t="shared" si="14"/>
        <v>7.4626099894820552E-2</v>
      </c>
      <c r="J145" s="265">
        <v>37562</v>
      </c>
      <c r="K145" s="277">
        <f t="shared" si="14"/>
        <v>1.5513164965072541</v>
      </c>
      <c r="L145" s="273">
        <f t="shared" si="15"/>
        <v>0.17384918278696215</v>
      </c>
      <c r="M145" s="272">
        <f t="shared" si="16"/>
        <v>5563</v>
      </c>
      <c r="N145" s="271">
        <f t="shared" si="17"/>
        <v>3.2062709966405372</v>
      </c>
      <c r="O145" s="265">
        <f t="shared" si="18"/>
        <v>28632</v>
      </c>
      <c r="Q145" s="29"/>
      <c r="R145" s="81"/>
      <c r="Z145" s="1"/>
    </row>
    <row r="146" spans="2:31" s="4" customFormat="1" x14ac:dyDescent="0.25">
      <c r="B146" s="248" t="s">
        <v>210</v>
      </c>
      <c r="C146" s="265">
        <f>C136-SUM(C137:C145)</f>
        <v>14597</v>
      </c>
      <c r="D146" s="265">
        <f>D136-SUM(D137:D145)</f>
        <v>32366</v>
      </c>
      <c r="E146" s="265">
        <f>E136-SUM(E137:E145)</f>
        <v>41603</v>
      </c>
      <c r="F146" s="265">
        <f>F136-SUM(F137:F145)</f>
        <v>44199</v>
      </c>
      <c r="G146" s="271">
        <f t="shared" si="12"/>
        <v>6.2399346200995076E-2</v>
      </c>
      <c r="H146" s="278">
        <f t="shared" si="13"/>
        <v>2596</v>
      </c>
      <c r="I146" s="273">
        <f t="shared" si="14"/>
        <v>0.10307818960752441</v>
      </c>
      <c r="J146" s="265">
        <f>J136-SUM(J137:J145)</f>
        <v>37836</v>
      </c>
      <c r="K146" s="273">
        <f t="shared" si="14"/>
        <v>0.46498298405874977</v>
      </c>
      <c r="L146" s="273">
        <f t="shared" si="15"/>
        <v>-0.14396253308898388</v>
      </c>
      <c r="M146" s="272">
        <f t="shared" si="16"/>
        <v>-6363</v>
      </c>
      <c r="N146" s="271">
        <f t="shared" si="17"/>
        <v>1.592039460163047</v>
      </c>
      <c r="O146" s="265">
        <f t="shared" si="18"/>
        <v>23239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189</v>
      </c>
    </row>
    <row r="148" spans="2:31" s="4" customFormat="1" x14ac:dyDescent="0.25">
      <c r="B148" s="173" t="s">
        <v>190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AF0C4-1776-4D4F-B749-B207238905E1}">
  <sheetPr>
    <tabColor theme="4" tint="0.39997558519241921"/>
  </sheetPr>
  <dimension ref="A4:E24"/>
  <sheetViews>
    <sheetView showGridLines="0" zoomScaleNormal="100" workbookViewId="0">
      <selection activeCell="D7" sqref="D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326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213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49807</v>
      </c>
      <c r="D8" s="121">
        <f t="shared" ref="D8:D21" si="0">C8/C9-1</f>
        <v>-0.10554198692622652</v>
      </c>
    </row>
    <row r="9" spans="1:5" x14ac:dyDescent="0.25">
      <c r="A9" s="1"/>
      <c r="B9" s="119">
        <v>2023</v>
      </c>
      <c r="C9" s="120">
        <v>55684</v>
      </c>
      <c r="D9" s="121">
        <f t="shared" si="0"/>
        <v>0.14505449311124829</v>
      </c>
    </row>
    <row r="10" spans="1:5" x14ac:dyDescent="0.25">
      <c r="A10" s="1"/>
      <c r="B10" s="119">
        <v>2022</v>
      </c>
      <c r="C10" s="120">
        <v>48630</v>
      </c>
      <c r="D10" s="121">
        <f t="shared" si="0"/>
        <v>9.531960899139591E-2</v>
      </c>
    </row>
    <row r="11" spans="1:5" x14ac:dyDescent="0.25">
      <c r="A11" s="1"/>
      <c r="B11" s="119">
        <v>2021</v>
      </c>
      <c r="C11" s="120">
        <v>44398</v>
      </c>
      <c r="D11" s="121">
        <f t="shared" si="0"/>
        <v>0.45167407794925452</v>
      </c>
    </row>
    <row r="12" spans="1:5" x14ac:dyDescent="0.25">
      <c r="A12" s="1" t="s">
        <v>75</v>
      </c>
      <c r="B12" s="119">
        <v>2020</v>
      </c>
      <c r="C12" s="120">
        <v>30584</v>
      </c>
      <c r="D12" s="121">
        <f t="shared" si="0"/>
        <v>-1.3705698345641615E-2</v>
      </c>
    </row>
    <row r="13" spans="1:5" x14ac:dyDescent="0.25">
      <c r="A13" s="1" t="s">
        <v>77</v>
      </c>
      <c r="B13" s="119">
        <v>2019</v>
      </c>
      <c r="C13" s="120">
        <v>31009</v>
      </c>
      <c r="D13" s="121">
        <f t="shared" si="0"/>
        <v>2.9344398340249045E-2</v>
      </c>
    </row>
    <row r="14" spans="1:5" x14ac:dyDescent="0.25">
      <c r="A14" s="1" t="s">
        <v>79</v>
      </c>
      <c r="B14" s="119">
        <v>2018</v>
      </c>
      <c r="C14" s="120">
        <v>30125</v>
      </c>
      <c r="D14" s="121">
        <f t="shared" si="0"/>
        <v>0.13405360638458053</v>
      </c>
    </row>
    <row r="15" spans="1:5" x14ac:dyDescent="0.25">
      <c r="A15" s="1" t="s">
        <v>81</v>
      </c>
      <c r="B15" s="119">
        <v>2017</v>
      </c>
      <c r="C15" s="120">
        <v>26564</v>
      </c>
      <c r="D15" s="121">
        <f t="shared" si="0"/>
        <v>-9.7781120722073567E-4</v>
      </c>
    </row>
    <row r="16" spans="1:5" x14ac:dyDescent="0.25">
      <c r="A16" s="1" t="s">
        <v>83</v>
      </c>
      <c r="B16" s="119">
        <v>2016</v>
      </c>
      <c r="C16" s="120">
        <v>26590</v>
      </c>
      <c r="D16" s="121">
        <f>C16/C17-1</f>
        <v>0.18944307761127255</v>
      </c>
    </row>
    <row r="17" spans="1:4" x14ac:dyDescent="0.25">
      <c r="A17" s="1" t="s">
        <v>85</v>
      </c>
      <c r="B17" s="119">
        <v>2015</v>
      </c>
      <c r="C17" s="120">
        <v>22355</v>
      </c>
      <c r="D17" s="121">
        <f t="shared" si="0"/>
        <v>-0.12295500019616301</v>
      </c>
    </row>
    <row r="18" spans="1:4" x14ac:dyDescent="0.25">
      <c r="A18" s="1" t="s">
        <v>87</v>
      </c>
      <c r="B18" s="119">
        <v>2014</v>
      </c>
      <c r="C18" s="120">
        <v>25489</v>
      </c>
      <c r="D18" s="121">
        <f t="shared" si="0"/>
        <v>-0.13349877617623063</v>
      </c>
    </row>
    <row r="19" spans="1:4" x14ac:dyDescent="0.25">
      <c r="A19" s="1" t="s">
        <v>89</v>
      </c>
      <c r="B19" s="119">
        <v>2013</v>
      </c>
      <c r="C19" s="120">
        <v>29416</v>
      </c>
      <c r="D19" s="121">
        <f t="shared" si="0"/>
        <v>-0.21404333769738426</v>
      </c>
    </row>
    <row r="20" spans="1:4" x14ac:dyDescent="0.25">
      <c r="A20" s="1" t="s">
        <v>91</v>
      </c>
      <c r="B20" s="119">
        <v>2012</v>
      </c>
      <c r="C20" s="120">
        <v>37427</v>
      </c>
      <c r="D20" s="121">
        <f>C20/C21-1</f>
        <v>-2.8853888269026129E-2</v>
      </c>
    </row>
    <row r="21" spans="1:4" x14ac:dyDescent="0.25">
      <c r="A21" s="1" t="s">
        <v>93</v>
      </c>
      <c r="B21" s="119">
        <v>2011</v>
      </c>
      <c r="C21" s="120">
        <v>38539</v>
      </c>
      <c r="D21" s="121">
        <f t="shared" si="0"/>
        <v>1.0031706429648111</v>
      </c>
    </row>
    <row r="22" spans="1:4" x14ac:dyDescent="0.25">
      <c r="A22" s="1" t="s">
        <v>95</v>
      </c>
      <c r="B22" s="119">
        <v>2010</v>
      </c>
      <c r="C22" s="120">
        <v>19239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E75F-578F-4911-BD57-FCE8DA432360}">
  <sheetPr>
    <tabColor theme="4" tint="0.39997558519241921"/>
  </sheetPr>
  <dimension ref="A4:E24"/>
  <sheetViews>
    <sheetView showGridLines="0" zoomScaleNormal="100" workbookViewId="0">
      <selection activeCell="D7" sqref="D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327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214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33708</v>
      </c>
      <c r="D8" s="121">
        <f t="shared" ref="D8:D21" si="0">C8/C9-1</f>
        <v>-6.791284149983412E-2</v>
      </c>
    </row>
    <row r="9" spans="1:5" x14ac:dyDescent="0.25">
      <c r="A9" s="1"/>
      <c r="B9" s="119">
        <v>2023</v>
      </c>
      <c r="C9" s="120">
        <v>36164</v>
      </c>
      <c r="D9" s="121">
        <f t="shared" si="0"/>
        <v>0.12063462551516846</v>
      </c>
    </row>
    <row r="10" spans="1:5" x14ac:dyDescent="0.25">
      <c r="A10" s="1"/>
      <c r="B10" s="119">
        <v>2022</v>
      </c>
      <c r="C10" s="120">
        <v>32271</v>
      </c>
      <c r="D10" s="121">
        <f t="shared" si="0"/>
        <v>0.59142913502317773</v>
      </c>
    </row>
    <row r="11" spans="1:5" x14ac:dyDescent="0.25">
      <c r="A11" s="1"/>
      <c r="B11" s="119">
        <v>2021</v>
      </c>
      <c r="C11" s="120">
        <v>20278</v>
      </c>
      <c r="D11" s="121">
        <f t="shared" si="0"/>
        <v>-0.20853986963818738</v>
      </c>
    </row>
    <row r="12" spans="1:5" x14ac:dyDescent="0.25">
      <c r="A12" s="1" t="s">
        <v>75</v>
      </c>
      <c r="B12" s="119">
        <v>2020</v>
      </c>
      <c r="C12" s="120">
        <v>25621</v>
      </c>
      <c r="D12" s="121">
        <f t="shared" si="0"/>
        <v>0.33980024054803115</v>
      </c>
    </row>
    <row r="13" spans="1:5" x14ac:dyDescent="0.25">
      <c r="A13" s="1" t="s">
        <v>77</v>
      </c>
      <c r="B13" s="119">
        <v>2019</v>
      </c>
      <c r="C13" s="120">
        <v>19123</v>
      </c>
      <c r="D13" s="121">
        <f t="shared" si="0"/>
        <v>0.15995390027902467</v>
      </c>
    </row>
    <row r="14" spans="1:5" x14ac:dyDescent="0.25">
      <c r="A14" s="1" t="s">
        <v>79</v>
      </c>
      <c r="B14" s="119">
        <v>2018</v>
      </c>
      <c r="C14" s="120">
        <v>16486</v>
      </c>
      <c r="D14" s="121">
        <f t="shared" si="0"/>
        <v>0.26601136538166181</v>
      </c>
    </row>
    <row r="15" spans="1:5" x14ac:dyDescent="0.25">
      <c r="A15" s="1" t="s">
        <v>81</v>
      </c>
      <c r="B15" s="119">
        <v>2017</v>
      </c>
      <c r="C15" s="120">
        <v>13022</v>
      </c>
      <c r="D15" s="121">
        <f>C15/C16-1</f>
        <v>-0.12948726519152354</v>
      </c>
    </row>
    <row r="16" spans="1:5" x14ac:dyDescent="0.25">
      <c r="A16" s="1" t="s">
        <v>83</v>
      </c>
      <c r="B16" s="119">
        <v>2016</v>
      </c>
      <c r="C16" s="120">
        <v>14959</v>
      </c>
      <c r="D16" s="121">
        <f>C16/C17-1</f>
        <v>0.70764840182648392</v>
      </c>
    </row>
    <row r="17" spans="1:4" x14ac:dyDescent="0.25">
      <c r="A17" s="1" t="s">
        <v>85</v>
      </c>
      <c r="B17" s="119">
        <v>2015</v>
      </c>
      <c r="C17" s="120">
        <v>8760</v>
      </c>
      <c r="D17" s="121">
        <f t="shared" si="0"/>
        <v>-0.42113262406660945</v>
      </c>
    </row>
    <row r="18" spans="1:4" x14ac:dyDescent="0.25">
      <c r="A18" s="1" t="s">
        <v>87</v>
      </c>
      <c r="B18" s="119">
        <v>2014</v>
      </c>
      <c r="C18" s="120">
        <v>15133</v>
      </c>
      <c r="D18" s="121">
        <f t="shared" si="0"/>
        <v>-9.7500327182306057E-3</v>
      </c>
    </row>
    <row r="19" spans="1:4" x14ac:dyDescent="0.25">
      <c r="A19" s="1" t="s">
        <v>89</v>
      </c>
      <c r="B19" s="119">
        <v>2013</v>
      </c>
      <c r="C19" s="120">
        <v>15282</v>
      </c>
      <c r="D19" s="121">
        <f t="shared" si="0"/>
        <v>-0.43904856293359762</v>
      </c>
    </row>
    <row r="20" spans="1:4" x14ac:dyDescent="0.25">
      <c r="A20" s="1" t="s">
        <v>91</v>
      </c>
      <c r="B20" s="119">
        <v>2012</v>
      </c>
      <c r="C20" s="120">
        <v>27243</v>
      </c>
      <c r="D20" s="121">
        <f>C20/C21-1</f>
        <v>1.229934601664695E-2</v>
      </c>
    </row>
    <row r="21" spans="1:4" x14ac:dyDescent="0.25">
      <c r="A21" s="1" t="s">
        <v>93</v>
      </c>
      <c r="B21" s="119">
        <v>2011</v>
      </c>
      <c r="C21" s="120">
        <v>26912</v>
      </c>
      <c r="D21" s="121">
        <f t="shared" si="0"/>
        <v>1.4401124308640858</v>
      </c>
    </row>
    <row r="22" spans="1:4" x14ac:dyDescent="0.25">
      <c r="A22" s="1" t="s">
        <v>95</v>
      </c>
      <c r="B22" s="119">
        <v>2010</v>
      </c>
      <c r="C22" s="120">
        <v>11029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357B7-9EF8-4E94-8EBC-847968E40811}">
  <sheetPr>
    <tabColor rgb="FF92D050"/>
  </sheetPr>
  <dimension ref="B1:W54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84" t="str">
        <f>CONCATENATE("Plazas alojativas en funcionamiento Tenerife y municipios")</f>
        <v>Plazas alojativas en funcionamiento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2:23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  <c r="W4" s="86"/>
    </row>
    <row r="5" spans="2:23" ht="15.75" thickBot="1" x14ac:dyDescent="0.3">
      <c r="B5" s="87"/>
      <c r="C5" s="303" t="s">
        <v>61</v>
      </c>
      <c r="D5" s="303"/>
      <c r="E5" s="303"/>
      <c r="F5" s="303"/>
      <c r="G5" s="303"/>
      <c r="H5" s="303"/>
      <c r="I5" s="88"/>
      <c r="J5" s="88"/>
      <c r="K5" s="88"/>
      <c r="L5" s="88"/>
      <c r="M5" s="89"/>
      <c r="N5" s="304" t="s">
        <v>62</v>
      </c>
      <c r="O5" s="304"/>
      <c r="P5" s="304"/>
      <c r="Q5" s="304"/>
      <c r="R5" s="304"/>
      <c r="S5" s="88"/>
      <c r="T5" s="88"/>
      <c r="U5" s="88"/>
      <c r="V5" s="88"/>
      <c r="W5" s="89"/>
    </row>
    <row r="6" spans="2:23" ht="59.25" customHeight="1" x14ac:dyDescent="0.25">
      <c r="B6" s="90"/>
      <c r="C6" s="14">
        <v>2019</v>
      </c>
      <c r="D6" s="14">
        <v>2020</v>
      </c>
      <c r="E6" s="14">
        <v>2021</v>
      </c>
      <c r="F6" s="14">
        <v>2022</v>
      </c>
      <c r="G6" s="14">
        <v>2023</v>
      </c>
      <c r="H6" s="14">
        <v>2024</v>
      </c>
      <c r="I6" s="91" t="str">
        <f>CONCATENATE("var. ",RIGHT(H6,2),"/",RIGHT(G6,2))</f>
        <v>var. 24/23</v>
      </c>
      <c r="J6" s="91" t="str">
        <f>CONCATENATE("var. ",RIGHT(H6,2),"/",RIGHT(D6,2))</f>
        <v>var. 24/20</v>
      </c>
      <c r="K6" s="91" t="str">
        <f>CONCATENATE("dif. ",RIGHT(H6,2),"/",RIGHT(G6,2))</f>
        <v>dif. 24/23</v>
      </c>
      <c r="L6" s="91" t="str">
        <f>CONCATENATE("dif. ",RIGHT(H6,2),"/",RIGHT(D6,2))</f>
        <v>dif. 24/20</v>
      </c>
      <c r="M6" s="14" t="str">
        <f>CONCATENATE("cuota/ total isla ",RIGHT(H6,2))</f>
        <v>cuota/ total isla 24</v>
      </c>
      <c r="N6" s="92" t="s">
        <v>232</v>
      </c>
      <c r="O6" s="92" t="s">
        <v>233</v>
      </c>
      <c r="P6" s="92" t="s">
        <v>234</v>
      </c>
      <c r="Q6" s="92" t="s">
        <v>235</v>
      </c>
      <c r="R6" s="92" t="s">
        <v>236</v>
      </c>
      <c r="S6" s="91" t="str">
        <f>CONCATENATE("var. ",RIGHT(R6,2),"/",RIGHT(Q6,2))</f>
        <v>var. 25/24</v>
      </c>
      <c r="T6" s="91" t="str">
        <f>CONCATENATE("var. ",RIGHT(R6,2),"/",RIGHT(N6,2))</f>
        <v>var. 25/21</v>
      </c>
      <c r="U6" s="91" t="str">
        <f>CONCATENATE("dif. ",RIGHT(R6,2),"/",RIGHT(Q6,2))</f>
        <v>dif. 25/24</v>
      </c>
      <c r="V6" s="91" t="str">
        <f>CONCATENATE("dif. ",RIGHT(R6,2),"/",RIGHT(N6,2))</f>
        <v>dif. 25/21</v>
      </c>
      <c r="W6" s="89" t="str">
        <f>CONCATENATE("cuota/ total isla ",RIGHT(R6,2))</f>
        <v>cuota/ total isla 25</v>
      </c>
    </row>
    <row r="7" spans="2:23" x14ac:dyDescent="0.25">
      <c r="B7" s="93" t="s">
        <v>46</v>
      </c>
      <c r="C7" s="94">
        <v>132144</v>
      </c>
      <c r="D7" s="94">
        <v>66601</v>
      </c>
      <c r="E7" s="94">
        <v>82456</v>
      </c>
      <c r="F7" s="94">
        <v>123696</v>
      </c>
      <c r="G7" s="94">
        <v>125536.00000000001</v>
      </c>
      <c r="H7" s="94">
        <v>127400</v>
      </c>
      <c r="I7" s="95">
        <f t="shared" ref="I7:I52" si="0">IFERROR(H7/G7-1,"-")</f>
        <v>1.4848330359418682E-2</v>
      </c>
      <c r="J7" s="95">
        <f t="shared" ref="J7:J52" si="1">IFERROR(H7/D7-1,"-")</f>
        <v>0.91288419092806405</v>
      </c>
      <c r="K7" s="94">
        <f t="shared" ref="K7:K52" si="2">IFERROR(H7-G7,"-")</f>
        <v>1863.9999999999854</v>
      </c>
      <c r="L7" s="94">
        <f t="shared" ref="L7:L52" si="3">IFERROR(H7-D7,"-")</f>
        <v>60799</v>
      </c>
      <c r="M7" s="95">
        <f>H7/H7</f>
        <v>1</v>
      </c>
      <c r="N7" s="94">
        <v>99473</v>
      </c>
      <c r="O7" s="94">
        <v>124678</v>
      </c>
      <c r="P7" s="94">
        <v>124185</v>
      </c>
      <c r="Q7" s="94">
        <v>127485</v>
      </c>
      <c r="R7" s="94">
        <v>125343</v>
      </c>
      <c r="S7" s="95">
        <f t="shared" ref="S7:S52" si="4">IFERROR(R7/Q7-1,"-")</f>
        <v>-1.6801976703141541E-2</v>
      </c>
      <c r="T7" s="95">
        <f t="shared" ref="T7:T52" si="5">IFERROR(R7/N7-1,"-")</f>
        <v>0.26007057191398664</v>
      </c>
      <c r="U7" s="94">
        <f t="shared" ref="U7:U52" si="6">IFERROR(R7-Q7,"-")</f>
        <v>-2142</v>
      </c>
      <c r="V7" s="94">
        <f t="shared" ref="V7:V52" si="7">IFERROR(R7-N7,"-")</f>
        <v>25870</v>
      </c>
      <c r="W7" s="95">
        <f>R7/R7</f>
        <v>1</v>
      </c>
    </row>
    <row r="8" spans="2:23" x14ac:dyDescent="0.25">
      <c r="B8" s="96" t="s">
        <v>63</v>
      </c>
      <c r="C8" s="97">
        <v>88579</v>
      </c>
      <c r="D8" s="97">
        <v>44486.999999999993</v>
      </c>
      <c r="E8" s="97">
        <v>56791</v>
      </c>
      <c r="F8" s="97">
        <v>89503</v>
      </c>
      <c r="G8" s="97">
        <v>89318</v>
      </c>
      <c r="H8" s="97">
        <v>91567</v>
      </c>
      <c r="I8" s="98">
        <f t="shared" si="0"/>
        <v>2.5179695022280013E-2</v>
      </c>
      <c r="J8" s="98">
        <f t="shared" si="1"/>
        <v>1.0582866904938526</v>
      </c>
      <c r="K8" s="97">
        <f t="shared" si="2"/>
        <v>2249</v>
      </c>
      <c r="L8" s="97">
        <f t="shared" si="3"/>
        <v>47080.000000000007</v>
      </c>
      <c r="M8" s="98">
        <f>H8/H7</f>
        <v>0.71873626373626376</v>
      </c>
      <c r="N8" s="97">
        <v>71722</v>
      </c>
      <c r="O8" s="97">
        <v>89730</v>
      </c>
      <c r="P8" s="97">
        <v>88181</v>
      </c>
      <c r="Q8" s="97">
        <v>91848</v>
      </c>
      <c r="R8" s="97">
        <v>89325</v>
      </c>
      <c r="S8" s="98">
        <f t="shared" si="4"/>
        <v>-2.7469297099555812E-2</v>
      </c>
      <c r="T8" s="98">
        <f t="shared" si="5"/>
        <v>0.24543375812163637</v>
      </c>
      <c r="U8" s="97">
        <f t="shared" si="6"/>
        <v>-2523</v>
      </c>
      <c r="V8" s="97">
        <f t="shared" si="7"/>
        <v>17603</v>
      </c>
      <c r="W8" s="98">
        <f>R8/R7</f>
        <v>0.71264450348244412</v>
      </c>
    </row>
    <row r="9" spans="2:23" x14ac:dyDescent="0.25">
      <c r="B9" s="99" t="s">
        <v>64</v>
      </c>
      <c r="C9" s="54">
        <v>69015</v>
      </c>
      <c r="D9" s="54">
        <v>34865</v>
      </c>
      <c r="E9" s="54">
        <v>45244</v>
      </c>
      <c r="F9" s="54">
        <v>71471</v>
      </c>
      <c r="G9" s="54">
        <v>72829</v>
      </c>
      <c r="H9" s="54">
        <v>74916</v>
      </c>
      <c r="I9" s="100">
        <f t="shared" si="0"/>
        <v>2.8656167186148274E-2</v>
      </c>
      <c r="J9" s="100">
        <f t="shared" si="1"/>
        <v>1.1487451599024809</v>
      </c>
      <c r="K9" s="54">
        <f t="shared" si="2"/>
        <v>2087</v>
      </c>
      <c r="L9" s="54">
        <f t="shared" si="3"/>
        <v>40051</v>
      </c>
      <c r="M9" s="100">
        <f>H9/H7</f>
        <v>0.58803767660910522</v>
      </c>
      <c r="N9" s="54">
        <v>58385</v>
      </c>
      <c r="O9" s="54">
        <v>71609</v>
      </c>
      <c r="P9" s="54">
        <v>72405</v>
      </c>
      <c r="Q9" s="54">
        <v>75308</v>
      </c>
      <c r="R9" s="54">
        <v>73652</v>
      </c>
      <c r="S9" s="100">
        <f t="shared" si="4"/>
        <v>-2.1989695649864527E-2</v>
      </c>
      <c r="T9" s="100">
        <f t="shared" si="5"/>
        <v>0.26148839599212126</v>
      </c>
      <c r="U9" s="54">
        <f t="shared" si="6"/>
        <v>-1656</v>
      </c>
      <c r="V9" s="54">
        <f t="shared" si="7"/>
        <v>15267</v>
      </c>
      <c r="W9" s="100">
        <f>R9/R7</f>
        <v>0.587603615678578</v>
      </c>
    </row>
    <row r="10" spans="2:23" x14ac:dyDescent="0.25">
      <c r="B10" s="99" t="s">
        <v>65</v>
      </c>
      <c r="C10" s="54">
        <v>19564</v>
      </c>
      <c r="D10" s="54">
        <v>9622</v>
      </c>
      <c r="E10" s="54">
        <v>11547</v>
      </c>
      <c r="F10" s="54">
        <v>18032</v>
      </c>
      <c r="G10" s="54">
        <v>16489</v>
      </c>
      <c r="H10" s="54">
        <v>16651</v>
      </c>
      <c r="I10" s="100">
        <f t="shared" si="0"/>
        <v>9.8247316392747752E-3</v>
      </c>
      <c r="J10" s="100">
        <f t="shared" si="1"/>
        <v>0.73051340677613807</v>
      </c>
      <c r="K10" s="54">
        <f t="shared" si="2"/>
        <v>162</v>
      </c>
      <c r="L10" s="54">
        <f t="shared" si="3"/>
        <v>7029</v>
      </c>
      <c r="M10" s="100">
        <f>H10/H7</f>
        <v>0.13069858712715857</v>
      </c>
      <c r="N10" s="54">
        <v>13337</v>
      </c>
      <c r="O10" s="54">
        <v>18121</v>
      </c>
      <c r="P10" s="54">
        <v>15776</v>
      </c>
      <c r="Q10" s="54">
        <v>16540</v>
      </c>
      <c r="R10" s="54">
        <v>15673</v>
      </c>
      <c r="S10" s="100">
        <f t="shared" si="4"/>
        <v>-5.2418379685610694E-2</v>
      </c>
      <c r="T10" s="100">
        <f t="shared" si="5"/>
        <v>0.17515183324585748</v>
      </c>
      <c r="U10" s="54">
        <f t="shared" si="6"/>
        <v>-867</v>
      </c>
      <c r="V10" s="54">
        <f t="shared" si="7"/>
        <v>2336</v>
      </c>
      <c r="W10" s="100">
        <f>R10/R7</f>
        <v>0.12504088780386619</v>
      </c>
    </row>
    <row r="11" spans="2:23" x14ac:dyDescent="0.25">
      <c r="B11" s="96" t="s">
        <v>66</v>
      </c>
      <c r="C11" s="97">
        <v>43565</v>
      </c>
      <c r="D11" s="97">
        <v>22114</v>
      </c>
      <c r="E11" s="97">
        <v>25665.000000000004</v>
      </c>
      <c r="F11" s="97">
        <v>34193</v>
      </c>
      <c r="G11" s="97">
        <v>36218</v>
      </c>
      <c r="H11" s="97">
        <v>35833</v>
      </c>
      <c r="I11" s="98">
        <f t="shared" si="0"/>
        <v>-1.0630073444143795E-2</v>
      </c>
      <c r="J11" s="98">
        <f t="shared" si="1"/>
        <v>0.62037623225106264</v>
      </c>
      <c r="K11" s="97">
        <f t="shared" si="2"/>
        <v>-385</v>
      </c>
      <c r="L11" s="97">
        <f t="shared" si="3"/>
        <v>13719</v>
      </c>
      <c r="M11" s="98">
        <f>H11/H7</f>
        <v>0.28126373626373624</v>
      </c>
      <c r="N11" s="97">
        <v>27751</v>
      </c>
      <c r="O11" s="97">
        <v>34948</v>
      </c>
      <c r="P11" s="97">
        <v>36004</v>
      </c>
      <c r="Q11" s="97">
        <v>35637</v>
      </c>
      <c r="R11" s="97">
        <v>36018</v>
      </c>
      <c r="S11" s="98">
        <f t="shared" si="4"/>
        <v>1.0691135617476144E-2</v>
      </c>
      <c r="T11" s="98">
        <f t="shared" si="5"/>
        <v>0.29789917480451145</v>
      </c>
      <c r="U11" s="97">
        <f t="shared" si="6"/>
        <v>381</v>
      </c>
      <c r="V11" s="97">
        <f t="shared" si="7"/>
        <v>8267</v>
      </c>
      <c r="W11" s="98">
        <f>R11/R7</f>
        <v>0.28735549651755582</v>
      </c>
    </row>
    <row r="12" spans="2:23" x14ac:dyDescent="0.25">
      <c r="B12" s="93" t="s">
        <v>47</v>
      </c>
      <c r="C12" s="101">
        <v>46648</v>
      </c>
      <c r="D12" s="101">
        <v>23742</v>
      </c>
      <c r="E12" s="101">
        <v>29697.000000000004</v>
      </c>
      <c r="F12" s="101">
        <v>44233</v>
      </c>
      <c r="G12" s="101">
        <v>45902</v>
      </c>
      <c r="H12" s="101">
        <v>46521.000000000007</v>
      </c>
      <c r="I12" s="102">
        <f t="shared" si="0"/>
        <v>1.3485251187312253E-2</v>
      </c>
      <c r="J12" s="102">
        <f t="shared" si="1"/>
        <v>0.95943896891584557</v>
      </c>
      <c r="K12" s="101">
        <f t="shared" si="2"/>
        <v>619.00000000000728</v>
      </c>
      <c r="L12" s="101">
        <f t="shared" si="3"/>
        <v>22779.000000000007</v>
      </c>
      <c r="M12" s="95">
        <f>H12/H12</f>
        <v>1</v>
      </c>
      <c r="N12" s="101">
        <v>37662</v>
      </c>
      <c r="O12" s="101">
        <v>44069</v>
      </c>
      <c r="P12" s="101">
        <v>44891</v>
      </c>
      <c r="Q12" s="101">
        <v>46395</v>
      </c>
      <c r="R12" s="101">
        <v>45273.000000000007</v>
      </c>
      <c r="S12" s="102">
        <f t="shared" si="4"/>
        <v>-2.4183640478499635E-2</v>
      </c>
      <c r="T12" s="102">
        <f t="shared" si="5"/>
        <v>0.20208698422813476</v>
      </c>
      <c r="U12" s="101">
        <f t="shared" si="6"/>
        <v>-1121.9999999999927</v>
      </c>
      <c r="V12" s="101">
        <f t="shared" si="7"/>
        <v>7611.0000000000073</v>
      </c>
      <c r="W12" s="95">
        <f>R12/R12</f>
        <v>1</v>
      </c>
    </row>
    <row r="13" spans="2:23" x14ac:dyDescent="0.25">
      <c r="B13" s="96" t="s">
        <v>63</v>
      </c>
      <c r="C13" s="97">
        <v>34050</v>
      </c>
      <c r="D13" s="97">
        <v>17566</v>
      </c>
      <c r="E13" s="97">
        <v>23340</v>
      </c>
      <c r="F13" s="97">
        <v>34827</v>
      </c>
      <c r="G13" s="97">
        <v>34946</v>
      </c>
      <c r="H13" s="97">
        <v>35191</v>
      </c>
      <c r="I13" s="98">
        <f t="shared" si="0"/>
        <v>7.0108166886053702E-3</v>
      </c>
      <c r="J13" s="98">
        <f t="shared" si="1"/>
        <v>1.003358761243311</v>
      </c>
      <c r="K13" s="97">
        <f t="shared" si="2"/>
        <v>245</v>
      </c>
      <c r="L13" s="97">
        <f t="shared" si="3"/>
        <v>17625</v>
      </c>
      <c r="M13" s="98">
        <f>H13/H12</f>
        <v>0.75645407450398738</v>
      </c>
      <c r="N13" s="97">
        <v>30395</v>
      </c>
      <c r="O13" s="97">
        <v>34314</v>
      </c>
      <c r="P13" s="97">
        <v>34058</v>
      </c>
      <c r="Q13" s="97">
        <v>35008</v>
      </c>
      <c r="R13" s="97">
        <v>33654</v>
      </c>
      <c r="S13" s="98">
        <f t="shared" si="4"/>
        <v>-3.8676873857404037E-2</v>
      </c>
      <c r="T13" s="98">
        <f t="shared" si="5"/>
        <v>0.10722158249712122</v>
      </c>
      <c r="U13" s="97">
        <f t="shared" si="6"/>
        <v>-1354</v>
      </c>
      <c r="V13" s="97">
        <f t="shared" si="7"/>
        <v>3259</v>
      </c>
      <c r="W13" s="98">
        <f>R13/R12</f>
        <v>0.74335696772910997</v>
      </c>
    </row>
    <row r="14" spans="2:23" x14ac:dyDescent="0.25">
      <c r="B14" s="99" t="s">
        <v>64</v>
      </c>
      <c r="C14" s="54">
        <v>27660</v>
      </c>
      <c r="D14" s="54">
        <v>14847</v>
      </c>
      <c r="E14" s="54">
        <v>20181</v>
      </c>
      <c r="F14" s="54">
        <v>29820</v>
      </c>
      <c r="G14" s="54">
        <v>30493</v>
      </c>
      <c r="H14" s="54">
        <v>31141</v>
      </c>
      <c r="I14" s="100">
        <f t="shared" si="0"/>
        <v>2.1250778867281106E-2</v>
      </c>
      <c r="J14" s="100">
        <f t="shared" si="1"/>
        <v>1.0974607664848119</v>
      </c>
      <c r="K14" s="54">
        <f t="shared" si="2"/>
        <v>648</v>
      </c>
      <c r="L14" s="54">
        <f t="shared" si="3"/>
        <v>16294</v>
      </c>
      <c r="M14" s="100">
        <f>H14/H12</f>
        <v>0.66939661658175864</v>
      </c>
      <c r="N14" s="54">
        <v>26473</v>
      </c>
      <c r="O14" s="54">
        <v>29302</v>
      </c>
      <c r="P14" s="54">
        <v>29733</v>
      </c>
      <c r="Q14" s="54">
        <v>31003</v>
      </c>
      <c r="R14" s="54">
        <v>29549</v>
      </c>
      <c r="S14" s="100">
        <f t="shared" si="4"/>
        <v>-4.689868722381707E-2</v>
      </c>
      <c r="T14" s="100">
        <f t="shared" si="5"/>
        <v>0.11619385789294756</v>
      </c>
      <c r="U14" s="54">
        <f t="shared" si="6"/>
        <v>-1454</v>
      </c>
      <c r="V14" s="54">
        <f t="shared" si="7"/>
        <v>3076</v>
      </c>
      <c r="W14" s="100">
        <f>R14/R12</f>
        <v>0.65268482318379595</v>
      </c>
    </row>
    <row r="15" spans="2:23" x14ac:dyDescent="0.25">
      <c r="B15" s="99" t="s">
        <v>65</v>
      </c>
      <c r="C15" s="54">
        <v>6390.0000000000009</v>
      </c>
      <c r="D15" s="54">
        <v>2720</v>
      </c>
      <c r="E15" s="54">
        <v>3159.0000000000005</v>
      </c>
      <c r="F15" s="54">
        <v>5006.0000000000009</v>
      </c>
      <c r="G15" s="54">
        <v>4453</v>
      </c>
      <c r="H15" s="54">
        <v>4050</v>
      </c>
      <c r="I15" s="100">
        <f t="shared" si="0"/>
        <v>-9.0500785986975085E-2</v>
      </c>
      <c r="J15" s="100">
        <f t="shared" si="1"/>
        <v>0.48897058823529416</v>
      </c>
      <c r="K15" s="54">
        <f t="shared" si="2"/>
        <v>-403</v>
      </c>
      <c r="L15" s="54">
        <f t="shared" si="3"/>
        <v>1330</v>
      </c>
      <c r="M15" s="100">
        <f>H15/H12</f>
        <v>8.7057457922228659E-2</v>
      </c>
      <c r="N15" s="54">
        <v>3922</v>
      </c>
      <c r="O15" s="54">
        <v>5012</v>
      </c>
      <c r="P15" s="54">
        <v>4325</v>
      </c>
      <c r="Q15" s="54">
        <v>4004.9999999999995</v>
      </c>
      <c r="R15" s="54">
        <v>4105</v>
      </c>
      <c r="S15" s="100">
        <f t="shared" si="4"/>
        <v>2.4968789013732895E-2</v>
      </c>
      <c r="T15" s="100">
        <f t="shared" si="5"/>
        <v>4.6659867414584388E-2</v>
      </c>
      <c r="U15" s="54">
        <f t="shared" si="6"/>
        <v>100.00000000000045</v>
      </c>
      <c r="V15" s="54">
        <f t="shared" si="7"/>
        <v>183</v>
      </c>
      <c r="W15" s="100">
        <f>R15/R12</f>
        <v>9.0672144545313971E-2</v>
      </c>
    </row>
    <row r="16" spans="2:23" x14ac:dyDescent="0.25">
      <c r="B16" s="96" t="s">
        <v>66</v>
      </c>
      <c r="C16" s="97">
        <v>12598</v>
      </c>
      <c r="D16" s="97">
        <v>6176</v>
      </c>
      <c r="E16" s="97">
        <v>6357</v>
      </c>
      <c r="F16" s="97">
        <v>9406</v>
      </c>
      <c r="G16" s="97">
        <v>10956.000000000002</v>
      </c>
      <c r="H16" s="97">
        <v>11330</v>
      </c>
      <c r="I16" s="98">
        <f t="shared" si="0"/>
        <v>3.4136546184738714E-2</v>
      </c>
      <c r="J16" s="98">
        <f t="shared" si="1"/>
        <v>0.83452072538860111</v>
      </c>
      <c r="K16" s="97">
        <f t="shared" si="2"/>
        <v>373.99999999999818</v>
      </c>
      <c r="L16" s="97">
        <f t="shared" si="3"/>
        <v>5154</v>
      </c>
      <c r="M16" s="98">
        <f>H16/H12</f>
        <v>0.24354592549601251</v>
      </c>
      <c r="N16" s="97">
        <v>7267</v>
      </c>
      <c r="O16" s="97">
        <v>9755</v>
      </c>
      <c r="P16" s="97">
        <v>10833</v>
      </c>
      <c r="Q16" s="97">
        <v>11387</v>
      </c>
      <c r="R16" s="97">
        <v>11619</v>
      </c>
      <c r="S16" s="98">
        <f t="shared" si="4"/>
        <v>2.0374110828137448E-2</v>
      </c>
      <c r="T16" s="98">
        <f t="shared" si="5"/>
        <v>0.59887161139397271</v>
      </c>
      <c r="U16" s="97">
        <f t="shared" si="6"/>
        <v>232</v>
      </c>
      <c r="V16" s="97">
        <f t="shared" si="7"/>
        <v>4352</v>
      </c>
      <c r="W16" s="98">
        <f>R16/R12</f>
        <v>0.25664303227088991</v>
      </c>
    </row>
    <row r="17" spans="2:23" x14ac:dyDescent="0.25">
      <c r="B17" s="93" t="s">
        <v>53</v>
      </c>
      <c r="C17" s="101">
        <v>4124</v>
      </c>
      <c r="D17" s="101">
        <v>2132</v>
      </c>
      <c r="E17" s="101">
        <v>2908</v>
      </c>
      <c r="F17" s="101">
        <v>4497</v>
      </c>
      <c r="G17" s="101">
        <v>4790.0000000000009</v>
      </c>
      <c r="H17" s="101">
        <v>4797</v>
      </c>
      <c r="I17" s="102">
        <f t="shared" si="0"/>
        <v>1.4613778705634406E-3</v>
      </c>
      <c r="J17" s="102">
        <f t="shared" si="1"/>
        <v>1.25</v>
      </c>
      <c r="K17" s="101">
        <f t="shared" si="2"/>
        <v>6.9999999999990905</v>
      </c>
      <c r="L17" s="101">
        <f t="shared" si="3"/>
        <v>2665</v>
      </c>
      <c r="M17" s="95">
        <f>H17/H17</f>
        <v>1</v>
      </c>
      <c r="N17" s="101">
        <v>3470</v>
      </c>
      <c r="O17" s="101">
        <v>4791</v>
      </c>
      <c r="P17" s="101">
        <v>4791</v>
      </c>
      <c r="Q17" s="101">
        <v>4797</v>
      </c>
      <c r="R17" s="101">
        <v>4635</v>
      </c>
      <c r="S17" s="102">
        <f t="shared" si="4"/>
        <v>-3.3771106941838602E-2</v>
      </c>
      <c r="T17" s="102">
        <f t="shared" si="5"/>
        <v>0.33573487031700289</v>
      </c>
      <c r="U17" s="101">
        <f t="shared" si="6"/>
        <v>-162</v>
      </c>
      <c r="V17" s="101">
        <f t="shared" si="7"/>
        <v>1165</v>
      </c>
      <c r="W17" s="95">
        <f>R17/R17</f>
        <v>1</v>
      </c>
    </row>
    <row r="18" spans="2:23" x14ac:dyDescent="0.25">
      <c r="B18" s="96" t="s">
        <v>63</v>
      </c>
      <c r="C18" s="97">
        <v>1801</v>
      </c>
      <c r="D18" s="97">
        <v>1559</v>
      </c>
      <c r="E18" s="97">
        <v>2544.9999999999995</v>
      </c>
      <c r="F18" s="97">
        <v>3640</v>
      </c>
      <c r="G18" s="97">
        <v>3915.0000000000005</v>
      </c>
      <c r="H18" s="97">
        <v>3915.0000000000005</v>
      </c>
      <c r="I18" s="98">
        <f t="shared" si="0"/>
        <v>0</v>
      </c>
      <c r="J18" s="98">
        <f t="shared" si="1"/>
        <v>1.5112251443232845</v>
      </c>
      <c r="K18" s="97">
        <f t="shared" si="2"/>
        <v>0</v>
      </c>
      <c r="L18" s="97">
        <f t="shared" si="3"/>
        <v>2356.0000000000005</v>
      </c>
      <c r="M18" s="98">
        <f>H18/H17</f>
        <v>0.8161350844277675</v>
      </c>
      <c r="N18" s="97">
        <v>2930</v>
      </c>
      <c r="O18" s="97">
        <v>3915.0000000000005</v>
      </c>
      <c r="P18" s="97">
        <v>3915.0000000000005</v>
      </c>
      <c r="Q18" s="97">
        <v>3915.0000000000005</v>
      </c>
      <c r="R18" s="97">
        <v>3752.9999999999995</v>
      </c>
      <c r="S18" s="98">
        <f t="shared" si="4"/>
        <v>-4.137931034482778E-2</v>
      </c>
      <c r="T18" s="98">
        <f t="shared" si="5"/>
        <v>0.28088737201365177</v>
      </c>
      <c r="U18" s="97">
        <f t="shared" si="6"/>
        <v>-162.00000000000091</v>
      </c>
      <c r="V18" s="97">
        <f t="shared" si="7"/>
        <v>822.99999999999955</v>
      </c>
      <c r="W18" s="98">
        <f>R18/R17</f>
        <v>0.8097087378640776</v>
      </c>
    </row>
    <row r="19" spans="2:23" x14ac:dyDescent="0.25">
      <c r="B19" s="99" t="s">
        <v>64</v>
      </c>
      <c r="C19" s="54">
        <v>1801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100" t="str">
        <f t="shared" si="0"/>
        <v>-</v>
      </c>
      <c r="J19" s="100" t="str">
        <f t="shared" si="1"/>
        <v>-</v>
      </c>
      <c r="K19" s="54">
        <f t="shared" si="2"/>
        <v>0</v>
      </c>
      <c r="L19" s="54">
        <f t="shared" si="3"/>
        <v>0</v>
      </c>
      <c r="M19" s="100">
        <f>H19/H17</f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100" t="str">
        <f t="shared" si="4"/>
        <v>-</v>
      </c>
      <c r="T19" s="100" t="str">
        <f t="shared" si="5"/>
        <v>-</v>
      </c>
      <c r="U19" s="54">
        <f t="shared" si="6"/>
        <v>0</v>
      </c>
      <c r="V19" s="54">
        <f t="shared" si="7"/>
        <v>0</v>
      </c>
      <c r="W19" s="100">
        <f>R19/R17</f>
        <v>0</v>
      </c>
    </row>
    <row r="20" spans="2:23" x14ac:dyDescent="0.25">
      <c r="B20" s="99" t="s">
        <v>65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100" t="str">
        <f t="shared" si="0"/>
        <v>-</v>
      </c>
      <c r="J20" s="100" t="str">
        <f t="shared" si="1"/>
        <v>-</v>
      </c>
      <c r="K20" s="54">
        <f t="shared" si="2"/>
        <v>0</v>
      </c>
      <c r="L20" s="54">
        <f t="shared" si="3"/>
        <v>0</v>
      </c>
      <c r="M20" s="100">
        <f>H20/H17</f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100" t="str">
        <f t="shared" si="4"/>
        <v>-</v>
      </c>
      <c r="T20" s="100" t="str">
        <f t="shared" si="5"/>
        <v>-</v>
      </c>
      <c r="U20" s="54">
        <f t="shared" si="6"/>
        <v>0</v>
      </c>
      <c r="V20" s="54">
        <f t="shared" si="7"/>
        <v>0</v>
      </c>
      <c r="W20" s="100">
        <f>R20/R17</f>
        <v>0</v>
      </c>
    </row>
    <row r="21" spans="2:23" x14ac:dyDescent="0.25">
      <c r="B21" s="96" t="s">
        <v>66</v>
      </c>
      <c r="C21" s="97">
        <v>2323</v>
      </c>
      <c r="D21" s="97">
        <v>573</v>
      </c>
      <c r="E21" s="97">
        <v>363</v>
      </c>
      <c r="F21" s="97">
        <v>857</v>
      </c>
      <c r="G21" s="97">
        <v>875</v>
      </c>
      <c r="H21" s="97">
        <v>882</v>
      </c>
      <c r="I21" s="98">
        <f t="shared" si="0"/>
        <v>8.0000000000000071E-3</v>
      </c>
      <c r="J21" s="98">
        <f t="shared" si="1"/>
        <v>0.53926701570680624</v>
      </c>
      <c r="K21" s="97">
        <f t="shared" si="2"/>
        <v>7</v>
      </c>
      <c r="L21" s="97">
        <f t="shared" si="3"/>
        <v>309</v>
      </c>
      <c r="M21" s="98">
        <f>H21/H17</f>
        <v>0.18386491557223264</v>
      </c>
      <c r="N21" s="97">
        <v>540</v>
      </c>
      <c r="O21" s="97">
        <v>876</v>
      </c>
      <c r="P21" s="97">
        <v>876</v>
      </c>
      <c r="Q21" s="97">
        <v>882</v>
      </c>
      <c r="R21" s="97">
        <v>882</v>
      </c>
      <c r="S21" s="98">
        <f t="shared" si="4"/>
        <v>0</v>
      </c>
      <c r="T21" s="98">
        <f t="shared" si="5"/>
        <v>0.6333333333333333</v>
      </c>
      <c r="U21" s="97">
        <f t="shared" si="6"/>
        <v>0</v>
      </c>
      <c r="V21" s="97">
        <f t="shared" si="7"/>
        <v>342</v>
      </c>
      <c r="W21" s="98">
        <f>R21/R17</f>
        <v>0.19029126213592232</v>
      </c>
    </row>
    <row r="22" spans="2:23" x14ac:dyDescent="0.25">
      <c r="B22" s="93" t="s">
        <v>49</v>
      </c>
      <c r="C22" s="101">
        <v>1127</v>
      </c>
      <c r="D22" s="101">
        <v>437</v>
      </c>
      <c r="E22" s="101">
        <v>669</v>
      </c>
      <c r="F22" s="101">
        <v>857</v>
      </c>
      <c r="G22" s="101">
        <v>900</v>
      </c>
      <c r="H22" s="101">
        <v>900</v>
      </c>
      <c r="I22" s="102">
        <f t="shared" si="0"/>
        <v>0</v>
      </c>
      <c r="J22" s="102">
        <f t="shared" si="1"/>
        <v>1.0594965675057209</v>
      </c>
      <c r="K22" s="101">
        <f t="shared" si="2"/>
        <v>0</v>
      </c>
      <c r="L22" s="101">
        <f t="shared" si="3"/>
        <v>463</v>
      </c>
      <c r="M22" s="102">
        <f>H22/H22</f>
        <v>1</v>
      </c>
      <c r="N22" s="101">
        <v>802</v>
      </c>
      <c r="O22" s="101">
        <v>844</v>
      </c>
      <c r="P22" s="101">
        <v>912</v>
      </c>
      <c r="Q22" s="101">
        <v>912</v>
      </c>
      <c r="R22" s="101">
        <v>916</v>
      </c>
      <c r="S22" s="102">
        <f t="shared" si="4"/>
        <v>4.3859649122806044E-3</v>
      </c>
      <c r="T22" s="102">
        <f t="shared" si="5"/>
        <v>0.14214463840398994</v>
      </c>
      <c r="U22" s="101">
        <f t="shared" si="6"/>
        <v>4</v>
      </c>
      <c r="V22" s="101">
        <f t="shared" si="7"/>
        <v>114</v>
      </c>
      <c r="W22" s="102">
        <f>R22/R22</f>
        <v>1</v>
      </c>
    </row>
    <row r="23" spans="2:23" x14ac:dyDescent="0.25">
      <c r="B23" s="96" t="s">
        <v>63</v>
      </c>
      <c r="C23" s="97">
        <v>917</v>
      </c>
      <c r="D23" s="97">
        <v>386</v>
      </c>
      <c r="E23" s="97">
        <v>669</v>
      </c>
      <c r="F23" s="97">
        <v>855</v>
      </c>
      <c r="G23" s="97">
        <v>886</v>
      </c>
      <c r="H23" s="97">
        <v>886</v>
      </c>
      <c r="I23" s="98">
        <f t="shared" si="0"/>
        <v>0</v>
      </c>
      <c r="J23" s="98">
        <f t="shared" si="1"/>
        <v>1.295336787564767</v>
      </c>
      <c r="K23" s="97">
        <f t="shared" si="2"/>
        <v>0</v>
      </c>
      <c r="L23" s="97">
        <f t="shared" si="3"/>
        <v>500</v>
      </c>
      <c r="M23" s="98">
        <f>H23/H22</f>
        <v>0.98444444444444446</v>
      </c>
      <c r="N23" s="97">
        <v>802</v>
      </c>
      <c r="O23" s="97">
        <v>844</v>
      </c>
      <c r="P23" s="97">
        <v>898</v>
      </c>
      <c r="Q23" s="97">
        <v>898</v>
      </c>
      <c r="R23" s="97">
        <v>898</v>
      </c>
      <c r="S23" s="98">
        <f t="shared" si="4"/>
        <v>0</v>
      </c>
      <c r="T23" s="98">
        <f t="shared" si="5"/>
        <v>0.1197007481296759</v>
      </c>
      <c r="U23" s="97">
        <f t="shared" si="6"/>
        <v>0</v>
      </c>
      <c r="V23" s="97">
        <f t="shared" si="7"/>
        <v>96</v>
      </c>
      <c r="W23" s="98">
        <f>R23/R22</f>
        <v>0.98034934497816595</v>
      </c>
    </row>
    <row r="24" spans="2:23" x14ac:dyDescent="0.25">
      <c r="B24" s="96" t="s">
        <v>66</v>
      </c>
      <c r="C24" s="97">
        <v>210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0"/>
        <v>-</v>
      </c>
      <c r="J24" s="98" t="str">
        <f t="shared" si="1"/>
        <v>-</v>
      </c>
      <c r="K24" s="97">
        <f t="shared" si="2"/>
        <v>0</v>
      </c>
      <c r="L24" s="97">
        <f t="shared" si="3"/>
        <v>0</v>
      </c>
      <c r="M24" s="98">
        <f>H24/H22</f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8" t="str">
        <f t="shared" si="4"/>
        <v>-</v>
      </c>
      <c r="T24" s="98" t="str">
        <f t="shared" si="5"/>
        <v>-</v>
      </c>
      <c r="U24" s="97">
        <f t="shared" si="6"/>
        <v>0</v>
      </c>
      <c r="V24" s="97">
        <f t="shared" si="7"/>
        <v>0</v>
      </c>
      <c r="W24" s="98">
        <f>R24/R22</f>
        <v>0</v>
      </c>
    </row>
    <row r="25" spans="2:23" x14ac:dyDescent="0.25">
      <c r="B25" s="93" t="s">
        <v>50</v>
      </c>
      <c r="C25" s="101">
        <v>4070</v>
      </c>
      <c r="D25" s="101">
        <v>2900</v>
      </c>
      <c r="E25" s="101">
        <v>4012</v>
      </c>
      <c r="F25" s="101">
        <v>4562</v>
      </c>
      <c r="G25" s="101">
        <v>4395</v>
      </c>
      <c r="H25" s="101">
        <v>4427</v>
      </c>
      <c r="I25" s="102">
        <f t="shared" si="0"/>
        <v>7.2810011376565065E-3</v>
      </c>
      <c r="J25" s="102">
        <f t="shared" si="1"/>
        <v>0.52655172413793094</v>
      </c>
      <c r="K25" s="101">
        <f t="shared" si="2"/>
        <v>32</v>
      </c>
      <c r="L25" s="101">
        <f t="shared" si="3"/>
        <v>1527</v>
      </c>
      <c r="M25" s="95">
        <f>H25/H25</f>
        <v>1</v>
      </c>
      <c r="N25" s="101">
        <v>4276</v>
      </c>
      <c r="O25" s="101">
        <v>4562</v>
      </c>
      <c r="P25" s="101">
        <v>4276</v>
      </c>
      <c r="Q25" s="101">
        <v>4306</v>
      </c>
      <c r="R25" s="101">
        <v>4616</v>
      </c>
      <c r="S25" s="102">
        <f t="shared" si="4"/>
        <v>7.199256850905722E-2</v>
      </c>
      <c r="T25" s="102">
        <f t="shared" si="5"/>
        <v>7.9513564078578014E-2</v>
      </c>
      <c r="U25" s="101">
        <f t="shared" si="6"/>
        <v>310</v>
      </c>
      <c r="V25" s="101">
        <f t="shared" si="7"/>
        <v>340</v>
      </c>
      <c r="W25" s="95">
        <f>R25/R25</f>
        <v>1</v>
      </c>
    </row>
    <row r="26" spans="2:23" x14ac:dyDescent="0.25">
      <c r="B26" s="96" t="s">
        <v>63</v>
      </c>
      <c r="C26" s="97">
        <v>4004</v>
      </c>
      <c r="D26" s="97">
        <v>2534</v>
      </c>
      <c r="E26" s="97">
        <v>3312</v>
      </c>
      <c r="F26" s="97">
        <v>3862</v>
      </c>
      <c r="G26" s="97">
        <v>3695.0000000000005</v>
      </c>
      <c r="H26" s="97">
        <v>3727.0000000000005</v>
      </c>
      <c r="I26" s="98">
        <f t="shared" si="0"/>
        <v>8.6603518267929225E-3</v>
      </c>
      <c r="J26" s="98">
        <f t="shared" si="1"/>
        <v>0.47079715864246263</v>
      </c>
      <c r="K26" s="97">
        <f t="shared" si="2"/>
        <v>32</v>
      </c>
      <c r="L26" s="97">
        <f t="shared" si="3"/>
        <v>1193.0000000000005</v>
      </c>
      <c r="M26" s="98">
        <f>H26/H25</f>
        <v>0.84187937655297052</v>
      </c>
      <c r="N26" s="97">
        <v>3576</v>
      </c>
      <c r="O26" s="97">
        <v>3862</v>
      </c>
      <c r="P26" s="97">
        <v>3576</v>
      </c>
      <c r="Q26" s="97">
        <v>3606</v>
      </c>
      <c r="R26" s="97">
        <v>3916</v>
      </c>
      <c r="S26" s="98">
        <f t="shared" si="4"/>
        <v>8.5967831392124161E-2</v>
      </c>
      <c r="T26" s="98">
        <f t="shared" si="5"/>
        <v>9.5078299776286457E-2</v>
      </c>
      <c r="U26" s="97">
        <f t="shared" si="6"/>
        <v>310</v>
      </c>
      <c r="V26" s="97">
        <f t="shared" si="7"/>
        <v>340</v>
      </c>
      <c r="W26" s="98">
        <f>R26/R25</f>
        <v>0.84835355285961866</v>
      </c>
    </row>
    <row r="27" spans="2:23" x14ac:dyDescent="0.25">
      <c r="B27" s="99" t="s">
        <v>64</v>
      </c>
      <c r="C27" s="54">
        <v>3576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0"/>
        <v>-</v>
      </c>
      <c r="J27" s="100" t="str">
        <f t="shared" si="1"/>
        <v>-</v>
      </c>
      <c r="K27" s="54">
        <f t="shared" si="2"/>
        <v>0</v>
      </c>
      <c r="L27" s="54">
        <f t="shared" si="3"/>
        <v>0</v>
      </c>
      <c r="M27" s="100">
        <f>H27/H25</f>
        <v>0</v>
      </c>
      <c r="N27" s="54">
        <v>3576</v>
      </c>
      <c r="O27" s="54">
        <v>0</v>
      </c>
      <c r="P27" s="54">
        <v>3576</v>
      </c>
      <c r="Q27" s="54">
        <v>0</v>
      </c>
      <c r="R27" s="54">
        <v>0</v>
      </c>
      <c r="S27" s="100" t="str">
        <f t="shared" si="4"/>
        <v>-</v>
      </c>
      <c r="T27" s="100">
        <f t="shared" si="5"/>
        <v>-1</v>
      </c>
      <c r="U27" s="54">
        <f t="shared" si="6"/>
        <v>0</v>
      </c>
      <c r="V27" s="54">
        <f t="shared" si="7"/>
        <v>-3576</v>
      </c>
      <c r="W27" s="100">
        <f>R27/R25</f>
        <v>0</v>
      </c>
    </row>
    <row r="28" spans="2:23" x14ac:dyDescent="0.25">
      <c r="B28" s="99" t="s">
        <v>65</v>
      </c>
      <c r="C28" s="54">
        <v>428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0"/>
        <v>-</v>
      </c>
      <c r="J28" s="100" t="str">
        <f t="shared" si="1"/>
        <v>-</v>
      </c>
      <c r="K28" s="54">
        <f t="shared" si="2"/>
        <v>0</v>
      </c>
      <c r="L28" s="54">
        <f t="shared" si="3"/>
        <v>0</v>
      </c>
      <c r="M28" s="100">
        <f>H28/H25</f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100" t="str">
        <f t="shared" si="4"/>
        <v>-</v>
      </c>
      <c r="T28" s="100" t="str">
        <f t="shared" si="5"/>
        <v>-</v>
      </c>
      <c r="U28" s="54">
        <f t="shared" si="6"/>
        <v>0</v>
      </c>
      <c r="V28" s="54">
        <f t="shared" si="7"/>
        <v>0</v>
      </c>
      <c r="W28" s="100">
        <f>R28/R25</f>
        <v>0</v>
      </c>
    </row>
    <row r="29" spans="2:23" x14ac:dyDescent="0.25">
      <c r="B29" s="93" t="s">
        <v>51</v>
      </c>
      <c r="C29" s="101">
        <v>21340</v>
      </c>
      <c r="D29" s="101">
        <v>9244</v>
      </c>
      <c r="E29" s="101">
        <v>11050</v>
      </c>
      <c r="F29" s="101">
        <v>18364</v>
      </c>
      <c r="G29" s="101">
        <v>19209</v>
      </c>
      <c r="H29" s="101">
        <v>20011</v>
      </c>
      <c r="I29" s="102">
        <f t="shared" si="0"/>
        <v>4.175126242906968E-2</v>
      </c>
      <c r="J29" s="102">
        <f t="shared" si="1"/>
        <v>1.1647555170921677</v>
      </c>
      <c r="K29" s="101">
        <f t="shared" si="2"/>
        <v>802</v>
      </c>
      <c r="L29" s="101">
        <f t="shared" si="3"/>
        <v>10767</v>
      </c>
      <c r="M29" s="95">
        <f>H29/H29</f>
        <v>1</v>
      </c>
      <c r="N29" s="101">
        <v>15262</v>
      </c>
      <c r="O29" s="101">
        <v>18637</v>
      </c>
      <c r="P29" s="101">
        <v>19434</v>
      </c>
      <c r="Q29" s="101">
        <v>20210</v>
      </c>
      <c r="R29" s="101">
        <v>20110.999999999996</v>
      </c>
      <c r="S29" s="102">
        <f t="shared" si="4"/>
        <v>-4.8985650667987546E-3</v>
      </c>
      <c r="T29" s="102">
        <f t="shared" si="5"/>
        <v>0.31771720613287879</v>
      </c>
      <c r="U29" s="101">
        <f t="shared" si="6"/>
        <v>-99.000000000003638</v>
      </c>
      <c r="V29" s="101">
        <f t="shared" si="7"/>
        <v>4848.9999999999964</v>
      </c>
      <c r="W29" s="95">
        <f>R29/R29</f>
        <v>1</v>
      </c>
    </row>
    <row r="30" spans="2:23" x14ac:dyDescent="0.25">
      <c r="B30" s="96" t="s">
        <v>63</v>
      </c>
      <c r="C30" s="97">
        <v>16096</v>
      </c>
      <c r="D30" s="97">
        <v>6499</v>
      </c>
      <c r="E30" s="97">
        <v>8111</v>
      </c>
      <c r="F30" s="97">
        <v>14162</v>
      </c>
      <c r="G30" s="97">
        <v>14862</v>
      </c>
      <c r="H30" s="97">
        <v>15621</v>
      </c>
      <c r="I30" s="98">
        <f t="shared" si="0"/>
        <v>5.106984255147351E-2</v>
      </c>
      <c r="J30" s="98">
        <f t="shared" si="1"/>
        <v>1.4036005539313741</v>
      </c>
      <c r="K30" s="97">
        <f t="shared" si="2"/>
        <v>759</v>
      </c>
      <c r="L30" s="97">
        <f t="shared" si="3"/>
        <v>9122</v>
      </c>
      <c r="M30" s="98">
        <f>H30/H29</f>
        <v>0.78062065863774921</v>
      </c>
      <c r="N30" s="97">
        <v>12016</v>
      </c>
      <c r="O30" s="97">
        <v>14288</v>
      </c>
      <c r="P30" s="97">
        <v>15087</v>
      </c>
      <c r="Q30" s="97">
        <v>15777</v>
      </c>
      <c r="R30" s="97">
        <v>15658</v>
      </c>
      <c r="S30" s="98">
        <f t="shared" si="4"/>
        <v>-7.5426253406858379E-3</v>
      </c>
      <c r="T30" s="98">
        <f t="shared" si="5"/>
        <v>0.30309587217043932</v>
      </c>
      <c r="U30" s="97">
        <f t="shared" si="6"/>
        <v>-119</v>
      </c>
      <c r="V30" s="97">
        <f t="shared" si="7"/>
        <v>3642</v>
      </c>
      <c r="W30" s="98">
        <f>R30/R29</f>
        <v>0.77857888717617241</v>
      </c>
    </row>
    <row r="31" spans="2:23" x14ac:dyDescent="0.25">
      <c r="B31" s="99" t="s">
        <v>64</v>
      </c>
      <c r="C31" s="54">
        <v>12913</v>
      </c>
      <c r="D31" s="54">
        <v>5381</v>
      </c>
      <c r="E31" s="54">
        <v>6550.0000000000009</v>
      </c>
      <c r="F31" s="54">
        <v>12095</v>
      </c>
      <c r="G31" s="54">
        <v>12793</v>
      </c>
      <c r="H31" s="54">
        <v>13518</v>
      </c>
      <c r="I31" s="100">
        <f t="shared" si="0"/>
        <v>5.66716172907058E-2</v>
      </c>
      <c r="J31" s="100">
        <f t="shared" si="1"/>
        <v>1.5121724586508085</v>
      </c>
      <c r="K31" s="54">
        <f t="shared" si="2"/>
        <v>725</v>
      </c>
      <c r="L31" s="54">
        <f t="shared" si="3"/>
        <v>8137</v>
      </c>
      <c r="M31" s="100">
        <f>H31/H29</f>
        <v>0.67552845934735894</v>
      </c>
      <c r="N31" s="54">
        <v>10082</v>
      </c>
      <c r="O31" s="54">
        <v>12383</v>
      </c>
      <c r="P31" s="54">
        <v>12988.000000000002</v>
      </c>
      <c r="Q31" s="54">
        <v>13674</v>
      </c>
      <c r="R31" s="54">
        <v>13498</v>
      </c>
      <c r="S31" s="100">
        <f t="shared" si="4"/>
        <v>-1.2871142313880313E-2</v>
      </c>
      <c r="T31" s="100">
        <f t="shared" si="5"/>
        <v>0.33882166236857758</v>
      </c>
      <c r="U31" s="54">
        <f t="shared" si="6"/>
        <v>-176</v>
      </c>
      <c r="V31" s="54">
        <f t="shared" si="7"/>
        <v>3416</v>
      </c>
      <c r="W31" s="100">
        <f>R31/R29</f>
        <v>0.67117497886728672</v>
      </c>
    </row>
    <row r="32" spans="2:23" x14ac:dyDescent="0.25">
      <c r="B32" s="99" t="s">
        <v>65</v>
      </c>
      <c r="C32" s="54">
        <v>3183.0000000000005</v>
      </c>
      <c r="D32" s="54">
        <v>1118</v>
      </c>
      <c r="E32" s="54">
        <v>1561</v>
      </c>
      <c r="F32" s="54">
        <v>2067</v>
      </c>
      <c r="G32" s="54">
        <v>2069</v>
      </c>
      <c r="H32" s="54">
        <v>2103</v>
      </c>
      <c r="I32" s="100">
        <f t="shared" si="0"/>
        <v>1.6433059449009191E-2</v>
      </c>
      <c r="J32" s="100">
        <f t="shared" si="1"/>
        <v>0.88103756708407865</v>
      </c>
      <c r="K32" s="54">
        <f t="shared" si="2"/>
        <v>34</v>
      </c>
      <c r="L32" s="54">
        <f t="shared" si="3"/>
        <v>985</v>
      </c>
      <c r="M32" s="100">
        <f>H32/H29</f>
        <v>0.10509219929039028</v>
      </c>
      <c r="N32" s="54">
        <v>1934</v>
      </c>
      <c r="O32" s="54">
        <v>1905</v>
      </c>
      <c r="P32" s="54">
        <v>2099</v>
      </c>
      <c r="Q32" s="54">
        <v>2103</v>
      </c>
      <c r="R32" s="54">
        <v>2160</v>
      </c>
      <c r="S32" s="100">
        <f t="shared" si="4"/>
        <v>2.7104136947218249E-2</v>
      </c>
      <c r="T32" s="100">
        <f t="shared" si="5"/>
        <v>0.11685625646328845</v>
      </c>
      <c r="U32" s="54">
        <f t="shared" si="6"/>
        <v>57</v>
      </c>
      <c r="V32" s="54">
        <f t="shared" si="7"/>
        <v>226</v>
      </c>
      <c r="W32" s="100">
        <f>R32/R29</f>
        <v>0.1074039083088857</v>
      </c>
    </row>
    <row r="33" spans="2:23" x14ac:dyDescent="0.25">
      <c r="B33" s="96" t="s">
        <v>66</v>
      </c>
      <c r="C33" s="97">
        <v>5245</v>
      </c>
      <c r="D33" s="97">
        <v>2744.9999999999995</v>
      </c>
      <c r="E33" s="97">
        <v>2940</v>
      </c>
      <c r="F33" s="97">
        <v>4202</v>
      </c>
      <c r="G33" s="97">
        <v>4347</v>
      </c>
      <c r="H33" s="97">
        <v>4390</v>
      </c>
      <c r="I33" s="98">
        <f t="shared" si="0"/>
        <v>9.8918794570967972E-3</v>
      </c>
      <c r="J33" s="98">
        <f t="shared" si="1"/>
        <v>0.59927140255009137</v>
      </c>
      <c r="K33" s="97">
        <f t="shared" si="2"/>
        <v>43</v>
      </c>
      <c r="L33" s="97">
        <f t="shared" si="3"/>
        <v>1645.0000000000005</v>
      </c>
      <c r="M33" s="98">
        <f>H33/H29</f>
        <v>0.21937934136225076</v>
      </c>
      <c r="N33" s="97">
        <v>3246</v>
      </c>
      <c r="O33" s="97">
        <v>4349</v>
      </c>
      <c r="P33" s="97">
        <v>4347</v>
      </c>
      <c r="Q33" s="97">
        <v>4433</v>
      </c>
      <c r="R33" s="97">
        <v>4453</v>
      </c>
      <c r="S33" s="98">
        <f t="shared" si="4"/>
        <v>4.5116174148431831E-3</v>
      </c>
      <c r="T33" s="98">
        <f t="shared" si="5"/>
        <v>0.37184226740603821</v>
      </c>
      <c r="U33" s="97">
        <f t="shared" si="6"/>
        <v>20</v>
      </c>
      <c r="V33" s="97">
        <f t="shared" si="7"/>
        <v>1207</v>
      </c>
      <c r="W33" s="98">
        <f>R33/R29</f>
        <v>0.22142111282382779</v>
      </c>
    </row>
    <row r="34" spans="2:23" x14ac:dyDescent="0.25">
      <c r="B34" s="93" t="s">
        <v>52</v>
      </c>
      <c r="C34" s="101">
        <v>713</v>
      </c>
      <c r="D34" s="101">
        <v>339</v>
      </c>
      <c r="E34" s="101">
        <v>532</v>
      </c>
      <c r="F34" s="101">
        <v>654</v>
      </c>
      <c r="G34" s="101">
        <v>663</v>
      </c>
      <c r="H34" s="101">
        <v>673</v>
      </c>
      <c r="I34" s="102">
        <f t="shared" si="0"/>
        <v>1.5082956259426794E-2</v>
      </c>
      <c r="J34" s="102">
        <f t="shared" si="1"/>
        <v>0.98525073746312675</v>
      </c>
      <c r="K34" s="101">
        <f t="shared" si="2"/>
        <v>10</v>
      </c>
      <c r="L34" s="101">
        <f t="shared" si="3"/>
        <v>334</v>
      </c>
      <c r="M34" s="95">
        <f>H34/H34</f>
        <v>1</v>
      </c>
      <c r="N34" s="101">
        <v>625</v>
      </c>
      <c r="O34" s="101">
        <v>663</v>
      </c>
      <c r="P34" s="101">
        <v>638</v>
      </c>
      <c r="Q34" s="101">
        <v>673</v>
      </c>
      <c r="R34" s="101">
        <v>673</v>
      </c>
      <c r="S34" s="102">
        <f t="shared" si="4"/>
        <v>0</v>
      </c>
      <c r="T34" s="102">
        <f t="shared" si="5"/>
        <v>7.6799999999999979E-2</v>
      </c>
      <c r="U34" s="101">
        <f t="shared" si="6"/>
        <v>0</v>
      </c>
      <c r="V34" s="101">
        <f t="shared" si="7"/>
        <v>48</v>
      </c>
      <c r="W34" s="95">
        <f>R34/R34</f>
        <v>1</v>
      </c>
    </row>
    <row r="35" spans="2:23" x14ac:dyDescent="0.25">
      <c r="B35" s="96" t="s">
        <v>63</v>
      </c>
      <c r="C35" s="97">
        <v>713</v>
      </c>
      <c r="D35" s="97">
        <v>339</v>
      </c>
      <c r="E35" s="97">
        <v>532</v>
      </c>
      <c r="F35" s="97">
        <v>654</v>
      </c>
      <c r="G35" s="97">
        <v>663</v>
      </c>
      <c r="H35" s="97">
        <v>673</v>
      </c>
      <c r="I35" s="98">
        <f t="shared" si="0"/>
        <v>1.5082956259426794E-2</v>
      </c>
      <c r="J35" s="98">
        <f t="shared" si="1"/>
        <v>0.98525073746312675</v>
      </c>
      <c r="K35" s="97">
        <f t="shared" si="2"/>
        <v>10</v>
      </c>
      <c r="L35" s="97">
        <f t="shared" si="3"/>
        <v>334</v>
      </c>
      <c r="M35" s="98">
        <f>H35/H34</f>
        <v>1</v>
      </c>
      <c r="N35" s="97">
        <v>625</v>
      </c>
      <c r="O35" s="97">
        <v>663</v>
      </c>
      <c r="P35" s="97">
        <v>638</v>
      </c>
      <c r="Q35" s="97">
        <v>673</v>
      </c>
      <c r="R35" s="97">
        <v>673</v>
      </c>
      <c r="S35" s="98">
        <f t="shared" si="4"/>
        <v>0</v>
      </c>
      <c r="T35" s="98">
        <f t="shared" si="5"/>
        <v>7.6799999999999979E-2</v>
      </c>
      <c r="U35" s="97">
        <f t="shared" si="6"/>
        <v>0</v>
      </c>
      <c r="V35" s="97">
        <f t="shared" si="7"/>
        <v>48</v>
      </c>
      <c r="W35" s="98">
        <f>R35/R34</f>
        <v>1</v>
      </c>
    </row>
    <row r="36" spans="2:23" x14ac:dyDescent="0.25">
      <c r="B36" s="93" t="s">
        <v>53</v>
      </c>
      <c r="C36" s="101">
        <v>4124</v>
      </c>
      <c r="D36" s="101">
        <v>2132</v>
      </c>
      <c r="E36" s="101">
        <v>2908</v>
      </c>
      <c r="F36" s="101">
        <v>4497</v>
      </c>
      <c r="G36" s="101">
        <v>4790.0000000000009</v>
      </c>
      <c r="H36" s="101">
        <v>4797</v>
      </c>
      <c r="I36" s="102">
        <f t="shared" si="0"/>
        <v>1.4613778705634406E-3</v>
      </c>
      <c r="J36" s="102">
        <f t="shared" si="1"/>
        <v>1.25</v>
      </c>
      <c r="K36" s="101">
        <f t="shared" si="2"/>
        <v>6.9999999999990905</v>
      </c>
      <c r="L36" s="101">
        <f t="shared" si="3"/>
        <v>2665</v>
      </c>
      <c r="M36" s="102">
        <f>H36/H36</f>
        <v>1</v>
      </c>
      <c r="N36" s="101">
        <v>3470</v>
      </c>
      <c r="O36" s="101">
        <v>4791</v>
      </c>
      <c r="P36" s="101">
        <v>4791</v>
      </c>
      <c r="Q36" s="101">
        <v>4797</v>
      </c>
      <c r="R36" s="101">
        <v>4635</v>
      </c>
      <c r="S36" s="102">
        <f t="shared" si="4"/>
        <v>-3.3771106941838602E-2</v>
      </c>
      <c r="T36" s="102">
        <f t="shared" si="5"/>
        <v>0.33573487031700289</v>
      </c>
      <c r="U36" s="101">
        <f t="shared" si="6"/>
        <v>-162</v>
      </c>
      <c r="V36" s="101">
        <f t="shared" si="7"/>
        <v>1165</v>
      </c>
      <c r="W36" s="102">
        <f>R36/R36</f>
        <v>1</v>
      </c>
    </row>
    <row r="37" spans="2:23" x14ac:dyDescent="0.25">
      <c r="B37" s="96" t="s">
        <v>63</v>
      </c>
      <c r="C37" s="97">
        <v>1801</v>
      </c>
      <c r="D37" s="97">
        <v>1559</v>
      </c>
      <c r="E37" s="97">
        <v>2544.9999999999995</v>
      </c>
      <c r="F37" s="97">
        <v>3640</v>
      </c>
      <c r="G37" s="97">
        <v>3915.0000000000005</v>
      </c>
      <c r="H37" s="97">
        <v>3915.0000000000005</v>
      </c>
      <c r="I37" s="98">
        <f t="shared" si="0"/>
        <v>0</v>
      </c>
      <c r="J37" s="98">
        <f t="shared" si="1"/>
        <v>1.5112251443232845</v>
      </c>
      <c r="K37" s="97">
        <f t="shared" si="2"/>
        <v>0</v>
      </c>
      <c r="L37" s="97">
        <f t="shared" si="3"/>
        <v>2356.0000000000005</v>
      </c>
      <c r="M37" s="98">
        <f>H37/H36</f>
        <v>0.8161350844277675</v>
      </c>
      <c r="N37" s="97">
        <v>2930</v>
      </c>
      <c r="O37" s="97">
        <v>3915.0000000000005</v>
      </c>
      <c r="P37" s="97">
        <v>3915.0000000000005</v>
      </c>
      <c r="Q37" s="97">
        <v>3915.0000000000005</v>
      </c>
      <c r="R37" s="97">
        <v>3752.9999999999995</v>
      </c>
      <c r="S37" s="98">
        <f t="shared" si="4"/>
        <v>-4.137931034482778E-2</v>
      </c>
      <c r="T37" s="98">
        <f t="shared" si="5"/>
        <v>0.28088737201365177</v>
      </c>
      <c r="U37" s="97">
        <f t="shared" si="6"/>
        <v>-162.00000000000091</v>
      </c>
      <c r="V37" s="97">
        <f t="shared" si="7"/>
        <v>822.99999999999955</v>
      </c>
      <c r="W37" s="98">
        <f>R37/R36</f>
        <v>0.8097087378640776</v>
      </c>
    </row>
    <row r="38" spans="2:23" x14ac:dyDescent="0.25">
      <c r="B38" s="96" t="s">
        <v>66</v>
      </c>
      <c r="C38" s="97">
        <v>2323</v>
      </c>
      <c r="D38" s="97">
        <v>573</v>
      </c>
      <c r="E38" s="97">
        <v>363</v>
      </c>
      <c r="F38" s="97">
        <v>857</v>
      </c>
      <c r="G38" s="97">
        <v>875</v>
      </c>
      <c r="H38" s="97">
        <v>882</v>
      </c>
      <c r="I38" s="98">
        <f t="shared" si="0"/>
        <v>8.0000000000000071E-3</v>
      </c>
      <c r="J38" s="98">
        <f t="shared" si="1"/>
        <v>0.53926701570680624</v>
      </c>
      <c r="K38" s="97">
        <f t="shared" si="2"/>
        <v>7</v>
      </c>
      <c r="L38" s="97">
        <f t="shared" si="3"/>
        <v>309</v>
      </c>
      <c r="M38" s="98">
        <f>H38/H36</f>
        <v>0.18386491557223264</v>
      </c>
      <c r="N38" s="97">
        <v>540</v>
      </c>
      <c r="O38" s="97">
        <v>876</v>
      </c>
      <c r="P38" s="97">
        <v>876</v>
      </c>
      <c r="Q38" s="97">
        <v>882</v>
      </c>
      <c r="R38" s="97">
        <v>882</v>
      </c>
      <c r="S38" s="98">
        <f t="shared" si="4"/>
        <v>0</v>
      </c>
      <c r="T38" s="98">
        <f t="shared" si="5"/>
        <v>0.6333333333333333</v>
      </c>
      <c r="U38" s="97">
        <f t="shared" si="6"/>
        <v>0</v>
      </c>
      <c r="V38" s="97">
        <f t="shared" si="7"/>
        <v>342</v>
      </c>
      <c r="W38" s="98">
        <f>R38/R36</f>
        <v>0.19029126213592232</v>
      </c>
    </row>
    <row r="39" spans="2:23" x14ac:dyDescent="0.25">
      <c r="B39" s="93" t="s">
        <v>54</v>
      </c>
      <c r="C39" s="101">
        <v>2690</v>
      </c>
      <c r="D39" s="101">
        <v>1526</v>
      </c>
      <c r="E39" s="101">
        <v>2270</v>
      </c>
      <c r="F39" s="101">
        <v>2680</v>
      </c>
      <c r="G39" s="101">
        <v>2774</v>
      </c>
      <c r="H39" s="101">
        <v>2714</v>
      </c>
      <c r="I39" s="102">
        <f t="shared" si="0"/>
        <v>-2.1629416005767843E-2</v>
      </c>
      <c r="J39" s="102">
        <f t="shared" si="1"/>
        <v>0.77850589777195278</v>
      </c>
      <c r="K39" s="101">
        <f t="shared" si="2"/>
        <v>-60</v>
      </c>
      <c r="L39" s="101">
        <f t="shared" si="3"/>
        <v>1188</v>
      </c>
      <c r="M39" s="95">
        <f>H39/H39</f>
        <v>1</v>
      </c>
      <c r="N39" s="101">
        <v>2246</v>
      </c>
      <c r="O39" s="101">
        <v>2624</v>
      </c>
      <c r="P39" s="101">
        <v>2651.0000000000005</v>
      </c>
      <c r="Q39" s="101">
        <v>2630</v>
      </c>
      <c r="R39" s="101">
        <v>2532</v>
      </c>
      <c r="S39" s="102">
        <f t="shared" si="4"/>
        <v>-3.7262357414448721E-2</v>
      </c>
      <c r="T39" s="102">
        <f t="shared" si="5"/>
        <v>0.12733748886910057</v>
      </c>
      <c r="U39" s="101">
        <f t="shared" si="6"/>
        <v>-98</v>
      </c>
      <c r="V39" s="101">
        <f t="shared" si="7"/>
        <v>286</v>
      </c>
      <c r="W39" s="95">
        <f>R39/R39</f>
        <v>1</v>
      </c>
    </row>
    <row r="40" spans="2:23" x14ac:dyDescent="0.25">
      <c r="B40" s="96" t="s">
        <v>63</v>
      </c>
      <c r="C40" s="97">
        <v>2690</v>
      </c>
      <c r="D40" s="97">
        <v>1526</v>
      </c>
      <c r="E40" s="97">
        <v>2270</v>
      </c>
      <c r="F40" s="97">
        <v>2680</v>
      </c>
      <c r="G40" s="97">
        <v>2774</v>
      </c>
      <c r="H40" s="97">
        <v>2714</v>
      </c>
      <c r="I40" s="98">
        <f t="shared" si="0"/>
        <v>-2.1629416005767843E-2</v>
      </c>
      <c r="J40" s="98">
        <f t="shared" si="1"/>
        <v>0.77850589777195278</v>
      </c>
      <c r="K40" s="97">
        <f t="shared" si="2"/>
        <v>-60</v>
      </c>
      <c r="L40" s="97">
        <f t="shared" si="3"/>
        <v>1188</v>
      </c>
      <c r="M40" s="98">
        <f>H40/H39</f>
        <v>1</v>
      </c>
      <c r="N40" s="97">
        <v>2246</v>
      </c>
      <c r="O40" s="97">
        <v>2624</v>
      </c>
      <c r="P40" s="97">
        <v>2651.0000000000005</v>
      </c>
      <c r="Q40" s="97">
        <v>2630</v>
      </c>
      <c r="R40" s="97">
        <v>2532</v>
      </c>
      <c r="S40" s="98">
        <f t="shared" si="4"/>
        <v>-3.7262357414448721E-2</v>
      </c>
      <c r="T40" s="98">
        <f t="shared" si="5"/>
        <v>0.12733748886910057</v>
      </c>
      <c r="U40" s="97">
        <f t="shared" si="6"/>
        <v>-98</v>
      </c>
      <c r="V40" s="97">
        <f t="shared" si="7"/>
        <v>286</v>
      </c>
      <c r="W40" s="98">
        <f>R40/R39</f>
        <v>1</v>
      </c>
    </row>
    <row r="41" spans="2:23" x14ac:dyDescent="0.25">
      <c r="B41" s="99" t="s">
        <v>64</v>
      </c>
      <c r="C41" s="54">
        <v>1381</v>
      </c>
      <c r="D41" s="54">
        <v>846</v>
      </c>
      <c r="E41" s="54">
        <v>1514</v>
      </c>
      <c r="F41" s="54">
        <v>1660</v>
      </c>
      <c r="G41" s="54">
        <v>1674</v>
      </c>
      <c r="H41" s="54">
        <v>1711</v>
      </c>
      <c r="I41" s="100">
        <f t="shared" si="0"/>
        <v>2.2102747909199527E-2</v>
      </c>
      <c r="J41" s="100">
        <f t="shared" si="1"/>
        <v>1.0224586288416075</v>
      </c>
      <c r="K41" s="54">
        <f t="shared" si="2"/>
        <v>37</v>
      </c>
      <c r="L41" s="54">
        <f t="shared" si="3"/>
        <v>865</v>
      </c>
      <c r="M41" s="100">
        <f>H41/H39</f>
        <v>0.63043478260869568</v>
      </c>
      <c r="N41" s="54">
        <v>1526</v>
      </c>
      <c r="O41" s="54">
        <v>1542</v>
      </c>
      <c r="P41" s="54">
        <v>1674</v>
      </c>
      <c r="Q41" s="54">
        <v>1549</v>
      </c>
      <c r="R41" s="54">
        <v>1715</v>
      </c>
      <c r="S41" s="100">
        <f t="shared" si="4"/>
        <v>0.10716591349257576</v>
      </c>
      <c r="T41" s="100">
        <f t="shared" si="5"/>
        <v>0.12385321100917435</v>
      </c>
      <c r="U41" s="54">
        <f t="shared" si="6"/>
        <v>166</v>
      </c>
      <c r="V41" s="54">
        <f t="shared" si="7"/>
        <v>189</v>
      </c>
      <c r="W41" s="100">
        <f>R41/R39</f>
        <v>0.6773301737756714</v>
      </c>
    </row>
    <row r="42" spans="2:23" x14ac:dyDescent="0.25">
      <c r="B42" s="99" t="s">
        <v>65</v>
      </c>
      <c r="C42" s="54">
        <v>1309</v>
      </c>
      <c r="D42" s="54">
        <v>680</v>
      </c>
      <c r="E42" s="54">
        <v>756</v>
      </c>
      <c r="F42" s="54">
        <v>1020</v>
      </c>
      <c r="G42" s="54">
        <v>1100</v>
      </c>
      <c r="H42" s="54">
        <v>1003</v>
      </c>
      <c r="I42" s="100">
        <f t="shared" si="0"/>
        <v>-8.8181818181818139E-2</v>
      </c>
      <c r="J42" s="100">
        <f t="shared" si="1"/>
        <v>0.47500000000000009</v>
      </c>
      <c r="K42" s="54">
        <f t="shared" si="2"/>
        <v>-97</v>
      </c>
      <c r="L42" s="54">
        <f t="shared" si="3"/>
        <v>323</v>
      </c>
      <c r="M42" s="100">
        <f>H42/H39</f>
        <v>0.36956521739130432</v>
      </c>
      <c r="N42" s="54">
        <v>720</v>
      </c>
      <c r="O42" s="54">
        <v>1082</v>
      </c>
      <c r="P42" s="54">
        <v>977</v>
      </c>
      <c r="Q42" s="54">
        <v>1081</v>
      </c>
      <c r="R42" s="54">
        <v>817</v>
      </c>
      <c r="S42" s="100">
        <f t="shared" si="4"/>
        <v>-0.24421831637372804</v>
      </c>
      <c r="T42" s="100">
        <f t="shared" si="5"/>
        <v>0.13472222222222219</v>
      </c>
      <c r="U42" s="54">
        <f t="shared" si="6"/>
        <v>-264</v>
      </c>
      <c r="V42" s="54">
        <f t="shared" si="7"/>
        <v>97</v>
      </c>
      <c r="W42" s="100">
        <f>R42/R39</f>
        <v>0.3226698262243286</v>
      </c>
    </row>
    <row r="43" spans="2:23" x14ac:dyDescent="0.25">
      <c r="B43" s="93" t="s">
        <v>55</v>
      </c>
      <c r="C43" s="101">
        <v>6889.9999999999991</v>
      </c>
      <c r="D43" s="101">
        <v>3786</v>
      </c>
      <c r="E43" s="101">
        <v>4393</v>
      </c>
      <c r="F43" s="101">
        <v>6413</v>
      </c>
      <c r="G43" s="101">
        <v>6356</v>
      </c>
      <c r="H43" s="101">
        <v>6429</v>
      </c>
      <c r="I43" s="102">
        <f t="shared" si="0"/>
        <v>1.1485210824417891E-2</v>
      </c>
      <c r="J43" s="102">
        <f t="shared" si="1"/>
        <v>0.69809825673534065</v>
      </c>
      <c r="K43" s="101">
        <f t="shared" si="2"/>
        <v>73</v>
      </c>
      <c r="L43" s="101">
        <f t="shared" si="3"/>
        <v>2643</v>
      </c>
      <c r="M43" s="95">
        <f>H43/H43</f>
        <v>1</v>
      </c>
      <c r="N43" s="101">
        <v>4931</v>
      </c>
      <c r="O43" s="101">
        <v>6415</v>
      </c>
      <c r="P43" s="101">
        <v>6415</v>
      </c>
      <c r="Q43" s="101">
        <v>6415</v>
      </c>
      <c r="R43" s="101">
        <v>6497</v>
      </c>
      <c r="S43" s="102">
        <f t="shared" si="4"/>
        <v>1.278254091971931E-2</v>
      </c>
      <c r="T43" s="102">
        <f t="shared" si="5"/>
        <v>0.31758264043804507</v>
      </c>
      <c r="U43" s="101">
        <f t="shared" si="6"/>
        <v>82</v>
      </c>
      <c r="V43" s="101">
        <f t="shared" si="7"/>
        <v>1566</v>
      </c>
      <c r="W43" s="95">
        <f>R43/R43</f>
        <v>1</v>
      </c>
    </row>
    <row r="44" spans="2:23" x14ac:dyDescent="0.25">
      <c r="B44" s="96" t="s">
        <v>63</v>
      </c>
      <c r="C44" s="97">
        <v>4440</v>
      </c>
      <c r="D44" s="97">
        <v>2472</v>
      </c>
      <c r="E44" s="97">
        <v>2822</v>
      </c>
      <c r="F44" s="97">
        <v>4753</v>
      </c>
      <c r="G44" s="97">
        <v>4696</v>
      </c>
      <c r="H44" s="97">
        <v>4755</v>
      </c>
      <c r="I44" s="98">
        <f t="shared" si="0"/>
        <v>1.2563884156729044E-2</v>
      </c>
      <c r="J44" s="98">
        <f t="shared" si="1"/>
        <v>0.92354368932038833</v>
      </c>
      <c r="K44" s="97">
        <f t="shared" si="2"/>
        <v>59</v>
      </c>
      <c r="L44" s="97">
        <f t="shared" si="3"/>
        <v>2283</v>
      </c>
      <c r="M44" s="98">
        <f>H44/H43</f>
        <v>0.73961735884274382</v>
      </c>
      <c r="N44" s="97">
        <v>3271.0000000000005</v>
      </c>
      <c r="O44" s="97">
        <v>4755</v>
      </c>
      <c r="P44" s="97">
        <v>4755</v>
      </c>
      <c r="Q44" s="97">
        <v>4755</v>
      </c>
      <c r="R44" s="97">
        <v>4755</v>
      </c>
      <c r="S44" s="98">
        <f t="shared" si="4"/>
        <v>0</v>
      </c>
      <c r="T44" s="98">
        <f t="shared" si="5"/>
        <v>0.45368388871904597</v>
      </c>
      <c r="U44" s="97">
        <f t="shared" si="6"/>
        <v>0</v>
      </c>
      <c r="V44" s="97">
        <f t="shared" si="7"/>
        <v>1483.9999999999995</v>
      </c>
      <c r="W44" s="98">
        <f>R44/R43</f>
        <v>0.73187625057718952</v>
      </c>
    </row>
    <row r="45" spans="2:23" x14ac:dyDescent="0.25">
      <c r="B45" s="99" t="s">
        <v>64</v>
      </c>
      <c r="C45" s="54">
        <v>3379.0000000000005</v>
      </c>
      <c r="D45" s="54">
        <v>0</v>
      </c>
      <c r="E45" s="54">
        <v>2173</v>
      </c>
      <c r="F45" s="54">
        <v>3692</v>
      </c>
      <c r="G45" s="54">
        <v>3635.0000000000005</v>
      </c>
      <c r="H45" s="54">
        <v>3694</v>
      </c>
      <c r="I45" s="100">
        <f t="shared" si="0"/>
        <v>1.6231086657496396E-2</v>
      </c>
      <c r="J45" s="100" t="str">
        <f t="shared" si="1"/>
        <v>-</v>
      </c>
      <c r="K45" s="54">
        <f t="shared" si="2"/>
        <v>58.999999999999545</v>
      </c>
      <c r="L45" s="54">
        <f t="shared" si="3"/>
        <v>3694</v>
      </c>
      <c r="M45" s="100">
        <f>H45/H43</f>
        <v>0.57458391662778041</v>
      </c>
      <c r="N45" s="54">
        <v>2210</v>
      </c>
      <c r="O45" s="54">
        <v>3694</v>
      </c>
      <c r="P45" s="54">
        <v>3694</v>
      </c>
      <c r="Q45" s="54">
        <v>3694</v>
      </c>
      <c r="R45" s="54">
        <v>3694</v>
      </c>
      <c r="S45" s="100">
        <f t="shared" si="4"/>
        <v>0</v>
      </c>
      <c r="T45" s="100">
        <f t="shared" si="5"/>
        <v>0.67149321266968331</v>
      </c>
      <c r="U45" s="54">
        <f t="shared" si="6"/>
        <v>0</v>
      </c>
      <c r="V45" s="54">
        <f t="shared" si="7"/>
        <v>1484</v>
      </c>
      <c r="W45" s="100">
        <f>R45/R43</f>
        <v>0.56857010928120666</v>
      </c>
    </row>
    <row r="46" spans="2:23" x14ac:dyDescent="0.25">
      <c r="B46" s="99" t="s">
        <v>65</v>
      </c>
      <c r="C46" s="54">
        <v>1061</v>
      </c>
      <c r="D46" s="54">
        <v>0</v>
      </c>
      <c r="E46" s="54">
        <v>649</v>
      </c>
      <c r="F46" s="54">
        <v>1061</v>
      </c>
      <c r="G46" s="54">
        <v>1061</v>
      </c>
      <c r="H46" s="54">
        <v>1061</v>
      </c>
      <c r="I46" s="100">
        <f t="shared" si="0"/>
        <v>0</v>
      </c>
      <c r="J46" s="100" t="str">
        <f t="shared" si="1"/>
        <v>-</v>
      </c>
      <c r="K46" s="54">
        <f t="shared" si="2"/>
        <v>0</v>
      </c>
      <c r="L46" s="54">
        <f t="shared" si="3"/>
        <v>1061</v>
      </c>
      <c r="M46" s="100">
        <f>H46/H43</f>
        <v>0.16503344221496344</v>
      </c>
      <c r="N46" s="54">
        <v>1061</v>
      </c>
      <c r="O46" s="54">
        <v>1061</v>
      </c>
      <c r="P46" s="54">
        <v>1061</v>
      </c>
      <c r="Q46" s="54">
        <v>1061</v>
      </c>
      <c r="R46" s="54">
        <v>1061</v>
      </c>
      <c r="S46" s="100">
        <f t="shared" si="4"/>
        <v>0</v>
      </c>
      <c r="T46" s="100">
        <f t="shared" si="5"/>
        <v>0</v>
      </c>
      <c r="U46" s="54">
        <f t="shared" si="6"/>
        <v>0</v>
      </c>
      <c r="V46" s="54">
        <f t="shared" si="7"/>
        <v>0</v>
      </c>
      <c r="W46" s="100">
        <f>R46/R43</f>
        <v>0.16330614129598275</v>
      </c>
    </row>
    <row r="47" spans="2:23" x14ac:dyDescent="0.25">
      <c r="B47" s="96" t="s">
        <v>66</v>
      </c>
      <c r="C47" s="97">
        <v>2450</v>
      </c>
      <c r="D47" s="97">
        <v>1314</v>
      </c>
      <c r="E47" s="97">
        <v>1571</v>
      </c>
      <c r="F47" s="97">
        <v>1660</v>
      </c>
      <c r="G47" s="97">
        <v>1660</v>
      </c>
      <c r="H47" s="97">
        <v>1674</v>
      </c>
      <c r="I47" s="98">
        <f t="shared" si="0"/>
        <v>8.4337349397589634E-3</v>
      </c>
      <c r="J47" s="98">
        <f t="shared" si="1"/>
        <v>0.27397260273972601</v>
      </c>
      <c r="K47" s="97">
        <f t="shared" si="2"/>
        <v>14</v>
      </c>
      <c r="L47" s="97">
        <f t="shared" si="3"/>
        <v>360</v>
      </c>
      <c r="M47" s="98">
        <f>H47/H43</f>
        <v>0.26038264115725618</v>
      </c>
      <c r="N47" s="97">
        <v>1660</v>
      </c>
      <c r="O47" s="97">
        <v>1660</v>
      </c>
      <c r="P47" s="97">
        <v>1660</v>
      </c>
      <c r="Q47" s="97">
        <v>1660</v>
      </c>
      <c r="R47" s="97">
        <v>1742</v>
      </c>
      <c r="S47" s="98">
        <f t="shared" si="4"/>
        <v>4.9397590361445864E-2</v>
      </c>
      <c r="T47" s="98">
        <f t="shared" si="5"/>
        <v>4.9397590361445864E-2</v>
      </c>
      <c r="U47" s="97">
        <f t="shared" si="6"/>
        <v>82</v>
      </c>
      <c r="V47" s="97">
        <f t="shared" si="7"/>
        <v>82</v>
      </c>
      <c r="W47" s="98">
        <f>R47/R43</f>
        <v>0.26812374942281053</v>
      </c>
    </row>
    <row r="48" spans="2:23" x14ac:dyDescent="0.25">
      <c r="B48" s="93" t="s">
        <v>56</v>
      </c>
      <c r="C48" s="101">
        <v>3382</v>
      </c>
      <c r="D48" s="101">
        <v>2158</v>
      </c>
      <c r="E48" s="101">
        <v>2862</v>
      </c>
      <c r="F48" s="101">
        <v>3212</v>
      </c>
      <c r="G48" s="101">
        <v>3072</v>
      </c>
      <c r="H48" s="101">
        <v>3096</v>
      </c>
      <c r="I48" s="102">
        <f t="shared" si="0"/>
        <v>7.8125E-3</v>
      </c>
      <c r="J48" s="102">
        <f t="shared" si="1"/>
        <v>0.43466172381835033</v>
      </c>
      <c r="K48" s="101">
        <f t="shared" si="2"/>
        <v>24</v>
      </c>
      <c r="L48" s="101">
        <f t="shared" si="3"/>
        <v>938</v>
      </c>
      <c r="M48" s="95">
        <f>H48/H48</f>
        <v>1</v>
      </c>
      <c r="N48" s="101">
        <v>2780.9999999999995</v>
      </c>
      <c r="O48" s="101">
        <v>3043.0000000000005</v>
      </c>
      <c r="P48" s="101">
        <v>3048</v>
      </c>
      <c r="Q48" s="101">
        <v>3075.0000000000005</v>
      </c>
      <c r="R48" s="101">
        <v>3075.0000000000005</v>
      </c>
      <c r="S48" s="102">
        <f t="shared" si="4"/>
        <v>0</v>
      </c>
      <c r="T48" s="102">
        <f t="shared" si="5"/>
        <v>0.10571736785329056</v>
      </c>
      <c r="U48" s="101">
        <f t="shared" si="6"/>
        <v>0</v>
      </c>
      <c r="V48" s="101">
        <f t="shared" si="7"/>
        <v>294.00000000000091</v>
      </c>
      <c r="W48" s="95">
        <f>R48/R48</f>
        <v>1</v>
      </c>
    </row>
    <row r="49" spans="2:23" x14ac:dyDescent="0.25">
      <c r="B49" s="96" t="s">
        <v>63</v>
      </c>
      <c r="C49" s="97">
        <v>3115.0000000000005</v>
      </c>
      <c r="D49" s="97">
        <v>2065</v>
      </c>
      <c r="E49" s="97">
        <v>2788.9999999999995</v>
      </c>
      <c r="F49" s="97">
        <v>3008</v>
      </c>
      <c r="G49" s="97">
        <v>2663.0000000000005</v>
      </c>
      <c r="H49" s="97">
        <v>2710</v>
      </c>
      <c r="I49" s="98">
        <f t="shared" si="0"/>
        <v>1.7649267743146568E-2</v>
      </c>
      <c r="J49" s="98">
        <f t="shared" si="1"/>
        <v>0.3123486682808716</v>
      </c>
      <c r="K49" s="97">
        <f t="shared" si="2"/>
        <v>46.999999999999545</v>
      </c>
      <c r="L49" s="97">
        <f t="shared" si="3"/>
        <v>645</v>
      </c>
      <c r="M49" s="98">
        <f>H49/H48</f>
        <v>0.87532299741602071</v>
      </c>
      <c r="N49" s="97">
        <v>2751.0000000000005</v>
      </c>
      <c r="O49" s="97">
        <v>2839.0000000000005</v>
      </c>
      <c r="P49" s="97">
        <v>2634</v>
      </c>
      <c r="Q49" s="97">
        <v>2687.0000000000005</v>
      </c>
      <c r="R49" s="97">
        <v>2687.0000000000005</v>
      </c>
      <c r="S49" s="98">
        <f t="shared" si="4"/>
        <v>0</v>
      </c>
      <c r="T49" s="98">
        <f t="shared" si="5"/>
        <v>-2.3264267539076733E-2</v>
      </c>
      <c r="U49" s="97">
        <f t="shared" si="6"/>
        <v>0</v>
      </c>
      <c r="V49" s="97">
        <f t="shared" si="7"/>
        <v>-64</v>
      </c>
      <c r="W49" s="98">
        <f>R49/R48</f>
        <v>0.87382113821138219</v>
      </c>
    </row>
    <row r="50" spans="2:23" x14ac:dyDescent="0.25">
      <c r="B50" s="99" t="s">
        <v>64</v>
      </c>
      <c r="C50" s="54">
        <v>2464.9999999999995</v>
      </c>
      <c r="D50" s="54">
        <v>1643</v>
      </c>
      <c r="E50" s="54">
        <v>2193</v>
      </c>
      <c r="F50" s="54">
        <v>2189</v>
      </c>
      <c r="G50" s="54">
        <v>2050</v>
      </c>
      <c r="H50" s="54">
        <v>2053</v>
      </c>
      <c r="I50" s="100">
        <f t="shared" si="0"/>
        <v>1.4634146341463428E-3</v>
      </c>
      <c r="J50" s="100">
        <f t="shared" si="1"/>
        <v>0.24954351795496055</v>
      </c>
      <c r="K50" s="54">
        <f t="shared" si="2"/>
        <v>3</v>
      </c>
      <c r="L50" s="54">
        <f t="shared" si="3"/>
        <v>410</v>
      </c>
      <c r="M50" s="100">
        <f>H50/H48</f>
        <v>0.66311369509043927</v>
      </c>
      <c r="N50" s="54">
        <v>2165</v>
      </c>
      <c r="O50" s="54">
        <v>2053</v>
      </c>
      <c r="P50" s="54">
        <v>2053</v>
      </c>
      <c r="Q50" s="54">
        <v>2053</v>
      </c>
      <c r="R50" s="54">
        <v>2053</v>
      </c>
      <c r="S50" s="100">
        <f t="shared" si="4"/>
        <v>0</v>
      </c>
      <c r="T50" s="100">
        <f t="shared" si="5"/>
        <v>-5.1732101616628223E-2</v>
      </c>
      <c r="U50" s="54">
        <f t="shared" si="6"/>
        <v>0</v>
      </c>
      <c r="V50" s="54">
        <f t="shared" si="7"/>
        <v>-112</v>
      </c>
      <c r="W50" s="100">
        <f>R50/R48</f>
        <v>0.66764227642276408</v>
      </c>
    </row>
    <row r="51" spans="2:23" x14ac:dyDescent="0.25">
      <c r="B51" s="99" t="s">
        <v>65</v>
      </c>
      <c r="C51" s="54">
        <v>650</v>
      </c>
      <c r="D51" s="54">
        <v>422</v>
      </c>
      <c r="E51" s="54">
        <v>596</v>
      </c>
      <c r="F51" s="54">
        <v>819</v>
      </c>
      <c r="G51" s="54">
        <v>613</v>
      </c>
      <c r="H51" s="54">
        <v>657</v>
      </c>
      <c r="I51" s="100">
        <f t="shared" si="0"/>
        <v>7.1778140293637938E-2</v>
      </c>
      <c r="J51" s="100">
        <f t="shared" si="1"/>
        <v>0.55687203791469186</v>
      </c>
      <c r="K51" s="54">
        <f t="shared" si="2"/>
        <v>44</v>
      </c>
      <c r="L51" s="54">
        <f t="shared" si="3"/>
        <v>235</v>
      </c>
      <c r="M51" s="100">
        <f>H51/H48</f>
        <v>0.21220930232558138</v>
      </c>
      <c r="N51" s="54">
        <v>586</v>
      </c>
      <c r="O51" s="54">
        <v>786</v>
      </c>
      <c r="P51" s="54">
        <v>581</v>
      </c>
      <c r="Q51" s="54">
        <v>634</v>
      </c>
      <c r="R51" s="54">
        <v>634</v>
      </c>
      <c r="S51" s="100">
        <f t="shared" si="4"/>
        <v>0</v>
      </c>
      <c r="T51" s="100">
        <f t="shared" si="5"/>
        <v>8.1911262798634921E-2</v>
      </c>
      <c r="U51" s="54">
        <f t="shared" si="6"/>
        <v>0</v>
      </c>
      <c r="V51" s="54">
        <f t="shared" si="7"/>
        <v>48</v>
      </c>
      <c r="W51" s="100">
        <f>R51/R48</f>
        <v>0.20617886178861786</v>
      </c>
    </row>
    <row r="52" spans="2:23" x14ac:dyDescent="0.25">
      <c r="B52" s="96" t="s">
        <v>66</v>
      </c>
      <c r="C52" s="97">
        <v>333</v>
      </c>
      <c r="D52" s="97">
        <v>460</v>
      </c>
      <c r="E52" s="97">
        <v>774</v>
      </c>
      <c r="F52" s="97">
        <v>904</v>
      </c>
      <c r="G52" s="97">
        <v>1110</v>
      </c>
      <c r="H52" s="97">
        <v>1086</v>
      </c>
      <c r="I52" s="98">
        <f t="shared" si="0"/>
        <v>-2.1621621621621623E-2</v>
      </c>
      <c r="J52" s="98">
        <f t="shared" si="1"/>
        <v>1.3608695652173912</v>
      </c>
      <c r="K52" s="97">
        <f t="shared" si="2"/>
        <v>-24</v>
      </c>
      <c r="L52" s="97">
        <f t="shared" si="3"/>
        <v>626</v>
      </c>
      <c r="M52" s="98">
        <f>H52/H48</f>
        <v>0.35077519379844962</v>
      </c>
      <c r="N52" s="97">
        <v>730</v>
      </c>
      <c r="O52" s="97">
        <v>904</v>
      </c>
      <c r="P52" s="97">
        <v>1114</v>
      </c>
      <c r="Q52" s="97">
        <v>1088</v>
      </c>
      <c r="R52" s="97">
        <v>1088</v>
      </c>
      <c r="S52" s="98">
        <f t="shared" si="4"/>
        <v>0</v>
      </c>
      <c r="T52" s="98">
        <f t="shared" si="5"/>
        <v>0.49041095890410968</v>
      </c>
      <c r="U52" s="97">
        <f t="shared" si="6"/>
        <v>0</v>
      </c>
      <c r="V52" s="97">
        <f t="shared" si="7"/>
        <v>358</v>
      </c>
      <c r="W52" s="98">
        <f>R52/R48</f>
        <v>0.35382113821138206</v>
      </c>
    </row>
    <row r="53" spans="2:23" ht="6.9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6"/>
      <c r="K53" s="104"/>
      <c r="L53" s="106"/>
      <c r="M53" s="106"/>
      <c r="N53" s="104"/>
      <c r="O53" s="104"/>
      <c r="P53" s="104"/>
      <c r="Q53" s="104"/>
      <c r="R53" s="106"/>
      <c r="S53" s="106"/>
      <c r="T53" s="106"/>
      <c r="U53" s="106"/>
      <c r="V53" s="106"/>
    </row>
    <row r="54" spans="2:23" ht="15" customHeight="1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91E1E-3CF0-4978-9652-573E72AC3AE9}">
  <sheetPr>
    <tabColor theme="4" tint="0.39997558519241921"/>
  </sheetPr>
  <dimension ref="A4:E24"/>
  <sheetViews>
    <sheetView showGridLines="0" zoomScaleNormal="100" workbookViewId="0">
      <selection activeCell="D7" sqref="D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328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215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16099</v>
      </c>
      <c r="D8" s="121">
        <f t="shared" ref="D8:D21" si="0">C8/C9-1</f>
        <v>-0.17525614754098362</v>
      </c>
    </row>
    <row r="9" spans="1:5" x14ac:dyDescent="0.25">
      <c r="A9" s="1"/>
      <c r="B9" s="119">
        <v>2023</v>
      </c>
      <c r="C9" s="120">
        <v>19520</v>
      </c>
      <c r="D9" s="121">
        <f t="shared" si="0"/>
        <v>0.19322696986368371</v>
      </c>
    </row>
    <row r="10" spans="1:5" x14ac:dyDescent="0.25">
      <c r="A10" s="1"/>
      <c r="B10" s="119">
        <v>2022</v>
      </c>
      <c r="C10" s="120">
        <v>16359</v>
      </c>
      <c r="D10" s="121">
        <f t="shared" si="0"/>
        <v>-0.32176616915422884</v>
      </c>
    </row>
    <row r="11" spans="1:5" x14ac:dyDescent="0.25">
      <c r="A11" s="1"/>
      <c r="B11" s="119">
        <v>2021</v>
      </c>
      <c r="C11" s="120">
        <v>24120</v>
      </c>
      <c r="D11" s="121">
        <f t="shared" si="0"/>
        <v>3.8599637316139432</v>
      </c>
    </row>
    <row r="12" spans="1:5" x14ac:dyDescent="0.25">
      <c r="A12" s="1" t="s">
        <v>75</v>
      </c>
      <c r="B12" s="119">
        <v>2020</v>
      </c>
      <c r="C12" s="120">
        <v>4963</v>
      </c>
      <c r="D12" s="121">
        <f t="shared" si="0"/>
        <v>-0.58244994110718484</v>
      </c>
    </row>
    <row r="13" spans="1:5" x14ac:dyDescent="0.25">
      <c r="A13" s="1" t="s">
        <v>77</v>
      </c>
      <c r="B13" s="119">
        <v>2019</v>
      </c>
      <c r="C13" s="120">
        <v>11886</v>
      </c>
      <c r="D13" s="121">
        <f t="shared" si="0"/>
        <v>-0.12852848449299803</v>
      </c>
    </row>
    <row r="14" spans="1:5" x14ac:dyDescent="0.25">
      <c r="A14" s="1" t="s">
        <v>79</v>
      </c>
      <c r="B14" s="119">
        <v>2018</v>
      </c>
      <c r="C14" s="120">
        <v>13639</v>
      </c>
      <c r="D14" s="121">
        <f t="shared" si="0"/>
        <v>7.1629006055236033E-3</v>
      </c>
    </row>
    <row r="15" spans="1:5" x14ac:dyDescent="0.25">
      <c r="A15" s="1" t="s">
        <v>81</v>
      </c>
      <c r="B15" s="119">
        <v>2017</v>
      </c>
      <c r="C15" s="120">
        <v>13542</v>
      </c>
      <c r="D15" s="121">
        <f>C15/C16-1</f>
        <v>0.16430229558937315</v>
      </c>
    </row>
    <row r="16" spans="1:5" x14ac:dyDescent="0.25">
      <c r="A16" s="1" t="s">
        <v>83</v>
      </c>
      <c r="B16" s="119">
        <v>2016</v>
      </c>
      <c r="C16" s="120">
        <v>11631</v>
      </c>
      <c r="D16" s="121">
        <f>C16/C17-1</f>
        <v>-0.14446487679293862</v>
      </c>
    </row>
    <row r="17" spans="1:4" x14ac:dyDescent="0.25">
      <c r="A17" s="1" t="s">
        <v>85</v>
      </c>
      <c r="B17" s="119">
        <v>2015</v>
      </c>
      <c r="C17" s="120">
        <v>13595</v>
      </c>
      <c r="D17" s="121">
        <f t="shared" si="0"/>
        <v>0.31276554654306676</v>
      </c>
    </row>
    <row r="18" spans="1:4" x14ac:dyDescent="0.25">
      <c r="A18" s="1" t="s">
        <v>87</v>
      </c>
      <c r="B18" s="119">
        <v>2014</v>
      </c>
      <c r="C18" s="120">
        <v>10356</v>
      </c>
      <c r="D18" s="121">
        <f t="shared" si="0"/>
        <v>-0.26729871232489033</v>
      </c>
    </row>
    <row r="19" spans="1:4" x14ac:dyDescent="0.25">
      <c r="A19" s="1" t="s">
        <v>89</v>
      </c>
      <c r="B19" s="119">
        <v>2013</v>
      </c>
      <c r="C19" s="120">
        <v>14134</v>
      </c>
      <c r="D19" s="121">
        <f t="shared" si="0"/>
        <v>0.38786331500392768</v>
      </c>
    </row>
    <row r="20" spans="1:4" x14ac:dyDescent="0.25">
      <c r="A20" s="1" t="s">
        <v>91</v>
      </c>
      <c r="B20" s="119">
        <v>2012</v>
      </c>
      <c r="C20" s="120">
        <v>10184</v>
      </c>
      <c r="D20" s="121">
        <f>C20/C21-1</f>
        <v>-0.12410768039907116</v>
      </c>
    </row>
    <row r="21" spans="1:4" x14ac:dyDescent="0.25">
      <c r="A21" s="1" t="s">
        <v>93</v>
      </c>
      <c r="B21" s="119">
        <v>2011</v>
      </c>
      <c r="C21" s="120">
        <v>11627</v>
      </c>
      <c r="D21" s="121">
        <f t="shared" si="0"/>
        <v>0.41619975639464069</v>
      </c>
    </row>
    <row r="22" spans="1:4" x14ac:dyDescent="0.25">
      <c r="A22" s="1" t="s">
        <v>95</v>
      </c>
      <c r="B22" s="119">
        <v>2010</v>
      </c>
      <c r="C22" s="120">
        <v>8210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2771A-9902-421E-84FF-BC5E778C28CD}">
  <sheetPr>
    <tabColor rgb="FF92D050"/>
  </sheetPr>
  <dimension ref="B1:S54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84" t="str">
        <f>CONCATENATE("Establecimientos alojativos en funcionamiento en Tenerife y municipios")</f>
        <v>Establecimientos alojativos en funcionamiento en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2:19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6"/>
      <c r="Q4" s="86"/>
      <c r="R4" s="86"/>
      <c r="S4" s="86"/>
    </row>
    <row r="5" spans="2:19" ht="15.75" thickBot="1" x14ac:dyDescent="0.3">
      <c r="B5" s="87"/>
      <c r="C5" s="303" t="s">
        <v>67</v>
      </c>
      <c r="D5" s="303"/>
      <c r="E5" s="303"/>
      <c r="F5" s="303"/>
      <c r="G5" s="303"/>
      <c r="H5" s="303"/>
      <c r="I5" s="88"/>
      <c r="J5" s="88"/>
      <c r="K5" s="89"/>
      <c r="L5" s="304" t="s">
        <v>68</v>
      </c>
      <c r="M5" s="304"/>
      <c r="N5" s="304"/>
      <c r="O5" s="304"/>
      <c r="P5" s="304"/>
      <c r="Q5" s="88"/>
      <c r="R5" s="88"/>
      <c r="S5" s="89"/>
    </row>
    <row r="6" spans="2:19" ht="59.25" customHeight="1" x14ac:dyDescent="0.25">
      <c r="B6" s="90"/>
      <c r="C6" s="14">
        <v>2019</v>
      </c>
      <c r="D6" s="14">
        <v>2020</v>
      </c>
      <c r="E6" s="14">
        <v>2021</v>
      </c>
      <c r="F6" s="14">
        <v>2022</v>
      </c>
      <c r="G6" s="14">
        <v>2023</v>
      </c>
      <c r="H6" s="14">
        <v>2024</v>
      </c>
      <c r="I6" s="91" t="str">
        <f>CONCATENATE("var. ",RIGHT(H6,2),"/",RIGHT(G6,2))</f>
        <v>var. 24/23</v>
      </c>
      <c r="J6" s="91" t="str">
        <f>CONCATENATE("dif. ",RIGHT(H6,2),"/",RIGHT(G6,2))</f>
        <v>dif. 24/23</v>
      </c>
      <c r="K6" s="14" t="str">
        <f>CONCATENATE("cuota/ total isla ",RIGHT(H6,2))</f>
        <v>cuota/ total isla 24</v>
      </c>
      <c r="L6" s="92" t="s">
        <v>232</v>
      </c>
      <c r="M6" s="92" t="s">
        <v>233</v>
      </c>
      <c r="N6" s="92" t="s">
        <v>234</v>
      </c>
      <c r="O6" s="92" t="s">
        <v>235</v>
      </c>
      <c r="P6" s="92" t="s">
        <v>236</v>
      </c>
      <c r="Q6" s="91" t="str">
        <f>CONCATENATE("var. ",RIGHT(P6,2),"/",RIGHT(O6,2))</f>
        <v>var. 25/24</v>
      </c>
      <c r="R6" s="91" t="str">
        <f>CONCATENATE("dif. ",RIGHT(P6,2),"/",RIGHT(O6,2))</f>
        <v>dif. 25/24</v>
      </c>
      <c r="S6" s="89" t="str">
        <f>CONCATENATE("cuota/ total isla ",RIGHT(P6,2))</f>
        <v>cuota/ total isla 25</v>
      </c>
    </row>
    <row r="7" spans="2:19" x14ac:dyDescent="0.25">
      <c r="B7" s="93" t="s">
        <v>46</v>
      </c>
      <c r="C7" s="94">
        <v>388</v>
      </c>
      <c r="D7" s="94">
        <v>173</v>
      </c>
      <c r="E7" s="94">
        <v>195</v>
      </c>
      <c r="F7" s="94">
        <v>293</v>
      </c>
      <c r="G7" s="94">
        <v>308</v>
      </c>
      <c r="H7" s="94">
        <v>321</v>
      </c>
      <c r="I7" s="95">
        <f>IFERROR(H7/G7-1,"-")</f>
        <v>4.2207792207792139E-2</v>
      </c>
      <c r="J7" s="94">
        <f>IFERROR(H7-G7,"-")</f>
        <v>13</v>
      </c>
      <c r="K7" s="95">
        <f>H7/H7</f>
        <v>1</v>
      </c>
      <c r="L7" s="94">
        <v>221</v>
      </c>
      <c r="M7" s="94">
        <v>293</v>
      </c>
      <c r="N7" s="94">
        <v>302</v>
      </c>
      <c r="O7" s="94">
        <v>318</v>
      </c>
      <c r="P7" s="94">
        <v>322</v>
      </c>
      <c r="Q7" s="95">
        <f t="shared" ref="Q7:Q52" si="0">IFERROR(P7/O7-1,"-")</f>
        <v>1.2578616352201255E-2</v>
      </c>
      <c r="R7" s="94">
        <f t="shared" ref="R7:R52" si="1">IFERROR(P7-O7,"-")</f>
        <v>4</v>
      </c>
      <c r="S7" s="95">
        <f>P7/P7</f>
        <v>1</v>
      </c>
    </row>
    <row r="8" spans="2:19" x14ac:dyDescent="0.25">
      <c r="B8" s="96" t="s">
        <v>63</v>
      </c>
      <c r="C8" s="97">
        <v>230</v>
      </c>
      <c r="D8" s="97">
        <v>104</v>
      </c>
      <c r="E8" s="97">
        <v>124</v>
      </c>
      <c r="F8" s="97">
        <v>194</v>
      </c>
      <c r="G8" s="97">
        <v>199</v>
      </c>
      <c r="H8" s="97">
        <v>210</v>
      </c>
      <c r="I8" s="98">
        <f t="shared" ref="I8:I52" si="2">IFERROR(H8/G8-1,"-")</f>
        <v>5.5276381909547645E-2</v>
      </c>
      <c r="J8" s="97">
        <f t="shared" ref="J8:J52" si="3">IFERROR(H8-G8,"-")</f>
        <v>11</v>
      </c>
      <c r="K8" s="98">
        <f>H8/H7</f>
        <v>0.65420560747663548</v>
      </c>
      <c r="L8" s="97">
        <v>147</v>
      </c>
      <c r="M8" s="97">
        <v>192</v>
      </c>
      <c r="N8" s="97">
        <v>194</v>
      </c>
      <c r="O8" s="97">
        <v>207</v>
      </c>
      <c r="P8" s="97">
        <v>209</v>
      </c>
      <c r="Q8" s="98">
        <f t="shared" si="0"/>
        <v>9.6618357487923134E-3</v>
      </c>
      <c r="R8" s="97">
        <f t="shared" si="1"/>
        <v>2</v>
      </c>
      <c r="S8" s="98">
        <f>P8/P7</f>
        <v>0.64906832298136641</v>
      </c>
    </row>
    <row r="9" spans="2:19" x14ac:dyDescent="0.25">
      <c r="B9" s="99" t="s">
        <v>64</v>
      </c>
      <c r="C9" s="54">
        <v>124</v>
      </c>
      <c r="D9" s="54">
        <v>63</v>
      </c>
      <c r="E9" s="54">
        <v>84</v>
      </c>
      <c r="F9" s="54">
        <v>128</v>
      </c>
      <c r="G9" s="54">
        <v>131</v>
      </c>
      <c r="H9" s="54">
        <v>136</v>
      </c>
      <c r="I9" s="100">
        <f t="shared" si="2"/>
        <v>3.8167938931297662E-2</v>
      </c>
      <c r="J9" s="54">
        <f t="shared" si="3"/>
        <v>5</v>
      </c>
      <c r="K9" s="100">
        <f>H9/H7</f>
        <v>0.42367601246105918</v>
      </c>
      <c r="L9" s="54">
        <v>103</v>
      </c>
      <c r="M9" s="54">
        <v>128</v>
      </c>
      <c r="N9" s="54">
        <v>131</v>
      </c>
      <c r="O9" s="54">
        <v>135</v>
      </c>
      <c r="P9" s="54">
        <v>136</v>
      </c>
      <c r="Q9" s="100">
        <f t="shared" si="0"/>
        <v>7.4074074074073071E-3</v>
      </c>
      <c r="R9" s="54">
        <f t="shared" si="1"/>
        <v>1</v>
      </c>
      <c r="S9" s="100">
        <f>P9/P7</f>
        <v>0.42236024844720499</v>
      </c>
    </row>
    <row r="10" spans="2:19" x14ac:dyDescent="0.25">
      <c r="B10" s="99" t="s">
        <v>65</v>
      </c>
      <c r="C10" s="54">
        <v>107</v>
      </c>
      <c r="D10" s="54">
        <v>41</v>
      </c>
      <c r="E10" s="54">
        <v>40</v>
      </c>
      <c r="F10" s="54">
        <v>65</v>
      </c>
      <c r="G10" s="54">
        <v>68</v>
      </c>
      <c r="H10" s="54">
        <v>74</v>
      </c>
      <c r="I10" s="100">
        <f t="shared" si="2"/>
        <v>8.8235294117646967E-2</v>
      </c>
      <c r="J10" s="54">
        <f t="shared" si="3"/>
        <v>6</v>
      </c>
      <c r="K10" s="100">
        <f>H10/H7</f>
        <v>0.23052959501557632</v>
      </c>
      <c r="L10" s="54">
        <v>44</v>
      </c>
      <c r="M10" s="54">
        <v>64</v>
      </c>
      <c r="N10" s="54">
        <v>63</v>
      </c>
      <c r="O10" s="54">
        <v>72</v>
      </c>
      <c r="P10" s="54">
        <v>73</v>
      </c>
      <c r="Q10" s="100">
        <f t="shared" si="0"/>
        <v>1.388888888888884E-2</v>
      </c>
      <c r="R10" s="54">
        <f t="shared" si="1"/>
        <v>1</v>
      </c>
      <c r="S10" s="100">
        <f>P10/P7</f>
        <v>0.2267080745341615</v>
      </c>
    </row>
    <row r="11" spans="2:19" x14ac:dyDescent="0.25">
      <c r="B11" s="96" t="s">
        <v>66</v>
      </c>
      <c r="C11" s="97">
        <v>158</v>
      </c>
      <c r="D11" s="97">
        <v>70</v>
      </c>
      <c r="E11" s="97">
        <v>71</v>
      </c>
      <c r="F11" s="97">
        <v>100</v>
      </c>
      <c r="G11" s="97">
        <v>109</v>
      </c>
      <c r="H11" s="97">
        <v>111</v>
      </c>
      <c r="I11" s="98">
        <f t="shared" si="2"/>
        <v>1.8348623853210899E-2</v>
      </c>
      <c r="J11" s="97">
        <f t="shared" si="3"/>
        <v>2</v>
      </c>
      <c r="K11" s="98">
        <f>H11/H7</f>
        <v>0.34579439252336447</v>
      </c>
      <c r="L11" s="97">
        <v>74</v>
      </c>
      <c r="M11" s="97">
        <v>101</v>
      </c>
      <c r="N11" s="97">
        <v>108</v>
      </c>
      <c r="O11" s="97">
        <v>111</v>
      </c>
      <c r="P11" s="97">
        <v>113</v>
      </c>
      <c r="Q11" s="98">
        <f t="shared" si="0"/>
        <v>1.8018018018018056E-2</v>
      </c>
      <c r="R11" s="97">
        <f t="shared" si="1"/>
        <v>2</v>
      </c>
      <c r="S11" s="98">
        <f>P11/P7</f>
        <v>0.35093167701863354</v>
      </c>
    </row>
    <row r="12" spans="2:19" x14ac:dyDescent="0.25">
      <c r="B12" s="93" t="s">
        <v>47</v>
      </c>
      <c r="C12" s="101">
        <v>100</v>
      </c>
      <c r="D12" s="101">
        <v>49</v>
      </c>
      <c r="E12" s="101">
        <v>57</v>
      </c>
      <c r="F12" s="101">
        <v>84</v>
      </c>
      <c r="G12" s="101">
        <v>90</v>
      </c>
      <c r="H12" s="101">
        <v>94</v>
      </c>
      <c r="I12" s="102">
        <f t="shared" si="2"/>
        <v>4.4444444444444509E-2</v>
      </c>
      <c r="J12" s="101">
        <f t="shared" si="3"/>
        <v>4</v>
      </c>
      <c r="K12" s="95">
        <f>H12/H12</f>
        <v>1</v>
      </c>
      <c r="L12" s="101">
        <v>68</v>
      </c>
      <c r="M12" s="101">
        <v>84</v>
      </c>
      <c r="N12" s="101">
        <v>88</v>
      </c>
      <c r="O12" s="101">
        <v>94</v>
      </c>
      <c r="P12" s="101">
        <v>93</v>
      </c>
      <c r="Q12" s="102">
        <f t="shared" si="0"/>
        <v>-1.0638297872340385E-2</v>
      </c>
      <c r="R12" s="101">
        <f t="shared" si="1"/>
        <v>-1</v>
      </c>
      <c r="S12" s="95">
        <f>P12/P12</f>
        <v>1</v>
      </c>
    </row>
    <row r="13" spans="2:19" ht="15" customHeight="1" x14ac:dyDescent="0.25">
      <c r="B13" s="96" t="s">
        <v>63</v>
      </c>
      <c r="C13" s="97">
        <v>62</v>
      </c>
      <c r="D13" s="97">
        <v>31</v>
      </c>
      <c r="E13" s="97">
        <v>40</v>
      </c>
      <c r="F13" s="97">
        <v>60</v>
      </c>
      <c r="G13" s="97">
        <v>62</v>
      </c>
      <c r="H13" s="97">
        <v>63</v>
      </c>
      <c r="I13" s="98">
        <f t="shared" si="2"/>
        <v>1.6129032258064502E-2</v>
      </c>
      <c r="J13" s="97">
        <f t="shared" si="3"/>
        <v>1</v>
      </c>
      <c r="K13" s="98">
        <f>H13/H12</f>
        <v>0.67021276595744683</v>
      </c>
      <c r="L13" s="97">
        <v>50</v>
      </c>
      <c r="M13" s="97">
        <v>60</v>
      </c>
      <c r="N13" s="97">
        <v>60</v>
      </c>
      <c r="O13" s="97">
        <v>62</v>
      </c>
      <c r="P13" s="97">
        <v>61</v>
      </c>
      <c r="Q13" s="98">
        <f t="shared" si="0"/>
        <v>-1.6129032258064502E-2</v>
      </c>
      <c r="R13" s="97">
        <f t="shared" si="1"/>
        <v>-1</v>
      </c>
      <c r="S13" s="98">
        <f>P13/P12</f>
        <v>0.65591397849462363</v>
      </c>
    </row>
    <row r="14" spans="2:19" x14ac:dyDescent="0.25">
      <c r="B14" s="99" t="s">
        <v>64</v>
      </c>
      <c r="C14" s="54">
        <v>44</v>
      </c>
      <c r="D14" s="54">
        <v>25</v>
      </c>
      <c r="E14" s="54">
        <v>33</v>
      </c>
      <c r="F14" s="54">
        <v>48</v>
      </c>
      <c r="G14" s="54">
        <v>50</v>
      </c>
      <c r="H14" s="54">
        <v>52</v>
      </c>
      <c r="I14" s="100">
        <f t="shared" si="2"/>
        <v>4.0000000000000036E-2</v>
      </c>
      <c r="J14" s="54">
        <f t="shared" si="3"/>
        <v>2</v>
      </c>
      <c r="K14" s="100">
        <f>H14/H12</f>
        <v>0.55319148936170215</v>
      </c>
      <c r="L14" s="54">
        <v>42</v>
      </c>
      <c r="M14" s="54">
        <v>48</v>
      </c>
      <c r="N14" s="54">
        <v>49</v>
      </c>
      <c r="O14" s="54">
        <v>51</v>
      </c>
      <c r="P14" s="54">
        <v>50</v>
      </c>
      <c r="Q14" s="100">
        <f t="shared" si="0"/>
        <v>-1.9607843137254943E-2</v>
      </c>
      <c r="R14" s="54">
        <f t="shared" si="1"/>
        <v>-1</v>
      </c>
      <c r="S14" s="100">
        <f>P14/P12</f>
        <v>0.5376344086021505</v>
      </c>
    </row>
    <row r="15" spans="2:19" x14ac:dyDescent="0.25">
      <c r="B15" s="99" t="s">
        <v>65</v>
      </c>
      <c r="C15" s="54">
        <v>18</v>
      </c>
      <c r="D15" s="54">
        <v>6</v>
      </c>
      <c r="E15" s="54">
        <v>7</v>
      </c>
      <c r="F15" s="54">
        <v>12</v>
      </c>
      <c r="G15" s="54">
        <v>11</v>
      </c>
      <c r="H15" s="54">
        <v>11</v>
      </c>
      <c r="I15" s="100">
        <f t="shared" si="2"/>
        <v>0</v>
      </c>
      <c r="J15" s="54">
        <f t="shared" si="3"/>
        <v>0</v>
      </c>
      <c r="K15" s="100">
        <f>H15/H12</f>
        <v>0.11702127659574468</v>
      </c>
      <c r="L15" s="54">
        <v>8</v>
      </c>
      <c r="M15" s="54">
        <v>12</v>
      </c>
      <c r="N15" s="54">
        <v>11</v>
      </c>
      <c r="O15" s="54">
        <v>11</v>
      </c>
      <c r="P15" s="54">
        <v>11</v>
      </c>
      <c r="Q15" s="100">
        <f t="shared" si="0"/>
        <v>0</v>
      </c>
      <c r="R15" s="54">
        <f t="shared" si="1"/>
        <v>0</v>
      </c>
      <c r="S15" s="100">
        <f>P15/P12</f>
        <v>0.11827956989247312</v>
      </c>
    </row>
    <row r="16" spans="2:19" x14ac:dyDescent="0.25">
      <c r="B16" s="96" t="s">
        <v>66</v>
      </c>
      <c r="C16" s="97">
        <v>38</v>
      </c>
      <c r="D16" s="97">
        <v>18</v>
      </c>
      <c r="E16" s="97">
        <v>17</v>
      </c>
      <c r="F16" s="97">
        <v>24</v>
      </c>
      <c r="G16" s="97">
        <v>29</v>
      </c>
      <c r="H16" s="97">
        <v>31</v>
      </c>
      <c r="I16" s="98">
        <f t="shared" si="2"/>
        <v>6.8965517241379226E-2</v>
      </c>
      <c r="J16" s="97">
        <f t="shared" si="3"/>
        <v>2</v>
      </c>
      <c r="K16" s="98">
        <f>H16/H12</f>
        <v>0.32978723404255317</v>
      </c>
      <c r="L16" s="97">
        <v>18</v>
      </c>
      <c r="M16" s="97">
        <v>24</v>
      </c>
      <c r="N16" s="97">
        <v>28</v>
      </c>
      <c r="O16" s="97">
        <v>32</v>
      </c>
      <c r="P16" s="97">
        <v>32</v>
      </c>
      <c r="Q16" s="98">
        <f t="shared" si="0"/>
        <v>0</v>
      </c>
      <c r="R16" s="97">
        <f t="shared" si="1"/>
        <v>0</v>
      </c>
      <c r="S16" s="98">
        <f>P16/P12</f>
        <v>0.34408602150537637</v>
      </c>
    </row>
    <row r="17" spans="2:19" x14ac:dyDescent="0.25">
      <c r="B17" s="93" t="s">
        <v>53</v>
      </c>
      <c r="C17" s="101">
        <v>15</v>
      </c>
      <c r="D17" s="101">
        <v>6</v>
      </c>
      <c r="E17" s="101">
        <v>7</v>
      </c>
      <c r="F17" s="101">
        <v>11</v>
      </c>
      <c r="G17" s="101">
        <v>12</v>
      </c>
      <c r="H17" s="101">
        <v>12</v>
      </c>
      <c r="I17" s="102">
        <f t="shared" si="2"/>
        <v>0</v>
      </c>
      <c r="J17" s="101">
        <f t="shared" si="3"/>
        <v>0</v>
      </c>
      <c r="K17" s="95">
        <f>H17/H17</f>
        <v>1</v>
      </c>
      <c r="L17" s="101">
        <v>8</v>
      </c>
      <c r="M17" s="101">
        <v>12</v>
      </c>
      <c r="N17" s="101">
        <v>12</v>
      </c>
      <c r="O17" s="101">
        <v>12</v>
      </c>
      <c r="P17" s="101">
        <v>13</v>
      </c>
      <c r="Q17" s="102">
        <f t="shared" si="0"/>
        <v>8.3333333333333259E-2</v>
      </c>
      <c r="R17" s="101">
        <f t="shared" si="1"/>
        <v>1</v>
      </c>
      <c r="S17" s="95">
        <f>P17/P17</f>
        <v>1</v>
      </c>
    </row>
    <row r="18" spans="2:19" x14ac:dyDescent="0.25">
      <c r="B18" s="96" t="s">
        <v>63</v>
      </c>
      <c r="C18" s="97">
        <v>5</v>
      </c>
      <c r="D18" s="97">
        <v>2</v>
      </c>
      <c r="E18" s="97">
        <v>3</v>
      </c>
      <c r="F18" s="97">
        <v>6</v>
      </c>
      <c r="G18" s="97">
        <v>6</v>
      </c>
      <c r="H18" s="97">
        <v>6</v>
      </c>
      <c r="I18" s="98">
        <f t="shared" si="2"/>
        <v>0</v>
      </c>
      <c r="J18" s="97">
        <f t="shared" si="3"/>
        <v>0</v>
      </c>
      <c r="K18" s="98">
        <f>H18/H17</f>
        <v>0.5</v>
      </c>
      <c r="L18" s="97">
        <v>4</v>
      </c>
      <c r="M18" s="97">
        <v>6</v>
      </c>
      <c r="N18" s="97">
        <v>6</v>
      </c>
      <c r="O18" s="97">
        <v>6</v>
      </c>
      <c r="P18" s="97">
        <v>7</v>
      </c>
      <c r="Q18" s="98">
        <f t="shared" si="0"/>
        <v>0.16666666666666674</v>
      </c>
      <c r="R18" s="97">
        <f t="shared" si="1"/>
        <v>1</v>
      </c>
      <c r="S18" s="98">
        <f>P18/P17</f>
        <v>0.53846153846153844</v>
      </c>
    </row>
    <row r="19" spans="2:19" x14ac:dyDescent="0.25">
      <c r="B19" s="99" t="s">
        <v>64</v>
      </c>
      <c r="C19" s="54">
        <v>5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100" t="str">
        <f t="shared" si="2"/>
        <v>-</v>
      </c>
      <c r="J19" s="54">
        <f t="shared" si="3"/>
        <v>0</v>
      </c>
      <c r="K19" s="100">
        <f>H19/H17</f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100" t="str">
        <f t="shared" si="0"/>
        <v>-</v>
      </c>
      <c r="R19" s="54">
        <f t="shared" si="1"/>
        <v>0</v>
      </c>
      <c r="S19" s="100">
        <f>P19/P17</f>
        <v>0</v>
      </c>
    </row>
    <row r="20" spans="2:19" x14ac:dyDescent="0.25">
      <c r="B20" s="99" t="s">
        <v>65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100" t="str">
        <f t="shared" si="2"/>
        <v>-</v>
      </c>
      <c r="J20" s="54">
        <f t="shared" si="3"/>
        <v>0</v>
      </c>
      <c r="K20" s="100">
        <f>H20/H17</f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100" t="str">
        <f t="shared" si="0"/>
        <v>-</v>
      </c>
      <c r="R20" s="54">
        <f t="shared" si="1"/>
        <v>0</v>
      </c>
      <c r="S20" s="100">
        <f>P20/P17</f>
        <v>0</v>
      </c>
    </row>
    <row r="21" spans="2:19" x14ac:dyDescent="0.25">
      <c r="B21" s="96" t="s">
        <v>66</v>
      </c>
      <c r="C21" s="97">
        <v>10</v>
      </c>
      <c r="D21" s="97">
        <v>3</v>
      </c>
      <c r="E21" s="97">
        <v>3</v>
      </c>
      <c r="F21" s="97">
        <v>5</v>
      </c>
      <c r="G21" s="97">
        <v>6</v>
      </c>
      <c r="H21" s="97">
        <v>6</v>
      </c>
      <c r="I21" s="98">
        <f t="shared" si="2"/>
        <v>0</v>
      </c>
      <c r="J21" s="97">
        <f t="shared" si="3"/>
        <v>0</v>
      </c>
      <c r="K21" s="98">
        <f>H21/H17</f>
        <v>0.5</v>
      </c>
      <c r="L21" s="97">
        <v>4</v>
      </c>
      <c r="M21" s="97">
        <v>6</v>
      </c>
      <c r="N21" s="97">
        <v>6</v>
      </c>
      <c r="O21" s="97">
        <v>6</v>
      </c>
      <c r="P21" s="97">
        <v>6</v>
      </c>
      <c r="Q21" s="98">
        <f t="shared" si="0"/>
        <v>0</v>
      </c>
      <c r="R21" s="97">
        <f t="shared" si="1"/>
        <v>0</v>
      </c>
      <c r="S21" s="98">
        <f>P21/P17</f>
        <v>0.46153846153846156</v>
      </c>
    </row>
    <row r="22" spans="2:19" x14ac:dyDescent="0.25">
      <c r="B22" s="93" t="s">
        <v>49</v>
      </c>
      <c r="C22" s="101">
        <v>13</v>
      </c>
      <c r="D22" s="101">
        <v>4</v>
      </c>
      <c r="E22" s="101">
        <v>4</v>
      </c>
      <c r="F22" s="101">
        <v>5</v>
      </c>
      <c r="G22" s="101">
        <v>7</v>
      </c>
      <c r="H22" s="101">
        <v>7</v>
      </c>
      <c r="I22" s="102">
        <f t="shared" si="2"/>
        <v>0</v>
      </c>
      <c r="J22" s="101">
        <f t="shared" si="3"/>
        <v>0</v>
      </c>
      <c r="K22" s="102">
        <f>H22/H22</f>
        <v>1</v>
      </c>
      <c r="L22" s="101">
        <v>4</v>
      </c>
      <c r="M22" s="101">
        <v>5</v>
      </c>
      <c r="N22" s="101">
        <v>7</v>
      </c>
      <c r="O22" s="101">
        <v>7</v>
      </c>
      <c r="P22" s="101">
        <v>8</v>
      </c>
      <c r="Q22" s="102">
        <f t="shared" si="0"/>
        <v>0.14285714285714279</v>
      </c>
      <c r="R22" s="101">
        <f t="shared" si="1"/>
        <v>1</v>
      </c>
      <c r="S22" s="102">
        <f>P22/P22</f>
        <v>1</v>
      </c>
    </row>
    <row r="23" spans="2:19" x14ac:dyDescent="0.25">
      <c r="B23" s="96" t="s">
        <v>63</v>
      </c>
      <c r="C23" s="97">
        <v>7</v>
      </c>
      <c r="D23" s="97">
        <v>3</v>
      </c>
      <c r="E23" s="97">
        <v>4</v>
      </c>
      <c r="F23" s="97">
        <v>5</v>
      </c>
      <c r="G23" s="97">
        <v>6</v>
      </c>
      <c r="H23" s="97">
        <v>6</v>
      </c>
      <c r="I23" s="98">
        <f t="shared" si="2"/>
        <v>0</v>
      </c>
      <c r="J23" s="97">
        <f t="shared" si="3"/>
        <v>0</v>
      </c>
      <c r="K23" s="98">
        <f>H23/H22</f>
        <v>0.8571428571428571</v>
      </c>
      <c r="L23" s="97">
        <v>4</v>
      </c>
      <c r="M23" s="97">
        <v>5</v>
      </c>
      <c r="N23" s="97">
        <v>6</v>
      </c>
      <c r="O23" s="97">
        <v>6</v>
      </c>
      <c r="P23" s="97">
        <v>6</v>
      </c>
      <c r="Q23" s="98">
        <f t="shared" si="0"/>
        <v>0</v>
      </c>
      <c r="R23" s="97">
        <f t="shared" si="1"/>
        <v>0</v>
      </c>
      <c r="S23" s="98">
        <f>P23/P22</f>
        <v>0.75</v>
      </c>
    </row>
    <row r="24" spans="2:19" x14ac:dyDescent="0.25">
      <c r="B24" s="96" t="s">
        <v>66</v>
      </c>
      <c r="C24" s="97">
        <v>6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2"/>
        <v>-</v>
      </c>
      <c r="J24" s="97">
        <f t="shared" si="3"/>
        <v>0</v>
      </c>
      <c r="K24" s="98">
        <f>H24/H22</f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8" t="str">
        <f t="shared" si="0"/>
        <v>-</v>
      </c>
      <c r="R24" s="97">
        <f t="shared" si="1"/>
        <v>0</v>
      </c>
      <c r="S24" s="98">
        <f>P24/P22</f>
        <v>0</v>
      </c>
    </row>
    <row r="25" spans="2:19" x14ac:dyDescent="0.25">
      <c r="B25" s="93" t="s">
        <v>50</v>
      </c>
      <c r="C25" s="101">
        <v>6</v>
      </c>
      <c r="D25" s="101">
        <v>3</v>
      </c>
      <c r="E25" s="101">
        <v>4</v>
      </c>
      <c r="F25" s="101">
        <v>5</v>
      </c>
      <c r="G25" s="101">
        <v>4</v>
      </c>
      <c r="H25" s="101">
        <v>5</v>
      </c>
      <c r="I25" s="102">
        <f t="shared" si="2"/>
        <v>0.25</v>
      </c>
      <c r="J25" s="101">
        <f t="shared" si="3"/>
        <v>1</v>
      </c>
      <c r="K25" s="95">
        <f>H25/H25</f>
        <v>1</v>
      </c>
      <c r="L25" s="101">
        <v>4</v>
      </c>
      <c r="M25" s="101">
        <v>5</v>
      </c>
      <c r="N25" s="101">
        <v>4</v>
      </c>
      <c r="O25" s="101">
        <v>5</v>
      </c>
      <c r="P25" s="101">
        <v>6</v>
      </c>
      <c r="Q25" s="102">
        <f t="shared" si="0"/>
        <v>0.19999999999999996</v>
      </c>
      <c r="R25" s="101">
        <f t="shared" si="1"/>
        <v>1</v>
      </c>
      <c r="S25" s="95">
        <f>P25/P25</f>
        <v>1</v>
      </c>
    </row>
    <row r="26" spans="2:19" x14ac:dyDescent="0.25">
      <c r="B26" s="96" t="s">
        <v>63</v>
      </c>
      <c r="C26" s="97">
        <v>5</v>
      </c>
      <c r="D26" s="97">
        <v>2</v>
      </c>
      <c r="E26" s="97">
        <v>3</v>
      </c>
      <c r="F26" s="97">
        <v>4</v>
      </c>
      <c r="G26" s="97">
        <v>3</v>
      </c>
      <c r="H26" s="97">
        <v>4</v>
      </c>
      <c r="I26" s="98">
        <f t="shared" si="2"/>
        <v>0.33333333333333326</v>
      </c>
      <c r="J26" s="97">
        <f t="shared" si="3"/>
        <v>1</v>
      </c>
      <c r="K26" s="98">
        <f>H26/H25</f>
        <v>0.8</v>
      </c>
      <c r="L26" s="97">
        <v>3</v>
      </c>
      <c r="M26" s="97">
        <v>4</v>
      </c>
      <c r="N26" s="97">
        <v>3</v>
      </c>
      <c r="O26" s="97">
        <v>4</v>
      </c>
      <c r="P26" s="97">
        <v>5</v>
      </c>
      <c r="Q26" s="98">
        <f t="shared" si="0"/>
        <v>0.25</v>
      </c>
      <c r="R26" s="97">
        <f t="shared" si="1"/>
        <v>1</v>
      </c>
      <c r="S26" s="98">
        <f>P26/P25</f>
        <v>0.83333333333333337</v>
      </c>
    </row>
    <row r="27" spans="2:19" x14ac:dyDescent="0.25">
      <c r="B27" s="99" t="s">
        <v>64</v>
      </c>
      <c r="C27" s="54">
        <v>3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2"/>
        <v>-</v>
      </c>
      <c r="J27" s="54">
        <f t="shared" si="3"/>
        <v>0</v>
      </c>
      <c r="K27" s="100">
        <f>H27/H25</f>
        <v>0</v>
      </c>
      <c r="L27" s="54">
        <v>3</v>
      </c>
      <c r="M27" s="54">
        <v>0</v>
      </c>
      <c r="N27" s="54">
        <v>3</v>
      </c>
      <c r="O27" s="54">
        <v>0</v>
      </c>
      <c r="P27" s="54">
        <v>0</v>
      </c>
      <c r="Q27" s="100" t="str">
        <f t="shared" si="0"/>
        <v>-</v>
      </c>
      <c r="R27" s="54">
        <f t="shared" si="1"/>
        <v>0</v>
      </c>
      <c r="S27" s="100">
        <f>P27/P25</f>
        <v>0</v>
      </c>
    </row>
    <row r="28" spans="2:19" x14ac:dyDescent="0.25">
      <c r="B28" s="99" t="s">
        <v>65</v>
      </c>
      <c r="C28" s="54">
        <v>2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>H28/H25</f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100" t="str">
        <f t="shared" si="0"/>
        <v>-</v>
      </c>
      <c r="R28" s="54">
        <f t="shared" si="1"/>
        <v>0</v>
      </c>
      <c r="S28" s="100">
        <f>P28/P25</f>
        <v>0</v>
      </c>
    </row>
    <row r="29" spans="2:19" x14ac:dyDescent="0.25">
      <c r="B29" s="93" t="s">
        <v>51</v>
      </c>
      <c r="C29" s="101">
        <v>78</v>
      </c>
      <c r="D29" s="101">
        <v>33</v>
      </c>
      <c r="E29" s="101">
        <v>37</v>
      </c>
      <c r="F29" s="101">
        <v>59</v>
      </c>
      <c r="G29" s="101">
        <v>62</v>
      </c>
      <c r="H29" s="101">
        <v>64</v>
      </c>
      <c r="I29" s="102">
        <f t="shared" si="2"/>
        <v>3.2258064516129004E-2</v>
      </c>
      <c r="J29" s="101">
        <f t="shared" si="3"/>
        <v>2</v>
      </c>
      <c r="K29" s="95">
        <f>H29/H29</f>
        <v>1</v>
      </c>
      <c r="L29" s="101">
        <v>47</v>
      </c>
      <c r="M29" s="101">
        <v>60</v>
      </c>
      <c r="N29" s="101">
        <v>62</v>
      </c>
      <c r="O29" s="101">
        <v>64</v>
      </c>
      <c r="P29" s="101">
        <v>66</v>
      </c>
      <c r="Q29" s="102">
        <f t="shared" si="0"/>
        <v>3.125E-2</v>
      </c>
      <c r="R29" s="101">
        <f t="shared" si="1"/>
        <v>2</v>
      </c>
      <c r="S29" s="95">
        <f>P29/P29</f>
        <v>1</v>
      </c>
    </row>
    <row r="30" spans="2:19" x14ac:dyDescent="0.25">
      <c r="B30" s="96" t="s">
        <v>63</v>
      </c>
      <c r="C30" s="97">
        <v>54</v>
      </c>
      <c r="D30" s="97">
        <v>21</v>
      </c>
      <c r="E30" s="97">
        <v>25</v>
      </c>
      <c r="F30" s="97">
        <v>41</v>
      </c>
      <c r="G30" s="97">
        <v>43</v>
      </c>
      <c r="H30" s="97">
        <v>45</v>
      </c>
      <c r="I30" s="98">
        <f t="shared" si="2"/>
        <v>4.6511627906976827E-2</v>
      </c>
      <c r="J30" s="97">
        <f t="shared" si="3"/>
        <v>2</v>
      </c>
      <c r="K30" s="98">
        <f>H30/H29</f>
        <v>0.703125</v>
      </c>
      <c r="L30" s="97">
        <v>34</v>
      </c>
      <c r="M30" s="97">
        <v>41</v>
      </c>
      <c r="N30" s="97">
        <v>43</v>
      </c>
      <c r="O30" s="97">
        <v>45</v>
      </c>
      <c r="P30" s="97">
        <v>47</v>
      </c>
      <c r="Q30" s="98">
        <f t="shared" si="0"/>
        <v>4.4444444444444509E-2</v>
      </c>
      <c r="R30" s="97">
        <f t="shared" si="1"/>
        <v>2</v>
      </c>
      <c r="S30" s="98">
        <f>P30/P29</f>
        <v>0.71212121212121215</v>
      </c>
    </row>
    <row r="31" spans="2:19" x14ac:dyDescent="0.25">
      <c r="B31" s="99" t="s">
        <v>64</v>
      </c>
      <c r="C31" s="54">
        <v>27</v>
      </c>
      <c r="D31" s="54">
        <v>11</v>
      </c>
      <c r="E31" s="54">
        <v>14</v>
      </c>
      <c r="F31" s="54">
        <v>25</v>
      </c>
      <c r="G31" s="54">
        <v>26</v>
      </c>
      <c r="H31" s="54">
        <v>28</v>
      </c>
      <c r="I31" s="100">
        <f t="shared" si="2"/>
        <v>7.6923076923076872E-2</v>
      </c>
      <c r="J31" s="54">
        <f t="shared" si="3"/>
        <v>2</v>
      </c>
      <c r="K31" s="100">
        <f>H31/H29</f>
        <v>0.4375</v>
      </c>
      <c r="L31" s="54">
        <v>21</v>
      </c>
      <c r="M31" s="54">
        <v>25</v>
      </c>
      <c r="N31" s="54">
        <v>26</v>
      </c>
      <c r="O31" s="54">
        <v>28</v>
      </c>
      <c r="P31" s="54">
        <v>29</v>
      </c>
      <c r="Q31" s="100">
        <f t="shared" si="0"/>
        <v>3.5714285714285809E-2</v>
      </c>
      <c r="R31" s="54">
        <f t="shared" si="1"/>
        <v>1</v>
      </c>
      <c r="S31" s="100">
        <f>P31/P29</f>
        <v>0.43939393939393939</v>
      </c>
    </row>
    <row r="32" spans="2:19" x14ac:dyDescent="0.25">
      <c r="B32" s="99" t="s">
        <v>65</v>
      </c>
      <c r="C32" s="54">
        <v>28</v>
      </c>
      <c r="D32" s="54">
        <v>10</v>
      </c>
      <c r="E32" s="54">
        <v>11</v>
      </c>
      <c r="F32" s="54">
        <v>16</v>
      </c>
      <c r="G32" s="54">
        <v>17</v>
      </c>
      <c r="H32" s="54">
        <v>17</v>
      </c>
      <c r="I32" s="100">
        <f t="shared" si="2"/>
        <v>0</v>
      </c>
      <c r="J32" s="54">
        <f t="shared" si="3"/>
        <v>0</v>
      </c>
      <c r="K32" s="100">
        <f>H32/H29</f>
        <v>0.265625</v>
      </c>
      <c r="L32" s="54">
        <v>13</v>
      </c>
      <c r="M32" s="54">
        <v>16</v>
      </c>
      <c r="N32" s="54">
        <v>17</v>
      </c>
      <c r="O32" s="54">
        <v>17</v>
      </c>
      <c r="P32" s="54">
        <v>18</v>
      </c>
      <c r="Q32" s="100">
        <f t="shared" si="0"/>
        <v>5.8823529411764719E-2</v>
      </c>
      <c r="R32" s="54">
        <f t="shared" si="1"/>
        <v>1</v>
      </c>
      <c r="S32" s="100">
        <f>P32/P29</f>
        <v>0.27272727272727271</v>
      </c>
    </row>
    <row r="33" spans="2:19" x14ac:dyDescent="0.25">
      <c r="B33" s="96" t="s">
        <v>66</v>
      </c>
      <c r="C33" s="97">
        <v>24</v>
      </c>
      <c r="D33" s="97">
        <v>12</v>
      </c>
      <c r="E33" s="97">
        <v>12</v>
      </c>
      <c r="F33" s="97">
        <v>18</v>
      </c>
      <c r="G33" s="97">
        <v>19</v>
      </c>
      <c r="H33" s="97">
        <v>19</v>
      </c>
      <c r="I33" s="98">
        <f t="shared" si="2"/>
        <v>0</v>
      </c>
      <c r="J33" s="97">
        <f t="shared" si="3"/>
        <v>0</v>
      </c>
      <c r="K33" s="98">
        <f>H33/H29</f>
        <v>0.296875</v>
      </c>
      <c r="L33" s="97">
        <v>13</v>
      </c>
      <c r="M33" s="97">
        <v>19</v>
      </c>
      <c r="N33" s="97">
        <v>19</v>
      </c>
      <c r="O33" s="97">
        <v>19</v>
      </c>
      <c r="P33" s="97">
        <v>19</v>
      </c>
      <c r="Q33" s="98">
        <f t="shared" si="0"/>
        <v>0</v>
      </c>
      <c r="R33" s="97">
        <f t="shared" si="1"/>
        <v>0</v>
      </c>
      <c r="S33" s="98">
        <f>P33/P29</f>
        <v>0.2878787878787879</v>
      </c>
    </row>
    <row r="34" spans="2:19" x14ac:dyDescent="0.25">
      <c r="B34" s="93" t="s">
        <v>52</v>
      </c>
      <c r="C34" s="101">
        <v>9</v>
      </c>
      <c r="D34" s="101">
        <v>4</v>
      </c>
      <c r="E34" s="101">
        <v>3</v>
      </c>
      <c r="F34" s="101">
        <v>5</v>
      </c>
      <c r="G34" s="101">
        <v>5</v>
      </c>
      <c r="H34" s="101">
        <v>6</v>
      </c>
      <c r="I34" s="102">
        <f t="shared" si="2"/>
        <v>0.19999999999999996</v>
      </c>
      <c r="J34" s="101">
        <f t="shared" si="3"/>
        <v>1</v>
      </c>
      <c r="K34" s="95">
        <f>H34/H34</f>
        <v>1</v>
      </c>
      <c r="L34" s="101">
        <v>4</v>
      </c>
      <c r="M34" s="101">
        <v>5</v>
      </c>
      <c r="N34" s="101">
        <v>4</v>
      </c>
      <c r="O34" s="101">
        <v>6</v>
      </c>
      <c r="P34" s="101">
        <v>6</v>
      </c>
      <c r="Q34" s="102">
        <f t="shared" si="0"/>
        <v>0</v>
      </c>
      <c r="R34" s="101">
        <f t="shared" si="1"/>
        <v>0</v>
      </c>
      <c r="S34" s="95">
        <f>P34/P34</f>
        <v>1</v>
      </c>
    </row>
    <row r="35" spans="2:19" x14ac:dyDescent="0.25">
      <c r="B35" s="96" t="s">
        <v>63</v>
      </c>
      <c r="C35" s="97">
        <v>9</v>
      </c>
      <c r="D35" s="97">
        <v>4</v>
      </c>
      <c r="E35" s="97">
        <v>3</v>
      </c>
      <c r="F35" s="97">
        <v>5</v>
      </c>
      <c r="G35" s="97">
        <v>5</v>
      </c>
      <c r="H35" s="97">
        <v>6</v>
      </c>
      <c r="I35" s="98">
        <f t="shared" si="2"/>
        <v>0.19999999999999996</v>
      </c>
      <c r="J35" s="97">
        <f t="shared" si="3"/>
        <v>1</v>
      </c>
      <c r="K35" s="98">
        <f>H35/H34</f>
        <v>1</v>
      </c>
      <c r="L35" s="97">
        <v>4</v>
      </c>
      <c r="M35" s="97">
        <v>5</v>
      </c>
      <c r="N35" s="97">
        <v>4</v>
      </c>
      <c r="O35" s="97">
        <v>6</v>
      </c>
      <c r="P35" s="97">
        <v>6</v>
      </c>
      <c r="Q35" s="98">
        <f t="shared" si="0"/>
        <v>0</v>
      </c>
      <c r="R35" s="97">
        <f t="shared" si="1"/>
        <v>0</v>
      </c>
      <c r="S35" s="98">
        <f>P35/P34</f>
        <v>1</v>
      </c>
    </row>
    <row r="36" spans="2:19" x14ac:dyDescent="0.25">
      <c r="B36" s="93" t="s">
        <v>53</v>
      </c>
      <c r="C36" s="101">
        <v>15</v>
      </c>
      <c r="D36" s="101">
        <v>6</v>
      </c>
      <c r="E36" s="101">
        <v>7</v>
      </c>
      <c r="F36" s="101">
        <v>11</v>
      </c>
      <c r="G36" s="101">
        <v>12</v>
      </c>
      <c r="H36" s="101">
        <v>12</v>
      </c>
      <c r="I36" s="102">
        <f t="shared" si="2"/>
        <v>0</v>
      </c>
      <c r="J36" s="101">
        <f t="shared" si="3"/>
        <v>0</v>
      </c>
      <c r="K36" s="102">
        <f>H36/H36</f>
        <v>1</v>
      </c>
      <c r="L36" s="101">
        <v>8</v>
      </c>
      <c r="M36" s="101">
        <v>12</v>
      </c>
      <c r="N36" s="101">
        <v>12</v>
      </c>
      <c r="O36" s="101">
        <v>12</v>
      </c>
      <c r="P36" s="101">
        <v>13</v>
      </c>
      <c r="Q36" s="102">
        <f t="shared" si="0"/>
        <v>8.3333333333333259E-2</v>
      </c>
      <c r="R36" s="101">
        <f t="shared" si="1"/>
        <v>1</v>
      </c>
      <c r="S36" s="102">
        <f>P36/P36</f>
        <v>1</v>
      </c>
    </row>
    <row r="37" spans="2:19" x14ac:dyDescent="0.25">
      <c r="B37" s="96" t="s">
        <v>63</v>
      </c>
      <c r="C37" s="97">
        <v>5</v>
      </c>
      <c r="D37" s="97">
        <v>2</v>
      </c>
      <c r="E37" s="97">
        <v>3</v>
      </c>
      <c r="F37" s="97">
        <v>6</v>
      </c>
      <c r="G37" s="97">
        <v>6</v>
      </c>
      <c r="H37" s="97">
        <v>6</v>
      </c>
      <c r="I37" s="98">
        <f t="shared" si="2"/>
        <v>0</v>
      </c>
      <c r="J37" s="97">
        <f t="shared" si="3"/>
        <v>0</v>
      </c>
      <c r="K37" s="98">
        <f>H37/H36</f>
        <v>0.5</v>
      </c>
      <c r="L37" s="97">
        <v>4</v>
      </c>
      <c r="M37" s="97">
        <v>6</v>
      </c>
      <c r="N37" s="97">
        <v>6</v>
      </c>
      <c r="O37" s="97">
        <v>6</v>
      </c>
      <c r="P37" s="97">
        <v>7</v>
      </c>
      <c r="Q37" s="98">
        <f t="shared" si="0"/>
        <v>0.16666666666666674</v>
      </c>
      <c r="R37" s="97">
        <f t="shared" si="1"/>
        <v>1</v>
      </c>
      <c r="S37" s="98">
        <f>P37/P36</f>
        <v>0.53846153846153844</v>
      </c>
    </row>
    <row r="38" spans="2:19" x14ac:dyDescent="0.25">
      <c r="B38" s="96" t="s">
        <v>66</v>
      </c>
      <c r="C38" s="97">
        <v>10</v>
      </c>
      <c r="D38" s="97">
        <v>3</v>
      </c>
      <c r="E38" s="97">
        <v>3</v>
      </c>
      <c r="F38" s="97">
        <v>5</v>
      </c>
      <c r="G38" s="97">
        <v>6</v>
      </c>
      <c r="H38" s="97">
        <v>6</v>
      </c>
      <c r="I38" s="98">
        <f t="shared" si="2"/>
        <v>0</v>
      </c>
      <c r="J38" s="97">
        <f t="shared" si="3"/>
        <v>0</v>
      </c>
      <c r="K38" s="98">
        <f>H38/H36</f>
        <v>0.5</v>
      </c>
      <c r="L38" s="97">
        <v>4</v>
      </c>
      <c r="M38" s="97">
        <v>6</v>
      </c>
      <c r="N38" s="97">
        <v>6</v>
      </c>
      <c r="O38" s="97">
        <v>6</v>
      </c>
      <c r="P38" s="97">
        <v>6</v>
      </c>
      <c r="Q38" s="98">
        <f t="shared" si="0"/>
        <v>0</v>
      </c>
      <c r="R38" s="97">
        <f t="shared" si="1"/>
        <v>0</v>
      </c>
      <c r="S38" s="98">
        <f>P38/P36</f>
        <v>0.46153846153846156</v>
      </c>
    </row>
    <row r="39" spans="2:19" x14ac:dyDescent="0.25">
      <c r="B39" s="93" t="s">
        <v>54</v>
      </c>
      <c r="C39" s="101">
        <v>23</v>
      </c>
      <c r="D39" s="101">
        <v>11</v>
      </c>
      <c r="E39" s="101">
        <v>12</v>
      </c>
      <c r="F39" s="101">
        <v>17</v>
      </c>
      <c r="G39" s="101">
        <v>19</v>
      </c>
      <c r="H39" s="101">
        <v>20</v>
      </c>
      <c r="I39" s="102">
        <f t="shared" si="2"/>
        <v>5.2631578947368363E-2</v>
      </c>
      <c r="J39" s="101">
        <f t="shared" si="3"/>
        <v>1</v>
      </c>
      <c r="K39" s="95">
        <f>H39/H39</f>
        <v>1</v>
      </c>
      <c r="L39" s="101">
        <v>11</v>
      </c>
      <c r="M39" s="101">
        <v>16</v>
      </c>
      <c r="N39" s="101">
        <v>17</v>
      </c>
      <c r="O39" s="101">
        <v>18</v>
      </c>
      <c r="P39" s="101">
        <v>18</v>
      </c>
      <c r="Q39" s="102">
        <f t="shared" si="0"/>
        <v>0</v>
      </c>
      <c r="R39" s="101">
        <f t="shared" si="1"/>
        <v>0</v>
      </c>
      <c r="S39" s="95">
        <f>P39/P39</f>
        <v>1</v>
      </c>
    </row>
    <row r="40" spans="2:19" x14ac:dyDescent="0.25">
      <c r="B40" s="96" t="s">
        <v>63</v>
      </c>
      <c r="C40" s="97">
        <v>23</v>
      </c>
      <c r="D40" s="97">
        <v>11</v>
      </c>
      <c r="E40" s="97">
        <v>12</v>
      </c>
      <c r="F40" s="97">
        <v>17</v>
      </c>
      <c r="G40" s="97">
        <v>19</v>
      </c>
      <c r="H40" s="97">
        <v>20</v>
      </c>
      <c r="I40" s="98">
        <f t="shared" si="2"/>
        <v>5.2631578947368363E-2</v>
      </c>
      <c r="J40" s="97">
        <f t="shared" si="3"/>
        <v>1</v>
      </c>
      <c r="K40" s="98">
        <f>H40/H39</f>
        <v>1</v>
      </c>
      <c r="L40" s="97">
        <v>11</v>
      </c>
      <c r="M40" s="97">
        <v>16</v>
      </c>
      <c r="N40" s="97">
        <v>17</v>
      </c>
      <c r="O40" s="97">
        <v>18</v>
      </c>
      <c r="P40" s="97">
        <v>18</v>
      </c>
      <c r="Q40" s="98">
        <f t="shared" si="0"/>
        <v>0</v>
      </c>
      <c r="R40" s="97">
        <f t="shared" si="1"/>
        <v>0</v>
      </c>
      <c r="S40" s="98">
        <f>P40/P39</f>
        <v>1</v>
      </c>
    </row>
    <row r="41" spans="2:19" x14ac:dyDescent="0.25">
      <c r="B41" s="99" t="s">
        <v>64</v>
      </c>
      <c r="C41" s="54">
        <v>5</v>
      </c>
      <c r="D41" s="54">
        <v>4</v>
      </c>
      <c r="E41" s="54">
        <v>7</v>
      </c>
      <c r="F41" s="54">
        <v>7</v>
      </c>
      <c r="G41" s="54">
        <v>7</v>
      </c>
      <c r="H41" s="54">
        <v>7</v>
      </c>
      <c r="I41" s="100">
        <f t="shared" si="2"/>
        <v>0</v>
      </c>
      <c r="J41" s="54">
        <f t="shared" si="3"/>
        <v>0</v>
      </c>
      <c r="K41" s="100">
        <f>H41/H39</f>
        <v>0.35</v>
      </c>
      <c r="L41" s="54">
        <v>6</v>
      </c>
      <c r="M41" s="54">
        <v>6</v>
      </c>
      <c r="N41" s="54">
        <v>7</v>
      </c>
      <c r="O41" s="54">
        <v>6</v>
      </c>
      <c r="P41" s="54">
        <v>7</v>
      </c>
      <c r="Q41" s="100">
        <f t="shared" si="0"/>
        <v>0.16666666666666674</v>
      </c>
      <c r="R41" s="54">
        <f t="shared" si="1"/>
        <v>1</v>
      </c>
      <c r="S41" s="100">
        <f>P41/P39</f>
        <v>0.3888888888888889</v>
      </c>
    </row>
    <row r="42" spans="2:19" x14ac:dyDescent="0.25">
      <c r="B42" s="99" t="s">
        <v>65</v>
      </c>
      <c r="C42" s="54">
        <v>18</v>
      </c>
      <c r="D42" s="54">
        <v>7</v>
      </c>
      <c r="E42" s="54">
        <v>6</v>
      </c>
      <c r="F42" s="54">
        <v>10</v>
      </c>
      <c r="G42" s="54">
        <v>12</v>
      </c>
      <c r="H42" s="54">
        <v>13</v>
      </c>
      <c r="I42" s="100">
        <f t="shared" si="2"/>
        <v>8.3333333333333259E-2</v>
      </c>
      <c r="J42" s="54">
        <f t="shared" si="3"/>
        <v>1</v>
      </c>
      <c r="K42" s="100">
        <f>H42/H39</f>
        <v>0.65</v>
      </c>
      <c r="L42" s="54">
        <v>5</v>
      </c>
      <c r="M42" s="54">
        <v>10</v>
      </c>
      <c r="N42" s="54">
        <v>10</v>
      </c>
      <c r="O42" s="54">
        <v>12</v>
      </c>
      <c r="P42" s="54">
        <v>11</v>
      </c>
      <c r="Q42" s="100">
        <f t="shared" si="0"/>
        <v>-8.333333333333337E-2</v>
      </c>
      <c r="R42" s="54">
        <f t="shared" si="1"/>
        <v>-1</v>
      </c>
      <c r="S42" s="100">
        <f>P42/P39</f>
        <v>0.61111111111111116</v>
      </c>
    </row>
    <row r="43" spans="2:19" x14ac:dyDescent="0.25">
      <c r="B43" s="93" t="s">
        <v>55</v>
      </c>
      <c r="C43" s="101">
        <v>19</v>
      </c>
      <c r="D43" s="101">
        <v>9</v>
      </c>
      <c r="E43" s="101">
        <v>11</v>
      </c>
      <c r="F43" s="101">
        <v>14</v>
      </c>
      <c r="G43" s="101">
        <v>14</v>
      </c>
      <c r="H43" s="101">
        <v>14</v>
      </c>
      <c r="I43" s="102">
        <f t="shared" si="2"/>
        <v>0</v>
      </c>
      <c r="J43" s="101">
        <f t="shared" si="3"/>
        <v>0</v>
      </c>
      <c r="K43" s="95">
        <f>H43/H43</f>
        <v>1</v>
      </c>
      <c r="L43" s="101">
        <v>12</v>
      </c>
      <c r="M43" s="101">
        <v>14</v>
      </c>
      <c r="N43" s="101">
        <v>14</v>
      </c>
      <c r="O43" s="101">
        <v>14</v>
      </c>
      <c r="P43" s="101">
        <v>15</v>
      </c>
      <c r="Q43" s="102">
        <f t="shared" si="0"/>
        <v>7.1428571428571397E-2</v>
      </c>
      <c r="R43" s="101">
        <f t="shared" si="1"/>
        <v>1</v>
      </c>
      <c r="S43" s="95">
        <f>P43/P43</f>
        <v>1</v>
      </c>
    </row>
    <row r="44" spans="2:19" x14ac:dyDescent="0.25">
      <c r="B44" s="96" t="s">
        <v>63</v>
      </c>
      <c r="C44" s="97">
        <v>7</v>
      </c>
      <c r="D44" s="97">
        <v>4</v>
      </c>
      <c r="E44" s="97">
        <v>5</v>
      </c>
      <c r="F44" s="97">
        <v>8</v>
      </c>
      <c r="G44" s="97">
        <v>8</v>
      </c>
      <c r="H44" s="97">
        <v>8</v>
      </c>
      <c r="I44" s="98">
        <f t="shared" si="2"/>
        <v>0</v>
      </c>
      <c r="J44" s="97">
        <f t="shared" si="3"/>
        <v>0</v>
      </c>
      <c r="K44" s="98">
        <f>H44/H43</f>
        <v>0.5714285714285714</v>
      </c>
      <c r="L44" s="97">
        <v>6</v>
      </c>
      <c r="M44" s="97">
        <v>8</v>
      </c>
      <c r="N44" s="97">
        <v>8</v>
      </c>
      <c r="O44" s="97">
        <v>8</v>
      </c>
      <c r="P44" s="97">
        <v>8</v>
      </c>
      <c r="Q44" s="98">
        <f t="shared" si="0"/>
        <v>0</v>
      </c>
      <c r="R44" s="97">
        <f t="shared" si="1"/>
        <v>0</v>
      </c>
      <c r="S44" s="98">
        <f>P44/P43</f>
        <v>0.53333333333333333</v>
      </c>
    </row>
    <row r="45" spans="2:19" x14ac:dyDescent="0.25">
      <c r="B45" s="99" t="s">
        <v>64</v>
      </c>
      <c r="C45" s="54">
        <v>5</v>
      </c>
      <c r="D45" s="54">
        <v>0</v>
      </c>
      <c r="E45" s="54">
        <v>4</v>
      </c>
      <c r="F45" s="54">
        <v>6</v>
      </c>
      <c r="G45" s="54">
        <v>6</v>
      </c>
      <c r="H45" s="54">
        <v>6</v>
      </c>
      <c r="I45" s="100">
        <f t="shared" si="2"/>
        <v>0</v>
      </c>
      <c r="J45" s="54">
        <f t="shared" si="3"/>
        <v>0</v>
      </c>
      <c r="K45" s="100">
        <f>H45/H43</f>
        <v>0.42857142857142855</v>
      </c>
      <c r="L45" s="54">
        <v>4</v>
      </c>
      <c r="M45" s="54">
        <v>6</v>
      </c>
      <c r="N45" s="54">
        <v>6</v>
      </c>
      <c r="O45" s="54">
        <v>6</v>
      </c>
      <c r="P45" s="54">
        <v>6</v>
      </c>
      <c r="Q45" s="100">
        <f t="shared" si="0"/>
        <v>0</v>
      </c>
      <c r="R45" s="54">
        <f t="shared" si="1"/>
        <v>0</v>
      </c>
      <c r="S45" s="100">
        <f>P45/P43</f>
        <v>0.4</v>
      </c>
    </row>
    <row r="46" spans="2:19" x14ac:dyDescent="0.25">
      <c r="B46" s="99" t="s">
        <v>65</v>
      </c>
      <c r="C46" s="54">
        <v>2</v>
      </c>
      <c r="D46" s="54">
        <v>0</v>
      </c>
      <c r="E46" s="54">
        <v>2</v>
      </c>
      <c r="F46" s="54">
        <v>2</v>
      </c>
      <c r="G46" s="54">
        <v>2</v>
      </c>
      <c r="H46" s="54">
        <v>2</v>
      </c>
      <c r="I46" s="100">
        <f t="shared" si="2"/>
        <v>0</v>
      </c>
      <c r="J46" s="54">
        <f t="shared" si="3"/>
        <v>0</v>
      </c>
      <c r="K46" s="100">
        <f>H46/H43</f>
        <v>0.14285714285714285</v>
      </c>
      <c r="L46" s="54">
        <v>2</v>
      </c>
      <c r="M46" s="54">
        <v>2</v>
      </c>
      <c r="N46" s="54">
        <v>2</v>
      </c>
      <c r="O46" s="54">
        <v>2</v>
      </c>
      <c r="P46" s="54">
        <v>2</v>
      </c>
      <c r="Q46" s="100">
        <f t="shared" si="0"/>
        <v>0</v>
      </c>
      <c r="R46" s="54">
        <f t="shared" si="1"/>
        <v>0</v>
      </c>
      <c r="S46" s="100">
        <f>P46/P43</f>
        <v>0.13333333333333333</v>
      </c>
    </row>
    <row r="47" spans="2:19" x14ac:dyDescent="0.25">
      <c r="B47" s="96" t="s">
        <v>66</v>
      </c>
      <c r="C47" s="97">
        <v>12</v>
      </c>
      <c r="D47" s="97">
        <v>5</v>
      </c>
      <c r="E47" s="97">
        <v>6</v>
      </c>
      <c r="F47" s="97">
        <v>6</v>
      </c>
      <c r="G47" s="97">
        <v>6</v>
      </c>
      <c r="H47" s="97">
        <v>6</v>
      </c>
      <c r="I47" s="98">
        <f t="shared" si="2"/>
        <v>0</v>
      </c>
      <c r="J47" s="97">
        <f t="shared" si="3"/>
        <v>0</v>
      </c>
      <c r="K47" s="98">
        <f>H47/H43</f>
        <v>0.42857142857142855</v>
      </c>
      <c r="L47" s="97">
        <v>6</v>
      </c>
      <c r="M47" s="97">
        <v>6</v>
      </c>
      <c r="N47" s="97">
        <v>6</v>
      </c>
      <c r="O47" s="97">
        <v>6</v>
      </c>
      <c r="P47" s="97">
        <v>7</v>
      </c>
      <c r="Q47" s="98">
        <f t="shared" si="0"/>
        <v>0.16666666666666674</v>
      </c>
      <c r="R47" s="97">
        <f t="shared" si="1"/>
        <v>1</v>
      </c>
      <c r="S47" s="98">
        <f>P47/P43</f>
        <v>0.46666666666666667</v>
      </c>
    </row>
    <row r="48" spans="2:19" x14ac:dyDescent="0.25">
      <c r="B48" s="93" t="s">
        <v>56</v>
      </c>
      <c r="C48" s="101">
        <v>22</v>
      </c>
      <c r="D48" s="101">
        <v>11</v>
      </c>
      <c r="E48" s="101">
        <v>13</v>
      </c>
      <c r="F48" s="101">
        <v>16</v>
      </c>
      <c r="G48" s="101">
        <v>16</v>
      </c>
      <c r="H48" s="101">
        <v>18</v>
      </c>
      <c r="I48" s="102">
        <f t="shared" si="2"/>
        <v>0.125</v>
      </c>
      <c r="J48" s="101">
        <f t="shared" si="3"/>
        <v>2</v>
      </c>
      <c r="K48" s="95">
        <f>H48/H48</f>
        <v>1</v>
      </c>
      <c r="L48" s="101">
        <v>13</v>
      </c>
      <c r="M48" s="101">
        <v>14</v>
      </c>
      <c r="N48" s="101">
        <v>15</v>
      </c>
      <c r="O48" s="101">
        <v>17</v>
      </c>
      <c r="P48" s="101">
        <v>17</v>
      </c>
      <c r="Q48" s="102">
        <f t="shared" si="0"/>
        <v>0</v>
      </c>
      <c r="R48" s="101">
        <f t="shared" si="1"/>
        <v>0</v>
      </c>
      <c r="S48" s="95">
        <f>P48/P48</f>
        <v>1</v>
      </c>
    </row>
    <row r="49" spans="2:19" x14ac:dyDescent="0.25">
      <c r="B49" s="96" t="s">
        <v>63</v>
      </c>
      <c r="C49" s="97">
        <v>18</v>
      </c>
      <c r="D49" s="97">
        <v>9</v>
      </c>
      <c r="E49" s="97">
        <v>12</v>
      </c>
      <c r="F49" s="97">
        <v>14</v>
      </c>
      <c r="G49" s="97">
        <v>13</v>
      </c>
      <c r="H49" s="97">
        <v>15</v>
      </c>
      <c r="I49" s="98">
        <f t="shared" si="2"/>
        <v>0.15384615384615374</v>
      </c>
      <c r="J49" s="97">
        <f t="shared" si="3"/>
        <v>2</v>
      </c>
      <c r="K49" s="98">
        <f>H49/H48</f>
        <v>0.83333333333333337</v>
      </c>
      <c r="L49" s="97">
        <v>12</v>
      </c>
      <c r="M49" s="97">
        <v>12</v>
      </c>
      <c r="N49" s="97">
        <v>12</v>
      </c>
      <c r="O49" s="97">
        <v>14</v>
      </c>
      <c r="P49" s="97">
        <v>14</v>
      </c>
      <c r="Q49" s="98">
        <f t="shared" si="0"/>
        <v>0</v>
      </c>
      <c r="R49" s="97">
        <f t="shared" si="1"/>
        <v>0</v>
      </c>
      <c r="S49" s="98">
        <f>P49/P48</f>
        <v>0.82352941176470584</v>
      </c>
    </row>
    <row r="50" spans="2:19" x14ac:dyDescent="0.25">
      <c r="B50" s="99" t="s">
        <v>64</v>
      </c>
      <c r="C50" s="54">
        <v>9</v>
      </c>
      <c r="D50" s="54">
        <v>5</v>
      </c>
      <c r="E50" s="54">
        <v>8</v>
      </c>
      <c r="F50" s="54">
        <v>8</v>
      </c>
      <c r="G50" s="54">
        <v>8</v>
      </c>
      <c r="H50" s="54">
        <v>8</v>
      </c>
      <c r="I50" s="100">
        <f t="shared" si="2"/>
        <v>0</v>
      </c>
      <c r="J50" s="54">
        <f t="shared" si="3"/>
        <v>0</v>
      </c>
      <c r="K50" s="100">
        <f>H50/H48</f>
        <v>0.44444444444444442</v>
      </c>
      <c r="L50" s="54">
        <v>8</v>
      </c>
      <c r="M50" s="54">
        <v>8</v>
      </c>
      <c r="N50" s="54">
        <v>8</v>
      </c>
      <c r="O50" s="54">
        <v>8</v>
      </c>
      <c r="P50" s="54">
        <v>8</v>
      </c>
      <c r="Q50" s="100">
        <f t="shared" si="0"/>
        <v>0</v>
      </c>
      <c r="R50" s="54">
        <f t="shared" si="1"/>
        <v>0</v>
      </c>
      <c r="S50" s="100">
        <f>P50/P48</f>
        <v>0.47058823529411764</v>
      </c>
    </row>
    <row r="51" spans="2:19" x14ac:dyDescent="0.25">
      <c r="B51" s="99" t="s">
        <v>65</v>
      </c>
      <c r="C51" s="54">
        <v>9</v>
      </c>
      <c r="D51" s="54">
        <v>4</v>
      </c>
      <c r="E51" s="54">
        <v>4</v>
      </c>
      <c r="F51" s="54">
        <v>6</v>
      </c>
      <c r="G51" s="54">
        <v>5</v>
      </c>
      <c r="H51" s="54">
        <v>7</v>
      </c>
      <c r="I51" s="100">
        <f t="shared" si="2"/>
        <v>0.39999999999999991</v>
      </c>
      <c r="J51" s="54">
        <f t="shared" si="3"/>
        <v>2</v>
      </c>
      <c r="K51" s="100">
        <f>H51/H48</f>
        <v>0.3888888888888889</v>
      </c>
      <c r="L51" s="54">
        <v>4</v>
      </c>
      <c r="M51" s="54">
        <v>4</v>
      </c>
      <c r="N51" s="54">
        <v>4</v>
      </c>
      <c r="O51" s="54">
        <v>6</v>
      </c>
      <c r="P51" s="54">
        <v>6</v>
      </c>
      <c r="Q51" s="100">
        <f t="shared" si="0"/>
        <v>0</v>
      </c>
      <c r="R51" s="54">
        <f t="shared" si="1"/>
        <v>0</v>
      </c>
      <c r="S51" s="100">
        <f>P51/P48</f>
        <v>0.35294117647058826</v>
      </c>
    </row>
    <row r="52" spans="2:19" x14ac:dyDescent="0.25">
      <c r="B52" s="96" t="s">
        <v>66</v>
      </c>
      <c r="C52" s="97">
        <v>5</v>
      </c>
      <c r="D52" s="97">
        <v>2</v>
      </c>
      <c r="E52" s="97">
        <v>2</v>
      </c>
      <c r="F52" s="97">
        <v>3</v>
      </c>
      <c r="G52" s="97">
        <v>4</v>
      </c>
      <c r="H52" s="97">
        <v>4</v>
      </c>
      <c r="I52" s="98">
        <f t="shared" si="2"/>
        <v>0</v>
      </c>
      <c r="J52" s="97">
        <f t="shared" si="3"/>
        <v>0</v>
      </c>
      <c r="K52" s="98">
        <f>H52/H48</f>
        <v>0.22222222222222221</v>
      </c>
      <c r="L52" s="97">
        <v>2</v>
      </c>
      <c r="M52" s="97">
        <v>3</v>
      </c>
      <c r="N52" s="97">
        <v>4</v>
      </c>
      <c r="O52" s="97">
        <v>4</v>
      </c>
      <c r="P52" s="97">
        <v>4</v>
      </c>
      <c r="Q52" s="98">
        <f t="shared" si="0"/>
        <v>0</v>
      </c>
      <c r="R52" s="97">
        <f t="shared" si="1"/>
        <v>0</v>
      </c>
      <c r="S52" s="98">
        <f>P52/P48</f>
        <v>0.23529411764705882</v>
      </c>
    </row>
    <row r="53" spans="2:19" ht="4.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4"/>
      <c r="K53" s="106"/>
      <c r="L53" s="104"/>
      <c r="M53" s="104"/>
      <c r="N53" s="104"/>
      <c r="O53" s="104"/>
      <c r="P53" s="106"/>
      <c r="Q53" s="106"/>
      <c r="R53" s="106"/>
    </row>
    <row r="54" spans="2:19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D5E70-9341-457C-8878-64CD4FD1DFDB}">
  <sheetPr>
    <tabColor theme="7"/>
  </sheetPr>
  <dimension ref="A4:A24"/>
  <sheetViews>
    <sheetView showGridLines="0" workbookViewId="0">
      <selection activeCell="D7" sqref="D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160AA-ADAF-4E28-ABB8-FC6A69D96DAC}">
  <sheetPr>
    <tabColor theme="7" tint="0.79998168889431442"/>
  </sheetPr>
  <dimension ref="A4:O290"/>
  <sheetViews>
    <sheetView showGridLines="0" zoomScaleNormal="100" workbookViewId="0">
      <selection activeCell="P185" sqref="P185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242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14599</v>
      </c>
      <c r="D9" s="121">
        <v>0.23605113876894412</v>
      </c>
      <c r="E9" s="120">
        <v>2476</v>
      </c>
      <c r="F9" s="121">
        <f t="shared" ref="F9:L21" si="0">IFERROR(E9/C9-1,"-")</f>
        <v>-0.83039934242071378</v>
      </c>
      <c r="G9" s="120">
        <v>11584</v>
      </c>
      <c r="H9" s="121">
        <f>IFERROR(G9/E9-1,"-")</f>
        <v>3.6785137318255252</v>
      </c>
      <c r="I9" s="120">
        <v>15634</v>
      </c>
      <c r="J9" s="121">
        <f t="shared" si="0"/>
        <v>0.34962016574585641</v>
      </c>
      <c r="K9" s="120">
        <v>17228</v>
      </c>
      <c r="L9" s="121">
        <f t="shared" si="0"/>
        <v>0.10195727261097609</v>
      </c>
      <c r="M9" s="120">
        <v>20420</v>
      </c>
      <c r="N9" s="121">
        <f t="shared" ref="N9:N18" si="1">IFERROR(M9/K9-1,"-")</f>
        <v>0.18527977710703514</v>
      </c>
    </row>
    <row r="10" spans="1:15" x14ac:dyDescent="0.25">
      <c r="A10" s="1" t="s">
        <v>75</v>
      </c>
      <c r="B10" s="119" t="s">
        <v>76</v>
      </c>
      <c r="C10" s="120">
        <v>15480</v>
      </c>
      <c r="D10" s="121">
        <v>0.28571428571428581</v>
      </c>
      <c r="E10" s="120">
        <v>1925</v>
      </c>
      <c r="F10" s="121">
        <f t="shared" si="0"/>
        <v>-0.87564599483204131</v>
      </c>
      <c r="G10" s="120">
        <v>14671</v>
      </c>
      <c r="H10" s="121">
        <f t="shared" si="0"/>
        <v>6.6212987012987012</v>
      </c>
      <c r="I10" s="120">
        <v>20512</v>
      </c>
      <c r="J10" s="121">
        <f t="shared" si="0"/>
        <v>0.3981323699815964</v>
      </c>
      <c r="K10" s="120">
        <v>17964</v>
      </c>
      <c r="L10" s="121">
        <f t="shared" si="0"/>
        <v>-0.12421996879875197</v>
      </c>
      <c r="M10" s="120">
        <v>19437</v>
      </c>
      <c r="N10" s="121">
        <f t="shared" si="1"/>
        <v>8.199732798931203E-2</v>
      </c>
    </row>
    <row r="11" spans="1:15" x14ac:dyDescent="0.25">
      <c r="A11" s="1" t="s">
        <v>77</v>
      </c>
      <c r="B11" s="119" t="s">
        <v>78</v>
      </c>
      <c r="C11" s="120">
        <v>5930</v>
      </c>
      <c r="D11" s="121">
        <v>-0.52335021300538542</v>
      </c>
      <c r="E11" s="120">
        <v>3083</v>
      </c>
      <c r="F11" s="121">
        <f t="shared" si="0"/>
        <v>-0.48010118043844852</v>
      </c>
      <c r="G11" s="120">
        <v>19941</v>
      </c>
      <c r="H11" s="121">
        <f t="shared" si="0"/>
        <v>5.4680506000648723</v>
      </c>
      <c r="I11" s="120">
        <v>21527</v>
      </c>
      <c r="J11" s="121">
        <f t="shared" si="0"/>
        <v>7.953462715009274E-2</v>
      </c>
      <c r="K11" s="120">
        <v>21188</v>
      </c>
      <c r="L11" s="121">
        <f t="shared" si="0"/>
        <v>-1.5747665722116388E-2</v>
      </c>
      <c r="M11" s="120">
        <v>20505</v>
      </c>
      <c r="N11" s="121">
        <f t="shared" si="1"/>
        <v>-3.2235227487256934E-2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5874</v>
      </c>
      <c r="F12" s="121" t="str">
        <f t="shared" si="0"/>
        <v>-</v>
      </c>
      <c r="G12" s="120">
        <v>16329</v>
      </c>
      <c r="H12" s="121">
        <f t="shared" si="0"/>
        <v>1.7798774259448416</v>
      </c>
      <c r="I12" s="120">
        <v>26292</v>
      </c>
      <c r="J12" s="121">
        <f t="shared" si="0"/>
        <v>0.61014146610325182</v>
      </c>
      <c r="K12" s="120">
        <v>20460</v>
      </c>
      <c r="L12" s="121">
        <f t="shared" si="0"/>
        <v>-0.221816522136011</v>
      </c>
      <c r="M12" s="120">
        <v>24747</v>
      </c>
      <c r="N12" s="121">
        <f t="shared" si="1"/>
        <v>0.20953079178885625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6562</v>
      </c>
      <c r="F13" s="121" t="str">
        <f t="shared" si="0"/>
        <v>-</v>
      </c>
      <c r="G13" s="120">
        <v>15949</v>
      </c>
      <c r="H13" s="121">
        <f t="shared" si="0"/>
        <v>1.4305089911612314</v>
      </c>
      <c r="I13" s="120">
        <v>20694</v>
      </c>
      <c r="J13" s="121">
        <f t="shared" si="0"/>
        <v>0.29751081572512383</v>
      </c>
      <c r="K13" s="120">
        <v>21715</v>
      </c>
      <c r="L13" s="121">
        <f t="shared" si="0"/>
        <v>4.9337972359137838E-2</v>
      </c>
      <c r="M13" s="120">
        <v>23114</v>
      </c>
      <c r="N13" s="121">
        <f t="shared" si="1"/>
        <v>6.4425512318673661E-2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12758</v>
      </c>
      <c r="F14" s="121" t="str">
        <f t="shared" si="0"/>
        <v>-</v>
      </c>
      <c r="G14" s="120">
        <v>13606</v>
      </c>
      <c r="H14" s="121">
        <f t="shared" si="0"/>
        <v>6.6468098448032586E-2</v>
      </c>
      <c r="I14" s="120">
        <v>22097</v>
      </c>
      <c r="J14" s="121">
        <f t="shared" si="0"/>
        <v>0.62406291342054976</v>
      </c>
      <c r="K14" s="120">
        <v>19721</v>
      </c>
      <c r="L14" s="121">
        <f t="shared" si="0"/>
        <v>-0.10752590849436572</v>
      </c>
      <c r="M14" s="120">
        <v>20354</v>
      </c>
      <c r="N14" s="121">
        <f t="shared" si="1"/>
        <v>3.2097763805080781E-2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10658</v>
      </c>
      <c r="F15" s="121" t="str">
        <f t="shared" si="0"/>
        <v>-</v>
      </c>
      <c r="G15" s="120">
        <v>15515</v>
      </c>
      <c r="H15" s="121">
        <f t="shared" si="0"/>
        <v>0.45571401763933195</v>
      </c>
      <c r="I15" s="120">
        <v>21748</v>
      </c>
      <c r="J15" s="121">
        <f t="shared" si="0"/>
        <v>0.4017402513696422</v>
      </c>
      <c r="K15" s="120">
        <v>20589</v>
      </c>
      <c r="L15" s="121">
        <f t="shared" si="0"/>
        <v>-5.3292256759242207E-2</v>
      </c>
      <c r="M15" s="120">
        <v>22582</v>
      </c>
      <c r="N15" s="121">
        <f t="shared" si="1"/>
        <v>9.6799261741706832E-2</v>
      </c>
    </row>
    <row r="16" spans="1:15" x14ac:dyDescent="0.25">
      <c r="A16" s="1" t="s">
        <v>87</v>
      </c>
      <c r="B16" s="119" t="s">
        <v>88</v>
      </c>
      <c r="C16" s="120">
        <v>12002</v>
      </c>
      <c r="D16" s="121">
        <v>-0.12661912385387863</v>
      </c>
      <c r="E16" s="120">
        <v>13469</v>
      </c>
      <c r="F16" s="121">
        <f t="shared" si="0"/>
        <v>0.12222962839526752</v>
      </c>
      <c r="G16" s="120">
        <v>21074</v>
      </c>
      <c r="H16" s="121">
        <f t="shared" si="0"/>
        <v>0.56462989086049453</v>
      </c>
      <c r="I16" s="120">
        <v>20367</v>
      </c>
      <c r="J16" s="121">
        <f t="shared" si="0"/>
        <v>-3.3548448324950186E-2</v>
      </c>
      <c r="K16" s="120">
        <v>22021</v>
      </c>
      <c r="L16" s="121">
        <f t="shared" si="0"/>
        <v>8.1209800166936796E-2</v>
      </c>
      <c r="M16" s="120">
        <v>22682</v>
      </c>
      <c r="N16" s="121">
        <f t="shared" si="1"/>
        <v>3.0016802143408627E-2</v>
      </c>
    </row>
    <row r="17" spans="1:15" x14ac:dyDescent="0.25">
      <c r="A17" s="1" t="s">
        <v>89</v>
      </c>
      <c r="B17" s="119" t="s">
        <v>90</v>
      </c>
      <c r="C17" s="120">
        <v>11710</v>
      </c>
      <c r="D17" s="121">
        <v>2.1547587891476816E-2</v>
      </c>
      <c r="E17" s="120">
        <v>13048</v>
      </c>
      <c r="F17" s="121">
        <f t="shared" si="0"/>
        <v>0.11426131511528603</v>
      </c>
      <c r="G17" s="120">
        <v>17425</v>
      </c>
      <c r="H17" s="121">
        <f t="shared" si="0"/>
        <v>0.33545370938074792</v>
      </c>
      <c r="I17" s="120">
        <v>18863</v>
      </c>
      <c r="J17" s="121">
        <f t="shared" si="0"/>
        <v>8.2525107604017212E-2</v>
      </c>
      <c r="K17" s="120">
        <v>20469</v>
      </c>
      <c r="L17" s="121">
        <f t="shared" si="0"/>
        <v>8.5140221597836963E-2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4520</v>
      </c>
      <c r="D18" s="121">
        <v>-0.62067807989258139</v>
      </c>
      <c r="E18" s="120">
        <v>13324</v>
      </c>
      <c r="F18" s="121">
        <f t="shared" si="0"/>
        <v>1.9477876106194691</v>
      </c>
      <c r="G18" s="120">
        <v>20050</v>
      </c>
      <c r="H18" s="121">
        <f t="shared" si="0"/>
        <v>0.50480336235364764</v>
      </c>
      <c r="I18" s="120">
        <v>26095</v>
      </c>
      <c r="J18" s="121">
        <f t="shared" si="0"/>
        <v>0.30149625935162105</v>
      </c>
      <c r="K18" s="120">
        <v>21212</v>
      </c>
      <c r="L18" s="121">
        <f t="shared" si="0"/>
        <v>-0.18712397010921633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5547</v>
      </c>
      <c r="D19" s="121">
        <v>-0.5380964276792406</v>
      </c>
      <c r="E19" s="120">
        <v>10944</v>
      </c>
      <c r="F19" s="121">
        <f t="shared" si="0"/>
        <v>0.97295835586803681</v>
      </c>
      <c r="G19" s="120">
        <v>14824</v>
      </c>
      <c r="H19" s="121">
        <f t="shared" si="0"/>
        <v>0.35453216374269014</v>
      </c>
      <c r="I19" s="120">
        <v>18426</v>
      </c>
      <c r="J19" s="121">
        <f t="shared" si="0"/>
        <v>0.24298434970318405</v>
      </c>
      <c r="K19" s="120">
        <v>18264</v>
      </c>
      <c r="L19" s="121">
        <f t="shared" si="0"/>
        <v>-8.7919244545751063E-3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6293</v>
      </c>
      <c r="D20" s="121">
        <v>-0.46250427058421595</v>
      </c>
      <c r="E20" s="120">
        <v>13338</v>
      </c>
      <c r="F20" s="121">
        <f t="shared" si="0"/>
        <v>1.1194978547592562</v>
      </c>
      <c r="G20" s="120">
        <v>17905</v>
      </c>
      <c r="H20" s="121">
        <f t="shared" si="0"/>
        <v>0.34240515819463191</v>
      </c>
      <c r="I20" s="120">
        <v>20333</v>
      </c>
      <c r="J20" s="121">
        <f t="shared" si="0"/>
        <v>0.13560457972633344</v>
      </c>
      <c r="K20" s="120">
        <v>18315</v>
      </c>
      <c r="L20" s="121">
        <f t="shared" si="0"/>
        <v>-9.9247528648010674E-2</v>
      </c>
      <c r="M20" s="120"/>
      <c r="N20" s="121"/>
    </row>
    <row r="21" spans="1:15" ht="15.75" x14ac:dyDescent="0.25">
      <c r="A21" s="1" t="s">
        <v>0</v>
      </c>
      <c r="B21" s="122" t="s">
        <v>33</v>
      </c>
      <c r="C21" s="123">
        <v>77467</v>
      </c>
      <c r="D21" s="124">
        <v>-0.45789742549037449</v>
      </c>
      <c r="E21" s="123">
        <v>107459</v>
      </c>
      <c r="F21" s="124">
        <f t="shared" si="0"/>
        <v>0.38715840293286163</v>
      </c>
      <c r="G21" s="123">
        <v>198873</v>
      </c>
      <c r="H21" s="124">
        <f t="shared" si="0"/>
        <v>0.85068723885388842</v>
      </c>
      <c r="I21" s="123">
        <v>252588</v>
      </c>
      <c r="J21" s="124">
        <f t="shared" si="0"/>
        <v>0.27009699657570407</v>
      </c>
      <c r="K21" s="123">
        <v>239146</v>
      </c>
      <c r="L21" s="124">
        <f t="shared" si="0"/>
        <v>-5.3217096615832848E-2</v>
      </c>
      <c r="M21" s="123">
        <v>173841</v>
      </c>
      <c r="N21" s="124">
        <v>8.0522854692142154E-2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6" spans="1:15" ht="48.75" customHeight="1" thickBot="1" x14ac:dyDescent="0.3">
      <c r="B26" s="283" t="s">
        <v>243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7">
        <f>M$7</f>
        <v>2025</v>
      </c>
      <c r="N29" s="308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3097</v>
      </c>
      <c r="D31" s="121">
        <v>1.521986970684039</v>
      </c>
      <c r="E31" s="120">
        <v>929</v>
      </c>
      <c r="F31" s="121">
        <f t="shared" ref="F31:L43" si="2">IFERROR(E31/C31-1,"-")</f>
        <v>-0.70003228931223771</v>
      </c>
      <c r="G31" s="120">
        <v>1925</v>
      </c>
      <c r="H31" s="121">
        <f t="shared" si="2"/>
        <v>1.0721205597416579</v>
      </c>
      <c r="I31" s="120">
        <v>2578</v>
      </c>
      <c r="J31" s="121">
        <f t="shared" si="2"/>
        <v>0.33922077922077931</v>
      </c>
      <c r="K31" s="120">
        <v>2281</v>
      </c>
      <c r="L31" s="121">
        <f t="shared" si="2"/>
        <v>-0.11520558572536854</v>
      </c>
      <c r="M31" s="120">
        <v>2599</v>
      </c>
      <c r="N31" s="121">
        <f t="shared" ref="N31" si="3">IFERROR(M31/K31-1,"-")</f>
        <v>0.13941253836036815</v>
      </c>
    </row>
    <row r="32" spans="1:15" x14ac:dyDescent="0.25">
      <c r="B32" s="119" t="s">
        <v>76</v>
      </c>
      <c r="C32" s="120">
        <v>3115</v>
      </c>
      <c r="D32" s="121">
        <v>1.5181891673403394</v>
      </c>
      <c r="E32" s="120">
        <v>992</v>
      </c>
      <c r="F32" s="121">
        <f t="shared" si="2"/>
        <v>-0.68154093097913315</v>
      </c>
      <c r="G32" s="120">
        <v>2222</v>
      </c>
      <c r="H32" s="121">
        <f t="shared" si="2"/>
        <v>1.2399193548387095</v>
      </c>
      <c r="I32" s="120">
        <v>2461</v>
      </c>
      <c r="J32" s="121">
        <f t="shared" si="2"/>
        <v>0.10756075607560756</v>
      </c>
      <c r="K32" s="120">
        <v>2017</v>
      </c>
      <c r="L32" s="121">
        <f t="shared" si="2"/>
        <v>-0.18041446566436403</v>
      </c>
      <c r="M32" s="120">
        <v>2452</v>
      </c>
      <c r="N32" s="121">
        <f>IFERROR(M32/K32-1,"-")</f>
        <v>0.21566683192860681</v>
      </c>
    </row>
    <row r="33" spans="2:15" x14ac:dyDescent="0.25">
      <c r="B33" s="119" t="s">
        <v>78</v>
      </c>
      <c r="C33" s="120">
        <v>996</v>
      </c>
      <c r="D33" s="121">
        <v>-0.42659758203799658</v>
      </c>
      <c r="E33" s="120">
        <v>1896</v>
      </c>
      <c r="F33" s="121">
        <f t="shared" si="2"/>
        <v>0.90361445783132521</v>
      </c>
      <c r="G33" s="120">
        <v>2841</v>
      </c>
      <c r="H33" s="121">
        <f t="shared" si="2"/>
        <v>0.49841772151898733</v>
      </c>
      <c r="I33" s="120">
        <v>3676</v>
      </c>
      <c r="J33" s="121">
        <f t="shared" si="2"/>
        <v>0.29391059486096438</v>
      </c>
      <c r="K33" s="120">
        <v>3382</v>
      </c>
      <c r="L33" s="121">
        <f t="shared" si="2"/>
        <v>-7.9978237214363479E-2</v>
      </c>
      <c r="M33" s="120">
        <v>3102</v>
      </c>
      <c r="N33" s="121">
        <f>IFERROR(M33/K33-1,"-")</f>
        <v>-8.2791247782377342E-2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4074</v>
      </c>
      <c r="F34" s="121" t="str">
        <f t="shared" si="2"/>
        <v>-</v>
      </c>
      <c r="G34" s="120">
        <v>4092</v>
      </c>
      <c r="H34" s="121">
        <f t="shared" si="2"/>
        <v>4.4182621502208974E-3</v>
      </c>
      <c r="I34" s="120">
        <v>6591</v>
      </c>
      <c r="J34" s="121">
        <f t="shared" si="2"/>
        <v>0.61070381231671544</v>
      </c>
      <c r="K34" s="120">
        <v>3903</v>
      </c>
      <c r="L34" s="121">
        <f t="shared" si="2"/>
        <v>-0.40782885753299958</v>
      </c>
      <c r="M34" s="120">
        <v>5363</v>
      </c>
      <c r="N34" s="121">
        <f>IFERROR(M34/K34-1,"-")</f>
        <v>0.37407122726108133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4181</v>
      </c>
      <c r="F35" s="121" t="str">
        <f t="shared" si="2"/>
        <v>-</v>
      </c>
      <c r="G35" s="120">
        <v>4088</v>
      </c>
      <c r="H35" s="121">
        <f t="shared" si="2"/>
        <v>-2.2243482420473581E-2</v>
      </c>
      <c r="I35" s="120">
        <v>3914</v>
      </c>
      <c r="J35" s="121">
        <f t="shared" si="2"/>
        <v>-4.2563600782778876E-2</v>
      </c>
      <c r="K35" s="120">
        <v>5934</v>
      </c>
      <c r="L35" s="121">
        <f t="shared" si="2"/>
        <v>0.51609606540623409</v>
      </c>
      <c r="M35" s="120">
        <v>6261</v>
      </c>
      <c r="N35" s="121">
        <f>IFERROR(M35/K35-1,"-")</f>
        <v>5.5106167846309395E-2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7593</v>
      </c>
      <c r="F36" s="121" t="str">
        <f t="shared" si="2"/>
        <v>-</v>
      </c>
      <c r="G36" s="120">
        <v>4013</v>
      </c>
      <c r="H36" s="121">
        <f t="shared" si="2"/>
        <v>-0.47148689582510206</v>
      </c>
      <c r="I36" s="120">
        <v>5372</v>
      </c>
      <c r="J36" s="121">
        <f t="shared" si="2"/>
        <v>0.33864938948417644</v>
      </c>
      <c r="K36" s="120">
        <v>5322</v>
      </c>
      <c r="L36" s="121">
        <f t="shared" si="2"/>
        <v>-9.3075204765450392E-3</v>
      </c>
      <c r="M36" s="120">
        <v>5416</v>
      </c>
      <c r="N36" s="121">
        <f t="shared" ref="N36:N40" si="4">IFERROR(M36/K36-1,"-")</f>
        <v>1.7662532882374959E-2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5879</v>
      </c>
      <c r="F37" s="121" t="str">
        <f t="shared" si="2"/>
        <v>-</v>
      </c>
      <c r="G37" s="120">
        <v>5277</v>
      </c>
      <c r="H37" s="121">
        <f t="shared" si="2"/>
        <v>-0.10239836706922945</v>
      </c>
      <c r="I37" s="120">
        <v>6908</v>
      </c>
      <c r="J37" s="121">
        <f t="shared" si="2"/>
        <v>0.30907712715558078</v>
      </c>
      <c r="K37" s="120">
        <v>5357</v>
      </c>
      <c r="L37" s="121">
        <f t="shared" si="2"/>
        <v>-0.22452229299363058</v>
      </c>
      <c r="M37" s="120">
        <v>6557</v>
      </c>
      <c r="N37" s="121">
        <f t="shared" si="4"/>
        <v>0.22400597349262652</v>
      </c>
    </row>
    <row r="38" spans="2:15" x14ac:dyDescent="0.25">
      <c r="B38" s="119" t="s">
        <v>88</v>
      </c>
      <c r="C38" s="120">
        <v>8627</v>
      </c>
      <c r="D38" s="121">
        <v>1.0792962159556518</v>
      </c>
      <c r="E38" s="120">
        <v>6349</v>
      </c>
      <c r="F38" s="121">
        <f t="shared" si="2"/>
        <v>-0.26405471195085195</v>
      </c>
      <c r="G38" s="120">
        <v>7545</v>
      </c>
      <c r="H38" s="121">
        <f t="shared" si="2"/>
        <v>0.18837612222397238</v>
      </c>
      <c r="I38" s="120">
        <v>6775</v>
      </c>
      <c r="J38" s="121">
        <f t="shared" si="2"/>
        <v>-0.10205434062292906</v>
      </c>
      <c r="K38" s="120">
        <v>6771</v>
      </c>
      <c r="L38" s="121">
        <f t="shared" si="2"/>
        <v>-5.9040590405901039E-4</v>
      </c>
      <c r="M38" s="120">
        <v>6700</v>
      </c>
      <c r="N38" s="121">
        <f t="shared" si="4"/>
        <v>-1.0485895731797368E-2</v>
      </c>
    </row>
    <row r="39" spans="2:15" x14ac:dyDescent="0.25">
      <c r="B39" s="119" t="s">
        <v>90</v>
      </c>
      <c r="C39" s="120">
        <v>8538</v>
      </c>
      <c r="D39" s="121">
        <v>1.9380591878871303</v>
      </c>
      <c r="E39" s="120">
        <v>5963</v>
      </c>
      <c r="F39" s="121">
        <f t="shared" si="2"/>
        <v>-0.3015928788943546</v>
      </c>
      <c r="G39" s="120">
        <v>5843</v>
      </c>
      <c r="H39" s="121">
        <f t="shared" si="2"/>
        <v>-2.0124098608083174E-2</v>
      </c>
      <c r="I39" s="120">
        <v>5114</v>
      </c>
      <c r="J39" s="121">
        <f t="shared" si="2"/>
        <v>-0.12476467568030125</v>
      </c>
      <c r="K39" s="120">
        <v>5525</v>
      </c>
      <c r="L39" s="121">
        <f t="shared" si="2"/>
        <v>8.0367618302698451E-2</v>
      </c>
      <c r="M39" s="120"/>
      <c r="N39" s="121"/>
    </row>
    <row r="40" spans="2:15" x14ac:dyDescent="0.25">
      <c r="B40" s="119" t="s">
        <v>92</v>
      </c>
      <c r="C40" s="120">
        <v>2326</v>
      </c>
      <c r="D40" s="121">
        <v>-0.13531598513011156</v>
      </c>
      <c r="E40" s="120">
        <v>1838</v>
      </c>
      <c r="F40" s="121">
        <f t="shared" si="2"/>
        <v>-0.20980223559759248</v>
      </c>
      <c r="G40" s="120">
        <v>4253</v>
      </c>
      <c r="H40" s="121">
        <f t="shared" si="2"/>
        <v>1.3139281828073992</v>
      </c>
      <c r="I40" s="120">
        <v>5907</v>
      </c>
      <c r="J40" s="121">
        <f t="shared" si="2"/>
        <v>0.38890195156360208</v>
      </c>
      <c r="K40" s="120">
        <v>3763</v>
      </c>
      <c r="L40" s="121">
        <f t="shared" si="2"/>
        <v>-0.3629592009480278</v>
      </c>
      <c r="M40" s="120"/>
      <c r="N40" s="121"/>
    </row>
    <row r="41" spans="2:15" x14ac:dyDescent="0.25">
      <c r="B41" s="119" t="s">
        <v>94</v>
      </c>
      <c r="C41" s="120">
        <v>1451</v>
      </c>
      <c r="D41" s="121">
        <v>-0.39892294946147477</v>
      </c>
      <c r="E41" s="120">
        <v>1508</v>
      </c>
      <c r="F41" s="121">
        <f t="shared" si="2"/>
        <v>3.9283252929014578E-2</v>
      </c>
      <c r="G41" s="120">
        <v>3549</v>
      </c>
      <c r="H41" s="121">
        <f t="shared" si="2"/>
        <v>1.353448275862069</v>
      </c>
      <c r="I41" s="120">
        <v>2675</v>
      </c>
      <c r="J41" s="121">
        <f t="shared" si="2"/>
        <v>-0.24626655395886166</v>
      </c>
      <c r="K41" s="120">
        <v>2583</v>
      </c>
      <c r="L41" s="121">
        <f t="shared" si="2"/>
        <v>-3.439252336448595E-2</v>
      </c>
      <c r="M41" s="120"/>
      <c r="N41" s="121"/>
    </row>
    <row r="42" spans="2:15" x14ac:dyDescent="0.25">
      <c r="B42" s="119" t="s">
        <v>96</v>
      </c>
      <c r="C42" s="120">
        <v>2192</v>
      </c>
      <c r="D42" s="121">
        <v>1.6226240148354165E-2</v>
      </c>
      <c r="E42" s="120">
        <v>3196</v>
      </c>
      <c r="F42" s="121">
        <f t="shared" si="2"/>
        <v>0.45802919708029188</v>
      </c>
      <c r="G42" s="120">
        <v>2982</v>
      </c>
      <c r="H42" s="121">
        <f t="shared" si="2"/>
        <v>-6.6958698372966197E-2</v>
      </c>
      <c r="I42" s="120">
        <v>3713</v>
      </c>
      <c r="J42" s="121">
        <f t="shared" si="2"/>
        <v>0.24513749161636489</v>
      </c>
      <c r="K42" s="120">
        <v>2969</v>
      </c>
      <c r="L42" s="121">
        <f t="shared" si="2"/>
        <v>-0.20037705359547531</v>
      </c>
      <c r="M42" s="120"/>
      <c r="N42" s="121"/>
    </row>
    <row r="43" spans="2:15" ht="15.75" x14ac:dyDescent="0.25">
      <c r="B43" s="122" t="s">
        <v>33</v>
      </c>
      <c r="C43" s="123">
        <v>30584</v>
      </c>
      <c r="D43" s="124">
        <v>-1.3705698345641615E-2</v>
      </c>
      <c r="E43" s="123">
        <v>44398</v>
      </c>
      <c r="F43" s="124">
        <f t="shared" si="2"/>
        <v>0.45167407794925452</v>
      </c>
      <c r="G43" s="123">
        <v>48630</v>
      </c>
      <c r="H43" s="124">
        <f t="shared" si="2"/>
        <v>9.531960899139591E-2</v>
      </c>
      <c r="I43" s="123">
        <v>55684</v>
      </c>
      <c r="J43" s="124">
        <f t="shared" si="2"/>
        <v>0.14505449311124829</v>
      </c>
      <c r="K43" s="123">
        <v>49807</v>
      </c>
      <c r="L43" s="124">
        <f t="shared" si="2"/>
        <v>-0.10554198692622652</v>
      </c>
      <c r="M43" s="123">
        <v>38450</v>
      </c>
      <c r="N43" s="124">
        <v>9.9608202019046521E-2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244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7">
        <f>M$7</f>
        <v>2025</v>
      </c>
      <c r="N51" s="308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2712</v>
      </c>
      <c r="D53" s="121">
        <v>2.2674698795180723</v>
      </c>
      <c r="E53" s="120">
        <v>87</v>
      </c>
      <c r="F53" s="121">
        <f>IFERROR(E53/C53-1,"-")</f>
        <v>-0.96792035398230092</v>
      </c>
      <c r="G53" s="120">
        <v>1030</v>
      </c>
      <c r="H53" s="121">
        <f>IFERROR(G53/E53-1,"-")</f>
        <v>10.839080459770114</v>
      </c>
      <c r="I53" s="120">
        <v>2122</v>
      </c>
      <c r="J53" s="121">
        <f>IFERROR(I53/G53-1,"-")</f>
        <v>1.0601941747572816</v>
      </c>
      <c r="K53" s="120">
        <v>1745</v>
      </c>
      <c r="L53" s="121">
        <f>IFERROR(K53/I53-1,"-")</f>
        <v>-0.1776625824693685</v>
      </c>
      <c r="M53" s="120">
        <v>1965</v>
      </c>
      <c r="N53" s="121">
        <f t="shared" ref="N53:N62" si="5">IFERROR(M53/K53-1,"-")</f>
        <v>0.12607449856733521</v>
      </c>
    </row>
    <row r="54" spans="1:15" x14ac:dyDescent="0.25">
      <c r="A54" s="1">
        <v>2</v>
      </c>
      <c r="B54" s="119" t="s">
        <v>76</v>
      </c>
      <c r="C54" s="120">
        <v>2377</v>
      </c>
      <c r="D54" s="121">
        <v>1.5395299145299144</v>
      </c>
      <c r="E54" s="120">
        <v>0</v>
      </c>
      <c r="F54" s="121">
        <f t="shared" ref="F54:L65" si="6">IFERROR(E54/C54-1,"-")</f>
        <v>-1</v>
      </c>
      <c r="G54" s="120">
        <v>1304</v>
      </c>
      <c r="H54" s="121" t="str">
        <f t="shared" si="6"/>
        <v>-</v>
      </c>
      <c r="I54" s="120">
        <v>1499</v>
      </c>
      <c r="J54" s="121">
        <f t="shared" si="6"/>
        <v>0.14953987730061358</v>
      </c>
      <c r="K54" s="120">
        <v>1341</v>
      </c>
      <c r="L54" s="121">
        <f t="shared" si="6"/>
        <v>-0.10540360240160107</v>
      </c>
      <c r="M54" s="120">
        <v>1818</v>
      </c>
      <c r="N54" s="121">
        <f t="shared" si="5"/>
        <v>0.35570469798657722</v>
      </c>
    </row>
    <row r="55" spans="1:15" x14ac:dyDescent="0.25">
      <c r="A55" s="1">
        <v>3</v>
      </c>
      <c r="B55" s="119" t="s">
        <v>78</v>
      </c>
      <c r="C55" s="120">
        <v>668</v>
      </c>
      <c r="D55" s="121">
        <v>-0.37040527803958534</v>
      </c>
      <c r="E55" s="120">
        <v>0</v>
      </c>
      <c r="F55" s="121">
        <f t="shared" si="6"/>
        <v>-1</v>
      </c>
      <c r="G55" s="120">
        <v>1397</v>
      </c>
      <c r="H55" s="121" t="str">
        <f t="shared" si="6"/>
        <v>-</v>
      </c>
      <c r="I55" s="120">
        <v>2154</v>
      </c>
      <c r="J55" s="121">
        <f t="shared" si="6"/>
        <v>0.54187544738725846</v>
      </c>
      <c r="K55" s="120">
        <v>2524</v>
      </c>
      <c r="L55" s="121">
        <f t="shared" si="6"/>
        <v>0.17177344475394607</v>
      </c>
      <c r="M55" s="120">
        <v>2053</v>
      </c>
      <c r="N55" s="121">
        <f t="shared" si="5"/>
        <v>-0.18660855784469099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258</v>
      </c>
      <c r="F56" s="121" t="str">
        <f t="shared" si="6"/>
        <v>-</v>
      </c>
      <c r="G56" s="120">
        <v>2348</v>
      </c>
      <c r="H56" s="121">
        <f t="shared" si="6"/>
        <v>8.1007751937984498</v>
      </c>
      <c r="I56" s="120">
        <v>2696</v>
      </c>
      <c r="J56" s="121">
        <f t="shared" si="6"/>
        <v>0.14821124361158433</v>
      </c>
      <c r="K56" s="120">
        <v>2784</v>
      </c>
      <c r="L56" s="121">
        <f t="shared" si="6"/>
        <v>3.2640949554896048E-2</v>
      </c>
      <c r="M56" s="120">
        <v>3507</v>
      </c>
      <c r="N56" s="121">
        <f t="shared" si="5"/>
        <v>0.25969827586206895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553</v>
      </c>
      <c r="F57" s="121" t="str">
        <f t="shared" si="6"/>
        <v>-</v>
      </c>
      <c r="G57" s="120">
        <v>2517</v>
      </c>
      <c r="H57" s="121">
        <f t="shared" si="6"/>
        <v>3.5515370705244127</v>
      </c>
      <c r="I57" s="120">
        <v>2827</v>
      </c>
      <c r="J57" s="121">
        <f t="shared" si="6"/>
        <v>0.12316249503377041</v>
      </c>
      <c r="K57" s="120">
        <v>4403</v>
      </c>
      <c r="L57" s="121">
        <f t="shared" si="6"/>
        <v>0.55748142907675979</v>
      </c>
      <c r="M57" s="120">
        <v>3823</v>
      </c>
      <c r="N57" s="121">
        <f t="shared" si="5"/>
        <v>-0.13172836702248469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4207</v>
      </c>
      <c r="F58" s="121" t="str">
        <f t="shared" si="6"/>
        <v>-</v>
      </c>
      <c r="G58" s="120">
        <v>3049</v>
      </c>
      <c r="H58" s="121">
        <f t="shared" si="6"/>
        <v>-0.27525552650344665</v>
      </c>
      <c r="I58" s="120">
        <v>3312</v>
      </c>
      <c r="J58" s="121">
        <f t="shared" si="6"/>
        <v>8.6257789439160293E-2</v>
      </c>
      <c r="K58" s="120">
        <v>3266</v>
      </c>
      <c r="L58" s="121">
        <f t="shared" si="6"/>
        <v>-1.388888888888884E-2</v>
      </c>
      <c r="M58" s="120">
        <v>3387</v>
      </c>
      <c r="N58" s="121">
        <f t="shared" si="5"/>
        <v>3.7048377219840889E-2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4066</v>
      </c>
      <c r="F59" s="121" t="str">
        <f t="shared" si="6"/>
        <v>-</v>
      </c>
      <c r="G59" s="120">
        <v>3973</v>
      </c>
      <c r="H59" s="121">
        <f t="shared" si="6"/>
        <v>-2.2872602065912462E-2</v>
      </c>
      <c r="I59" s="120">
        <v>3945</v>
      </c>
      <c r="J59" s="121">
        <f t="shared" si="6"/>
        <v>-7.0475711049584611E-3</v>
      </c>
      <c r="K59" s="120">
        <v>3427</v>
      </c>
      <c r="L59" s="121">
        <f t="shared" si="6"/>
        <v>-0.13130544993662863</v>
      </c>
      <c r="M59" s="120">
        <v>3868</v>
      </c>
      <c r="N59" s="121">
        <f t="shared" si="5"/>
        <v>0.12868398015757232</v>
      </c>
    </row>
    <row r="60" spans="1:15" x14ac:dyDescent="0.25">
      <c r="A60" s="1">
        <v>8</v>
      </c>
      <c r="B60" s="119" t="s">
        <v>88</v>
      </c>
      <c r="C60" s="120">
        <v>8318</v>
      </c>
      <c r="D60" s="121">
        <v>2.4343517753922379</v>
      </c>
      <c r="E60" s="120">
        <v>3975</v>
      </c>
      <c r="F60" s="121">
        <f t="shared" si="6"/>
        <v>-0.52212070209184902</v>
      </c>
      <c r="G60" s="120">
        <v>4704</v>
      </c>
      <c r="H60" s="121">
        <f t="shared" si="6"/>
        <v>0.18339622641509434</v>
      </c>
      <c r="I60" s="120">
        <v>4462</v>
      </c>
      <c r="J60" s="121">
        <f t="shared" si="6"/>
        <v>-5.1445578231292477E-2</v>
      </c>
      <c r="K60" s="120">
        <v>4116</v>
      </c>
      <c r="L60" s="121">
        <f t="shared" si="6"/>
        <v>-7.7543702375616363E-2</v>
      </c>
      <c r="M60" s="120">
        <v>3748</v>
      </c>
      <c r="N60" s="121">
        <f t="shared" si="5"/>
        <v>-8.9407191448007794E-2</v>
      </c>
    </row>
    <row r="61" spans="1:15" x14ac:dyDescent="0.25">
      <c r="A61" s="1">
        <v>9</v>
      </c>
      <c r="B61" s="119" t="s">
        <v>90</v>
      </c>
      <c r="C61" s="120">
        <v>8240</v>
      </c>
      <c r="D61" s="121">
        <v>3.749279538904899</v>
      </c>
      <c r="E61" s="120">
        <v>2763</v>
      </c>
      <c r="F61" s="121">
        <f t="shared" si="6"/>
        <v>-0.66468446601941755</v>
      </c>
      <c r="G61" s="120">
        <v>3932</v>
      </c>
      <c r="H61" s="121">
        <f t="shared" si="6"/>
        <v>0.42309084328628299</v>
      </c>
      <c r="I61" s="120">
        <v>3604</v>
      </c>
      <c r="J61" s="121">
        <f t="shared" si="6"/>
        <v>-8.3418107833163835E-2</v>
      </c>
      <c r="K61" s="120">
        <v>3544</v>
      </c>
      <c r="L61" s="121">
        <f t="shared" si="6"/>
        <v>-1.6648168701442811E-2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1785</v>
      </c>
      <c r="D62" s="121">
        <v>0.22680412371134029</v>
      </c>
      <c r="E62" s="120">
        <v>1560</v>
      </c>
      <c r="F62" s="121">
        <f t="shared" si="6"/>
        <v>-0.12605042016806722</v>
      </c>
      <c r="G62" s="120">
        <v>2904</v>
      </c>
      <c r="H62" s="121">
        <f t="shared" si="6"/>
        <v>0.86153846153846159</v>
      </c>
      <c r="I62" s="120">
        <v>4407</v>
      </c>
      <c r="J62" s="121">
        <f t="shared" si="6"/>
        <v>0.51756198347107429</v>
      </c>
      <c r="K62" s="120">
        <v>2418</v>
      </c>
      <c r="L62" s="121">
        <f t="shared" si="6"/>
        <v>-0.45132743362831862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532</v>
      </c>
      <c r="D63" s="121">
        <v>-0.67160493827160495</v>
      </c>
      <c r="E63" s="120">
        <v>926</v>
      </c>
      <c r="F63" s="121">
        <f t="shared" si="6"/>
        <v>0.74060150375939848</v>
      </c>
      <c r="G63" s="120">
        <v>2830</v>
      </c>
      <c r="H63" s="121">
        <f t="shared" si="6"/>
        <v>2.0561555075593954</v>
      </c>
      <c r="I63" s="120">
        <v>2091</v>
      </c>
      <c r="J63" s="121">
        <f t="shared" si="6"/>
        <v>-0.26113074204946995</v>
      </c>
      <c r="K63" s="120">
        <v>1863</v>
      </c>
      <c r="L63" s="121">
        <f t="shared" si="6"/>
        <v>-0.10903873744619796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878</v>
      </c>
      <c r="D64" s="121">
        <v>-0.42764015645371578</v>
      </c>
      <c r="E64" s="120">
        <v>1883</v>
      </c>
      <c r="F64" s="121">
        <f t="shared" si="6"/>
        <v>1.1446469248291571</v>
      </c>
      <c r="G64" s="120">
        <v>2283</v>
      </c>
      <c r="H64" s="121">
        <f t="shared" si="6"/>
        <v>0.21242697822623469</v>
      </c>
      <c r="I64" s="120">
        <v>3045</v>
      </c>
      <c r="J64" s="121">
        <f t="shared" si="6"/>
        <v>0.33377135348226017</v>
      </c>
      <c r="K64" s="120">
        <v>2277</v>
      </c>
      <c r="L64" s="121">
        <f t="shared" si="6"/>
        <v>-0.25221674876847289</v>
      </c>
      <c r="M64" s="120"/>
      <c r="N64" s="121"/>
    </row>
    <row r="65" spans="1:15" ht="15.75" x14ac:dyDescent="0.25">
      <c r="B65" s="122" t="s">
        <v>33</v>
      </c>
      <c r="C65" s="123">
        <v>25621</v>
      </c>
      <c r="D65" s="124">
        <v>0.33980024054803115</v>
      </c>
      <c r="E65" s="123">
        <v>20278</v>
      </c>
      <c r="F65" s="124">
        <f t="shared" si="6"/>
        <v>-0.20853986963818738</v>
      </c>
      <c r="G65" s="123">
        <v>32271</v>
      </c>
      <c r="H65" s="124">
        <f t="shared" si="6"/>
        <v>0.59142913502317773</v>
      </c>
      <c r="I65" s="123">
        <v>36164</v>
      </c>
      <c r="J65" s="124">
        <f t="shared" si="6"/>
        <v>0.12063462551516846</v>
      </c>
      <c r="K65" s="123">
        <v>33708</v>
      </c>
      <c r="L65" s="124">
        <f t="shared" si="6"/>
        <v>-6.791284149983412E-2</v>
      </c>
      <c r="M65" s="123">
        <v>24169</v>
      </c>
      <c r="N65" s="124">
        <v>2.3849868677454866E-2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</row>
    <row r="70" spans="1:15" ht="48.75" customHeight="1" thickBot="1" x14ac:dyDescent="0.3">
      <c r="B70" s="283" t="s">
        <v>245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7">
        <f>M$7</f>
        <v>2025</v>
      </c>
      <c r="N73" s="308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385</v>
      </c>
      <c r="D75" s="121">
        <v>-3.2663316582914548E-2</v>
      </c>
      <c r="E75" s="120">
        <v>842</v>
      </c>
      <c r="F75" s="121">
        <f>IFERROR(E75/C75-1,"-")</f>
        <v>1.1870129870129871</v>
      </c>
      <c r="G75" s="120">
        <v>895</v>
      </c>
      <c r="H75" s="121">
        <f>IFERROR(G75/E75-1,"-")</f>
        <v>6.2945368171021476E-2</v>
      </c>
      <c r="I75" s="120">
        <v>456</v>
      </c>
      <c r="J75" s="121">
        <f>IFERROR(I75/G75-1,"-")</f>
        <v>-0.49050279329608937</v>
      </c>
      <c r="K75" s="120">
        <v>536</v>
      </c>
      <c r="L75" s="121">
        <f>IFERROR(K75/I75-1,"-")</f>
        <v>0.17543859649122817</v>
      </c>
      <c r="M75" s="120">
        <v>634</v>
      </c>
      <c r="N75" s="121">
        <f t="shared" ref="N75:N84" si="7">IFERROR(M75/K75-1,"-")</f>
        <v>0.18283582089552231</v>
      </c>
    </row>
    <row r="76" spans="1:15" x14ac:dyDescent="0.25">
      <c r="A76" s="1">
        <v>2</v>
      </c>
      <c r="B76" s="119" t="s">
        <v>76</v>
      </c>
      <c r="C76" s="120">
        <v>738</v>
      </c>
      <c r="D76" s="121">
        <v>1.4518272425249168</v>
      </c>
      <c r="E76" s="120">
        <v>992</v>
      </c>
      <c r="F76" s="121">
        <f t="shared" ref="F76:L87" si="8">IFERROR(E76/C76-1,"-")</f>
        <v>0.34417344173441733</v>
      </c>
      <c r="G76" s="120">
        <v>918</v>
      </c>
      <c r="H76" s="121">
        <f t="shared" si="8"/>
        <v>-7.4596774193548376E-2</v>
      </c>
      <c r="I76" s="120">
        <v>962</v>
      </c>
      <c r="J76" s="121">
        <f t="shared" si="8"/>
        <v>4.7930283224400849E-2</v>
      </c>
      <c r="K76" s="120">
        <v>676</v>
      </c>
      <c r="L76" s="121">
        <f t="shared" si="8"/>
        <v>-0.29729729729729726</v>
      </c>
      <c r="M76" s="120">
        <v>634</v>
      </c>
      <c r="N76" s="121">
        <f t="shared" si="7"/>
        <v>-6.2130177514792884E-2</v>
      </c>
    </row>
    <row r="77" spans="1:15" x14ac:dyDescent="0.25">
      <c r="A77" s="1">
        <v>3</v>
      </c>
      <c r="B77" s="119" t="s">
        <v>78</v>
      </c>
      <c r="C77" s="120">
        <v>328</v>
      </c>
      <c r="D77" s="121">
        <v>-0.51479289940828399</v>
      </c>
      <c r="E77" s="120">
        <v>1896</v>
      </c>
      <c r="F77" s="121">
        <f t="shared" si="8"/>
        <v>4.7804878048780486</v>
      </c>
      <c r="G77" s="120">
        <v>1444</v>
      </c>
      <c r="H77" s="121">
        <f t="shared" si="8"/>
        <v>-0.23839662447257381</v>
      </c>
      <c r="I77" s="120">
        <v>1522</v>
      </c>
      <c r="J77" s="121">
        <f t="shared" si="8"/>
        <v>5.4016620498614998E-2</v>
      </c>
      <c r="K77" s="120">
        <v>858</v>
      </c>
      <c r="L77" s="121">
        <f t="shared" si="8"/>
        <v>-0.43626806833114318</v>
      </c>
      <c r="M77" s="120">
        <v>1049</v>
      </c>
      <c r="N77" s="121">
        <f t="shared" si="7"/>
        <v>0.22261072261072257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3816</v>
      </c>
      <c r="F78" s="121" t="str">
        <f t="shared" si="8"/>
        <v>-</v>
      </c>
      <c r="G78" s="120">
        <v>1744</v>
      </c>
      <c r="H78" s="121">
        <f t="shared" si="8"/>
        <v>-0.54297693920335433</v>
      </c>
      <c r="I78" s="120">
        <v>3895</v>
      </c>
      <c r="J78" s="121">
        <f t="shared" si="8"/>
        <v>1.2333715596330275</v>
      </c>
      <c r="K78" s="120">
        <v>1119</v>
      </c>
      <c r="L78" s="121">
        <f t="shared" si="8"/>
        <v>-0.71270860077021825</v>
      </c>
      <c r="M78" s="120">
        <v>1856</v>
      </c>
      <c r="N78" s="121">
        <f t="shared" si="7"/>
        <v>0.65862377122430749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3628</v>
      </c>
      <c r="F79" s="121" t="str">
        <f t="shared" si="8"/>
        <v>-</v>
      </c>
      <c r="G79" s="120">
        <v>1571</v>
      </c>
      <c r="H79" s="121">
        <f t="shared" si="8"/>
        <v>-0.56697905181918418</v>
      </c>
      <c r="I79" s="120">
        <v>1087</v>
      </c>
      <c r="J79" s="121">
        <f t="shared" si="8"/>
        <v>-0.30808402291534054</v>
      </c>
      <c r="K79" s="120">
        <v>1531</v>
      </c>
      <c r="L79" s="121">
        <f t="shared" si="8"/>
        <v>0.40846366145354196</v>
      </c>
      <c r="M79" s="120">
        <v>2438</v>
      </c>
      <c r="N79" s="121">
        <f t="shared" si="7"/>
        <v>0.59242325277596342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3386</v>
      </c>
      <c r="F80" s="121" t="str">
        <f t="shared" si="8"/>
        <v>-</v>
      </c>
      <c r="G80" s="120">
        <v>964</v>
      </c>
      <c r="H80" s="121">
        <f t="shared" si="8"/>
        <v>-0.7152982870643827</v>
      </c>
      <c r="I80" s="120">
        <v>2060</v>
      </c>
      <c r="J80" s="121">
        <f t="shared" si="8"/>
        <v>1.1369294605809128</v>
      </c>
      <c r="K80" s="120">
        <v>2056</v>
      </c>
      <c r="L80" s="121">
        <f t="shared" si="8"/>
        <v>-1.9417475728155109E-3</v>
      </c>
      <c r="M80" s="120">
        <v>2029</v>
      </c>
      <c r="N80" s="121">
        <f t="shared" si="7"/>
        <v>-1.3132295719844311E-2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1813</v>
      </c>
      <c r="F81" s="121" t="str">
        <f t="shared" si="8"/>
        <v>-</v>
      </c>
      <c r="G81" s="120">
        <v>1304</v>
      </c>
      <c r="H81" s="121">
        <f t="shared" si="8"/>
        <v>-0.28075013789299508</v>
      </c>
      <c r="I81" s="120">
        <v>2963</v>
      </c>
      <c r="J81" s="121">
        <f t="shared" si="8"/>
        <v>1.272239263803681</v>
      </c>
      <c r="K81" s="120">
        <v>1930</v>
      </c>
      <c r="L81" s="121">
        <f t="shared" si="8"/>
        <v>-0.34863314208572393</v>
      </c>
      <c r="M81" s="120">
        <v>2689</v>
      </c>
      <c r="N81" s="121">
        <f t="shared" si="7"/>
        <v>0.39326424870466314</v>
      </c>
    </row>
    <row r="82" spans="1:15" x14ac:dyDescent="0.25">
      <c r="A82" s="1">
        <v>8</v>
      </c>
      <c r="B82" s="119" t="s">
        <v>88</v>
      </c>
      <c r="C82" s="120">
        <v>309</v>
      </c>
      <c r="D82" s="121">
        <v>-0.82107701215981477</v>
      </c>
      <c r="E82" s="120">
        <v>2374</v>
      </c>
      <c r="F82" s="121">
        <f t="shared" si="8"/>
        <v>6.6828478964401299</v>
      </c>
      <c r="G82" s="120">
        <v>2841</v>
      </c>
      <c r="H82" s="121">
        <f t="shared" si="8"/>
        <v>0.19671440606571178</v>
      </c>
      <c r="I82" s="120">
        <v>2313</v>
      </c>
      <c r="J82" s="121">
        <f t="shared" si="8"/>
        <v>-0.18585005279831046</v>
      </c>
      <c r="K82" s="120">
        <v>2655</v>
      </c>
      <c r="L82" s="121">
        <f t="shared" si="8"/>
        <v>0.14785992217898825</v>
      </c>
      <c r="M82" s="120">
        <v>2952</v>
      </c>
      <c r="N82" s="121">
        <f t="shared" si="7"/>
        <v>0.11186440677966103</v>
      </c>
    </row>
    <row r="83" spans="1:15" x14ac:dyDescent="0.25">
      <c r="A83" s="1">
        <v>9</v>
      </c>
      <c r="B83" s="119" t="s">
        <v>90</v>
      </c>
      <c r="C83" s="120">
        <v>298</v>
      </c>
      <c r="D83" s="121">
        <v>-0.74551665243381726</v>
      </c>
      <c r="E83" s="120">
        <v>3200</v>
      </c>
      <c r="F83" s="121">
        <f t="shared" si="8"/>
        <v>9.7382550335570475</v>
      </c>
      <c r="G83" s="120">
        <v>1911</v>
      </c>
      <c r="H83" s="121">
        <f t="shared" si="8"/>
        <v>-0.40281250000000002</v>
      </c>
      <c r="I83" s="120">
        <v>1510</v>
      </c>
      <c r="J83" s="121">
        <f t="shared" si="8"/>
        <v>-0.20983778126635266</v>
      </c>
      <c r="K83" s="120">
        <v>1981</v>
      </c>
      <c r="L83" s="121">
        <f t="shared" si="8"/>
        <v>0.31192052980132456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541</v>
      </c>
      <c r="D84" s="121">
        <v>-0.56194331983805668</v>
      </c>
      <c r="E84" s="120">
        <v>278</v>
      </c>
      <c r="F84" s="121">
        <f t="shared" si="8"/>
        <v>-0.48613678373382629</v>
      </c>
      <c r="G84" s="120">
        <v>1349</v>
      </c>
      <c r="H84" s="121">
        <f t="shared" si="8"/>
        <v>3.8525179856115104</v>
      </c>
      <c r="I84" s="120">
        <v>1500</v>
      </c>
      <c r="J84" s="121">
        <f t="shared" si="8"/>
        <v>0.11193476649369893</v>
      </c>
      <c r="K84" s="120">
        <v>1345</v>
      </c>
      <c r="L84" s="121">
        <f t="shared" si="8"/>
        <v>-0.10333333333333339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919</v>
      </c>
      <c r="D85" s="121">
        <v>0.15743073047858935</v>
      </c>
      <c r="E85" s="120">
        <v>582</v>
      </c>
      <c r="F85" s="121">
        <f t="shared" si="8"/>
        <v>-0.36670293797606091</v>
      </c>
      <c r="G85" s="120">
        <v>719</v>
      </c>
      <c r="H85" s="121">
        <f t="shared" si="8"/>
        <v>0.23539518900343648</v>
      </c>
      <c r="I85" s="120">
        <v>584</v>
      </c>
      <c r="J85" s="121">
        <f t="shared" si="8"/>
        <v>-0.18776077885952713</v>
      </c>
      <c r="K85" s="120">
        <v>720</v>
      </c>
      <c r="L85" s="121">
        <f t="shared" si="8"/>
        <v>0.23287671232876717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1314</v>
      </c>
      <c r="D86" s="121">
        <v>1.1091492776886036</v>
      </c>
      <c r="E86" s="120">
        <v>1313</v>
      </c>
      <c r="F86" s="121">
        <f t="shared" si="8"/>
        <v>-7.6103500761037779E-4</v>
      </c>
      <c r="G86" s="120">
        <v>699</v>
      </c>
      <c r="H86" s="121">
        <f t="shared" si="8"/>
        <v>-0.46763137852246761</v>
      </c>
      <c r="I86" s="120">
        <v>668</v>
      </c>
      <c r="J86" s="121">
        <f t="shared" si="8"/>
        <v>-4.4349070100143106E-2</v>
      </c>
      <c r="K86" s="120">
        <v>692</v>
      </c>
      <c r="L86" s="121">
        <f t="shared" si="8"/>
        <v>3.5928143712574911E-2</v>
      </c>
      <c r="M86" s="120"/>
      <c r="N86" s="121"/>
    </row>
    <row r="87" spans="1:15" ht="15.75" x14ac:dyDescent="0.25">
      <c r="B87" s="122" t="s">
        <v>33</v>
      </c>
      <c r="C87" s="123">
        <v>4963</v>
      </c>
      <c r="D87" s="124">
        <v>-0.58244994110718484</v>
      </c>
      <c r="E87" s="123">
        <v>24120</v>
      </c>
      <c r="F87" s="124">
        <f t="shared" si="8"/>
        <v>3.8599637316139432</v>
      </c>
      <c r="G87" s="123">
        <v>16359</v>
      </c>
      <c r="H87" s="124">
        <f t="shared" si="8"/>
        <v>-0.32176616915422884</v>
      </c>
      <c r="I87" s="123">
        <v>19520</v>
      </c>
      <c r="J87" s="124">
        <f t="shared" si="8"/>
        <v>0.19322696986368371</v>
      </c>
      <c r="K87" s="123">
        <v>16099</v>
      </c>
      <c r="L87" s="124">
        <f t="shared" si="8"/>
        <v>-0.17525614754098362</v>
      </c>
      <c r="M87" s="123">
        <v>14281</v>
      </c>
      <c r="N87" s="124">
        <v>0.25701962855382443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</row>
    <row r="92" spans="1:15" ht="48.75" customHeight="1" thickBot="1" x14ac:dyDescent="0.3">
      <c r="B92" s="283" t="s">
        <v>246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7">
        <f>M$7</f>
        <v>2025</v>
      </c>
      <c r="N95" s="308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>
        <v>11502</v>
      </c>
      <c r="D97" s="121">
        <v>8.6837380704904099E-2</v>
      </c>
      <c r="E97" s="120">
        <v>1547</v>
      </c>
      <c r="F97" s="121">
        <f t="shared" ref="F97:L109" si="9">IFERROR(E97/C97-1,"-")</f>
        <v>-0.86550165188662842</v>
      </c>
      <c r="G97" s="120">
        <v>9659</v>
      </c>
      <c r="H97" s="121">
        <f t="shared" si="9"/>
        <v>5.2436974789915967</v>
      </c>
      <c r="I97" s="120">
        <v>13056</v>
      </c>
      <c r="J97" s="121">
        <f t="shared" si="9"/>
        <v>0.35169272181385236</v>
      </c>
      <c r="K97" s="120">
        <v>14947</v>
      </c>
      <c r="L97" s="121">
        <f t="shared" si="9"/>
        <v>0.14483762254901955</v>
      </c>
      <c r="M97" s="120">
        <v>17821</v>
      </c>
      <c r="N97" s="121">
        <f t="shared" ref="N97:N106" si="10">IFERROR(M97/K97-1,"-")</f>
        <v>0.19227938716799353</v>
      </c>
    </row>
    <row r="98" spans="2:14" x14ac:dyDescent="0.25">
      <c r="B98" s="119" t="s">
        <v>76</v>
      </c>
      <c r="C98" s="120">
        <v>12365</v>
      </c>
      <c r="D98" s="121">
        <v>0.14458946588910493</v>
      </c>
      <c r="E98" s="120">
        <v>933</v>
      </c>
      <c r="F98" s="121">
        <f t="shared" si="9"/>
        <v>-0.92454508693894055</v>
      </c>
      <c r="G98" s="120">
        <v>12449</v>
      </c>
      <c r="H98" s="121">
        <f t="shared" si="9"/>
        <v>12.342979635584138</v>
      </c>
      <c r="I98" s="120">
        <v>18051</v>
      </c>
      <c r="J98" s="121">
        <f t="shared" si="9"/>
        <v>0.44999598361314153</v>
      </c>
      <c r="K98" s="120">
        <v>15947</v>
      </c>
      <c r="L98" s="121">
        <f t="shared" si="9"/>
        <v>-0.116558639410559</v>
      </c>
      <c r="M98" s="120">
        <v>16985</v>
      </c>
      <c r="N98" s="121">
        <f t="shared" si="10"/>
        <v>6.5090612654417734E-2</v>
      </c>
    </row>
    <row r="99" spans="2:14" x14ac:dyDescent="0.25">
      <c r="B99" s="119" t="s">
        <v>78</v>
      </c>
      <c r="C99" s="120">
        <v>4934</v>
      </c>
      <c r="D99" s="121">
        <v>-0.53905082212257094</v>
      </c>
      <c r="E99" s="120">
        <v>1187</v>
      </c>
      <c r="F99" s="121">
        <f t="shared" si="9"/>
        <v>-0.75942440210782325</v>
      </c>
      <c r="G99" s="120">
        <v>17100</v>
      </c>
      <c r="H99" s="121">
        <f t="shared" si="9"/>
        <v>13.406065711878686</v>
      </c>
      <c r="I99" s="120">
        <v>17851</v>
      </c>
      <c r="J99" s="121">
        <f t="shared" si="9"/>
        <v>4.3918128654970801E-2</v>
      </c>
      <c r="K99" s="120">
        <v>17806</v>
      </c>
      <c r="L99" s="121">
        <f t="shared" si="9"/>
        <v>-2.5208671783093495E-3</v>
      </c>
      <c r="M99" s="120">
        <v>17403</v>
      </c>
      <c r="N99" s="121">
        <f t="shared" si="10"/>
        <v>-2.2632820397618825E-2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1800</v>
      </c>
      <c r="F100" s="121" t="str">
        <f t="shared" si="9"/>
        <v>-</v>
      </c>
      <c r="G100" s="120">
        <v>12237</v>
      </c>
      <c r="H100" s="121">
        <f t="shared" si="9"/>
        <v>5.7983333333333329</v>
      </c>
      <c r="I100" s="120">
        <v>19701</v>
      </c>
      <c r="J100" s="121">
        <f t="shared" si="9"/>
        <v>0.6099534199558716</v>
      </c>
      <c r="K100" s="120">
        <v>16557</v>
      </c>
      <c r="L100" s="121">
        <f t="shared" si="9"/>
        <v>-0.15958580782701381</v>
      </c>
      <c r="M100" s="120">
        <v>19384</v>
      </c>
      <c r="N100" s="121">
        <f t="shared" si="10"/>
        <v>0.17074349217853468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2381</v>
      </c>
      <c r="F101" s="121" t="str">
        <f t="shared" si="9"/>
        <v>-</v>
      </c>
      <c r="G101" s="120">
        <v>11861</v>
      </c>
      <c r="H101" s="121">
        <f t="shared" si="9"/>
        <v>3.9815203695926078</v>
      </c>
      <c r="I101" s="120">
        <v>16780</v>
      </c>
      <c r="J101" s="121">
        <f t="shared" si="9"/>
        <v>0.41472051260433362</v>
      </c>
      <c r="K101" s="120">
        <v>15781</v>
      </c>
      <c r="L101" s="121">
        <f t="shared" si="9"/>
        <v>-5.9535160905840323E-2</v>
      </c>
      <c r="M101" s="120">
        <v>16853</v>
      </c>
      <c r="N101" s="121">
        <f t="shared" si="10"/>
        <v>6.7929788986756279E-2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5165</v>
      </c>
      <c r="F102" s="121" t="str">
        <f t="shared" si="9"/>
        <v>-</v>
      </c>
      <c r="G102" s="120">
        <v>9593</v>
      </c>
      <c r="H102" s="121">
        <f t="shared" si="9"/>
        <v>0.85730880929332032</v>
      </c>
      <c r="I102" s="120">
        <v>16725</v>
      </c>
      <c r="J102" s="121">
        <f t="shared" si="9"/>
        <v>0.74345877202126553</v>
      </c>
      <c r="K102" s="120">
        <v>14399</v>
      </c>
      <c r="L102" s="121">
        <f t="shared" si="9"/>
        <v>-0.13907324364723472</v>
      </c>
      <c r="M102" s="120">
        <v>14938</v>
      </c>
      <c r="N102" s="121">
        <f t="shared" si="10"/>
        <v>3.7433155080213831E-2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4779</v>
      </c>
      <c r="F103" s="121" t="str">
        <f t="shared" si="9"/>
        <v>-</v>
      </c>
      <c r="G103" s="120">
        <v>10238</v>
      </c>
      <c r="H103" s="121">
        <f t="shared" si="9"/>
        <v>1.1422891818372043</v>
      </c>
      <c r="I103" s="120">
        <v>14840</v>
      </c>
      <c r="J103" s="121">
        <f t="shared" si="9"/>
        <v>0.44950185583121693</v>
      </c>
      <c r="K103" s="120">
        <v>15232</v>
      </c>
      <c r="L103" s="121">
        <f t="shared" si="9"/>
        <v>2.6415094339622636E-2</v>
      </c>
      <c r="M103" s="120">
        <v>16025</v>
      </c>
      <c r="N103" s="121">
        <f t="shared" si="10"/>
        <v>5.2061449579831942E-2</v>
      </c>
    </row>
    <row r="104" spans="2:14" x14ac:dyDescent="0.25">
      <c r="B104" s="119" t="s">
        <v>88</v>
      </c>
      <c r="C104" s="120">
        <v>3375</v>
      </c>
      <c r="D104" s="121">
        <v>-0.6481809652871886</v>
      </c>
      <c r="E104" s="120">
        <v>7120</v>
      </c>
      <c r="F104" s="121">
        <f t="shared" si="9"/>
        <v>1.1096296296296297</v>
      </c>
      <c r="G104" s="120">
        <v>13529</v>
      </c>
      <c r="H104" s="121">
        <f t="shared" si="9"/>
        <v>0.90014044943820215</v>
      </c>
      <c r="I104" s="120">
        <v>13592</v>
      </c>
      <c r="J104" s="121">
        <f t="shared" si="9"/>
        <v>4.6566634636706628E-3</v>
      </c>
      <c r="K104" s="120">
        <v>15250</v>
      </c>
      <c r="L104" s="121">
        <f t="shared" si="9"/>
        <v>0.12198351971748078</v>
      </c>
      <c r="M104" s="120">
        <v>15982</v>
      </c>
      <c r="N104" s="121">
        <f t="shared" si="10"/>
        <v>4.8000000000000043E-2</v>
      </c>
    </row>
    <row r="105" spans="2:14" x14ac:dyDescent="0.25">
      <c r="B105" s="119" t="s">
        <v>90</v>
      </c>
      <c r="C105" s="120">
        <v>3172</v>
      </c>
      <c r="D105" s="121">
        <v>-0.62930933738459738</v>
      </c>
      <c r="E105" s="120">
        <v>7085</v>
      </c>
      <c r="F105" s="121">
        <f t="shared" si="9"/>
        <v>1.2336065573770494</v>
      </c>
      <c r="G105" s="120">
        <v>11582</v>
      </c>
      <c r="H105" s="121">
        <f t="shared" si="9"/>
        <v>0.63472124206069158</v>
      </c>
      <c r="I105" s="120">
        <v>13749</v>
      </c>
      <c r="J105" s="121">
        <f t="shared" si="9"/>
        <v>0.18710067345881543</v>
      </c>
      <c r="K105" s="120">
        <v>14944</v>
      </c>
      <c r="L105" s="121">
        <f t="shared" si="9"/>
        <v>8.6915412029965777E-2</v>
      </c>
      <c r="M105" s="120"/>
      <c r="N105" s="121"/>
    </row>
    <row r="106" spans="2:14" x14ac:dyDescent="0.25">
      <c r="B106" s="119" t="s">
        <v>92</v>
      </c>
      <c r="C106" s="120">
        <v>2194</v>
      </c>
      <c r="D106" s="121">
        <v>-0.76219380013006721</v>
      </c>
      <c r="E106" s="120">
        <v>11486</v>
      </c>
      <c r="F106" s="121">
        <f t="shared" si="9"/>
        <v>4.2351868732907931</v>
      </c>
      <c r="G106" s="120">
        <v>15797</v>
      </c>
      <c r="H106" s="121">
        <f t="shared" si="9"/>
        <v>0.37532648441581062</v>
      </c>
      <c r="I106" s="120">
        <v>20188</v>
      </c>
      <c r="J106" s="121">
        <f t="shared" si="9"/>
        <v>0.27796417041210364</v>
      </c>
      <c r="K106" s="120">
        <v>17449</v>
      </c>
      <c r="L106" s="121">
        <f t="shared" si="9"/>
        <v>-0.13567465821279967</v>
      </c>
      <c r="M106" s="120"/>
      <c r="N106" s="121"/>
    </row>
    <row r="107" spans="2:14" x14ac:dyDescent="0.25">
      <c r="B107" s="119" t="s">
        <v>94</v>
      </c>
      <c r="C107" s="120">
        <v>4096</v>
      </c>
      <c r="D107" s="121">
        <v>-0.57311099531005727</v>
      </c>
      <c r="E107" s="120">
        <v>9436</v>
      </c>
      <c r="F107" s="121">
        <f t="shared" si="9"/>
        <v>1.3037109375</v>
      </c>
      <c r="G107" s="120">
        <v>11275</v>
      </c>
      <c r="H107" s="121">
        <f t="shared" si="9"/>
        <v>0.19489190334887674</v>
      </c>
      <c r="I107" s="120">
        <v>15751</v>
      </c>
      <c r="J107" s="121">
        <f t="shared" si="9"/>
        <v>0.39698447893569844</v>
      </c>
      <c r="K107" s="120">
        <v>15681</v>
      </c>
      <c r="L107" s="121">
        <f t="shared" si="9"/>
        <v>-4.4441622754111121E-3</v>
      </c>
      <c r="M107" s="120"/>
      <c r="N107" s="121"/>
    </row>
    <row r="108" spans="2:14" x14ac:dyDescent="0.25">
      <c r="B108" s="119" t="s">
        <v>96</v>
      </c>
      <c r="C108" s="120">
        <v>4101</v>
      </c>
      <c r="D108" s="121">
        <v>-0.5706208773950372</v>
      </c>
      <c r="E108" s="120">
        <v>10142</v>
      </c>
      <c r="F108" s="121">
        <f t="shared" si="9"/>
        <v>1.4730553523530845</v>
      </c>
      <c r="G108" s="120">
        <v>14923</v>
      </c>
      <c r="H108" s="121">
        <f t="shared" si="9"/>
        <v>0.47140603431275885</v>
      </c>
      <c r="I108" s="120">
        <v>16620</v>
      </c>
      <c r="J108" s="121">
        <f t="shared" si="9"/>
        <v>0.11371708101588163</v>
      </c>
      <c r="K108" s="120">
        <v>15346</v>
      </c>
      <c r="L108" s="121">
        <f t="shared" si="9"/>
        <v>-7.6654632972322556E-2</v>
      </c>
      <c r="M108" s="120"/>
      <c r="N108" s="121"/>
    </row>
    <row r="109" spans="2:14" ht="15.75" x14ac:dyDescent="0.25">
      <c r="B109" s="122" t="s">
        <v>33</v>
      </c>
      <c r="C109" s="123">
        <v>46883</v>
      </c>
      <c r="D109" s="124">
        <v>-0.58099774782826297</v>
      </c>
      <c r="E109" s="123">
        <v>63061</v>
      </c>
      <c r="F109" s="124">
        <f t="shared" si="9"/>
        <v>0.34507177441716608</v>
      </c>
      <c r="G109" s="123">
        <v>150243</v>
      </c>
      <c r="H109" s="124">
        <f t="shared" si="9"/>
        <v>1.3825026561583229</v>
      </c>
      <c r="I109" s="123">
        <v>196904</v>
      </c>
      <c r="J109" s="124">
        <f t="shared" si="9"/>
        <v>0.31057020959379145</v>
      </c>
      <c r="K109" s="123">
        <v>189339</v>
      </c>
      <c r="L109" s="124">
        <f t="shared" si="9"/>
        <v>-3.841973753707395E-2</v>
      </c>
      <c r="M109" s="123">
        <v>135391</v>
      </c>
      <c r="N109" s="124">
        <v>7.5222960792255433E-2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</row>
    <row r="114" spans="1:15" ht="48.75" customHeight="1" thickBot="1" x14ac:dyDescent="0.3">
      <c r="B114" s="283" t="s">
        <v>247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C$7</f>
        <v>2020</v>
      </c>
      <c r="D117" s="308"/>
      <c r="E117" s="307">
        <f>E$7</f>
        <v>2021</v>
      </c>
      <c r="F117" s="308"/>
      <c r="G117" s="307">
        <f>G$7</f>
        <v>2022</v>
      </c>
      <c r="H117" s="308"/>
      <c r="I117" s="307">
        <f>I$7</f>
        <v>2023</v>
      </c>
      <c r="J117" s="308"/>
      <c r="K117" s="307">
        <f>K$7</f>
        <v>2024</v>
      </c>
      <c r="L117" s="308"/>
      <c r="M117" s="307">
        <f>M$7</f>
        <v>2025</v>
      </c>
      <c r="N117" s="308"/>
    </row>
    <row r="118" spans="1:15" ht="16.5" thickTop="1" thickBot="1" x14ac:dyDescent="0.3">
      <c r="B118" s="87"/>
      <c r="C118" s="116" t="s">
        <v>72</v>
      </c>
      <c r="D118" s="117" t="str">
        <f>CONCATENATE("var ",RIGHT(C117,2),"/",RIGHT(C117-1,2))</f>
        <v>var 20/19</v>
      </c>
      <c r="E118" s="118" t="s">
        <v>72</v>
      </c>
      <c r="F118" s="117" t="str">
        <f>CONCATENATE("var ",RIGHT(E117,2),"/",RIGHT(E117-1,2))</f>
        <v>var 21/20</v>
      </c>
      <c r="G118" s="118" t="s">
        <v>72</v>
      </c>
      <c r="H118" s="117" t="str">
        <f>CONCATENATE("var ",RIGHT(G117,2),"/",RIGHT(G117-1,2))</f>
        <v>var 22/21</v>
      </c>
      <c r="I118" s="118" t="s">
        <v>72</v>
      </c>
      <c r="J118" s="117" t="str">
        <f>CONCATENATE("var ",RIGHT(I117,2),"/",RIGHT(I117-1,2))</f>
        <v>var 23/22</v>
      </c>
      <c r="K118" s="118" t="s">
        <v>72</v>
      </c>
      <c r="L118" s="117" t="str">
        <f>CONCATENATE("var ",RIGHT(K117,2),"/",RIGHT(K117-1,2))</f>
        <v>var 24/23</v>
      </c>
      <c r="M118" s="118" t="s">
        <v>72</v>
      </c>
      <c r="N118" s="117" t="str">
        <f>CONCATENATE("var ",RIGHT(M117,2),"/",RIGHT(M117-1,2))</f>
        <v>var 25/24</v>
      </c>
    </row>
    <row r="119" spans="1:15" x14ac:dyDescent="0.25">
      <c r="B119" s="119" t="s">
        <v>74</v>
      </c>
      <c r="C119" s="120">
        <v>6069</v>
      </c>
      <c r="D119" s="121">
        <v>0.18142884952306804</v>
      </c>
      <c r="E119" s="120">
        <v>600</v>
      </c>
      <c r="F119" s="121">
        <f t="shared" ref="F119:L131" si="11">IFERROR(E119/C119-1,"-")</f>
        <v>-0.90113692535837864</v>
      </c>
      <c r="G119" s="120">
        <v>4461</v>
      </c>
      <c r="H119" s="121">
        <f t="shared" si="11"/>
        <v>6.4349999999999996</v>
      </c>
      <c r="I119" s="120">
        <v>7408</v>
      </c>
      <c r="J119" s="121">
        <f t="shared" si="11"/>
        <v>0.6606142120600762</v>
      </c>
      <c r="K119" s="120">
        <v>8300</v>
      </c>
      <c r="L119" s="121">
        <f t="shared" si="11"/>
        <v>0.12041036717062625</v>
      </c>
      <c r="M119" s="120">
        <v>9799</v>
      </c>
      <c r="N119" s="121">
        <f t="shared" ref="N119:N128" si="12">IFERROR(M119/K119-1,"-")</f>
        <v>0.18060240963855412</v>
      </c>
    </row>
    <row r="120" spans="1:15" x14ac:dyDescent="0.25">
      <c r="B120" s="119" t="s">
        <v>76</v>
      </c>
      <c r="C120" s="120">
        <v>7131</v>
      </c>
      <c r="D120" s="121">
        <v>0.18751040799333896</v>
      </c>
      <c r="E120" s="120">
        <v>72</v>
      </c>
      <c r="F120" s="121">
        <f t="shared" si="11"/>
        <v>-0.98990323937736646</v>
      </c>
      <c r="G120" s="120">
        <v>6730</v>
      </c>
      <c r="H120" s="121">
        <f t="shared" si="11"/>
        <v>92.472222222222229</v>
      </c>
      <c r="I120" s="120">
        <v>11400</v>
      </c>
      <c r="J120" s="121">
        <f t="shared" si="11"/>
        <v>0.69390787518573549</v>
      </c>
      <c r="K120" s="120">
        <v>8996</v>
      </c>
      <c r="L120" s="121">
        <f t="shared" si="11"/>
        <v>-0.21087719298245611</v>
      </c>
      <c r="M120" s="120">
        <v>9024</v>
      </c>
      <c r="N120" s="121">
        <f t="shared" si="12"/>
        <v>3.1124944419742562E-3</v>
      </c>
    </row>
    <row r="121" spans="1:15" x14ac:dyDescent="0.25">
      <c r="B121" s="119" t="s">
        <v>78</v>
      </c>
      <c r="C121" s="120">
        <v>2539</v>
      </c>
      <c r="D121" s="121">
        <v>-0.53869912790697683</v>
      </c>
      <c r="E121" s="120">
        <v>171</v>
      </c>
      <c r="F121" s="121">
        <f t="shared" si="11"/>
        <v>-0.9326506498621504</v>
      </c>
      <c r="G121" s="120">
        <v>8538</v>
      </c>
      <c r="H121" s="121">
        <f t="shared" si="11"/>
        <v>48.929824561403507</v>
      </c>
      <c r="I121" s="120">
        <v>11193</v>
      </c>
      <c r="J121" s="121">
        <f t="shared" si="11"/>
        <v>0.31096275474349966</v>
      </c>
      <c r="K121" s="120">
        <v>10352</v>
      </c>
      <c r="L121" s="121">
        <f t="shared" si="11"/>
        <v>-7.51362458679532E-2</v>
      </c>
      <c r="M121" s="120">
        <v>9405</v>
      </c>
      <c r="N121" s="121">
        <f t="shared" si="12"/>
        <v>-9.1479907264296778E-2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79</v>
      </c>
      <c r="F122" s="121" t="str">
        <f t="shared" si="11"/>
        <v>-</v>
      </c>
      <c r="G122" s="120">
        <v>7844</v>
      </c>
      <c r="H122" s="121">
        <f t="shared" si="11"/>
        <v>98.291139240506325</v>
      </c>
      <c r="I122" s="120">
        <v>12880</v>
      </c>
      <c r="J122" s="121">
        <f t="shared" si="11"/>
        <v>0.64201937786843444</v>
      </c>
      <c r="K122" s="120">
        <v>10335</v>
      </c>
      <c r="L122" s="121">
        <f t="shared" si="11"/>
        <v>-0.1975931677018633</v>
      </c>
      <c r="M122" s="120">
        <v>11340</v>
      </c>
      <c r="N122" s="121">
        <f t="shared" si="12"/>
        <v>9.7242380261248096E-2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149</v>
      </c>
      <c r="F123" s="121" t="str">
        <f t="shared" si="11"/>
        <v>-</v>
      </c>
      <c r="G123" s="120">
        <v>7614</v>
      </c>
      <c r="H123" s="121">
        <f t="shared" si="11"/>
        <v>50.100671140939596</v>
      </c>
      <c r="I123" s="120">
        <v>11897</v>
      </c>
      <c r="J123" s="121">
        <f t="shared" si="11"/>
        <v>0.56251641712634615</v>
      </c>
      <c r="K123" s="120">
        <v>10229</v>
      </c>
      <c r="L123" s="121">
        <f t="shared" si="11"/>
        <v>-0.14020341262503155</v>
      </c>
      <c r="M123" s="120">
        <v>11034</v>
      </c>
      <c r="N123" s="121">
        <f t="shared" si="12"/>
        <v>7.8697819923746248E-2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407</v>
      </c>
      <c r="F124" s="121" t="str">
        <f t="shared" si="11"/>
        <v>-</v>
      </c>
      <c r="G124" s="120">
        <v>6784</v>
      </c>
      <c r="H124" s="121">
        <f t="shared" si="11"/>
        <v>15.668304668304668</v>
      </c>
      <c r="I124" s="120">
        <v>11071</v>
      </c>
      <c r="J124" s="121">
        <f t="shared" si="11"/>
        <v>0.63192806603773577</v>
      </c>
      <c r="K124" s="120">
        <v>9672</v>
      </c>
      <c r="L124" s="121">
        <f t="shared" si="11"/>
        <v>-0.12636618191671933</v>
      </c>
      <c r="M124" s="120">
        <v>9636</v>
      </c>
      <c r="N124" s="121">
        <f t="shared" si="12"/>
        <v>-3.7220843672456372E-3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1257</v>
      </c>
      <c r="F125" s="121" t="str">
        <f t="shared" si="11"/>
        <v>-</v>
      </c>
      <c r="G125" s="120">
        <v>6493</v>
      </c>
      <c r="H125" s="121">
        <f t="shared" si="11"/>
        <v>4.1654733492442322</v>
      </c>
      <c r="I125" s="120">
        <v>9714</v>
      </c>
      <c r="J125" s="121">
        <f t="shared" si="11"/>
        <v>0.49607269367010631</v>
      </c>
      <c r="K125" s="120">
        <v>9908</v>
      </c>
      <c r="L125" s="121">
        <f t="shared" si="11"/>
        <v>1.9971175622812476E-2</v>
      </c>
      <c r="M125" s="120">
        <v>10415</v>
      </c>
      <c r="N125" s="121">
        <f t="shared" si="12"/>
        <v>5.1170771094065426E-2</v>
      </c>
    </row>
    <row r="126" spans="1:15" x14ac:dyDescent="0.25">
      <c r="B126" s="119" t="s">
        <v>88</v>
      </c>
      <c r="C126" s="120">
        <v>1065</v>
      </c>
      <c r="D126" s="121">
        <v>-0.79901868277033405</v>
      </c>
      <c r="E126" s="120">
        <v>3443</v>
      </c>
      <c r="F126" s="121">
        <f t="shared" si="11"/>
        <v>2.2328638497652582</v>
      </c>
      <c r="G126" s="120">
        <v>9215</v>
      </c>
      <c r="H126" s="121">
        <f t="shared" si="11"/>
        <v>1.6764449607900089</v>
      </c>
      <c r="I126" s="120">
        <v>9184</v>
      </c>
      <c r="J126" s="121">
        <f t="shared" si="11"/>
        <v>-3.3640803038523792E-3</v>
      </c>
      <c r="K126" s="120">
        <v>9915</v>
      </c>
      <c r="L126" s="121">
        <f t="shared" si="11"/>
        <v>7.9594947735191601E-2</v>
      </c>
      <c r="M126" s="120">
        <v>11125</v>
      </c>
      <c r="N126" s="121">
        <f t="shared" si="12"/>
        <v>0.12203731719616751</v>
      </c>
    </row>
    <row r="127" spans="1:15" x14ac:dyDescent="0.25">
      <c r="B127" s="119" t="s">
        <v>90</v>
      </c>
      <c r="C127" s="120">
        <v>827</v>
      </c>
      <c r="D127" s="121">
        <v>-0.82508460236886627</v>
      </c>
      <c r="E127" s="120">
        <v>3529</v>
      </c>
      <c r="F127" s="121">
        <f t="shared" si="11"/>
        <v>3.2672309552599756</v>
      </c>
      <c r="G127" s="120">
        <v>7683</v>
      </c>
      <c r="H127" s="121">
        <f t="shared" si="11"/>
        <v>1.1771039954661378</v>
      </c>
      <c r="I127" s="120">
        <v>9672</v>
      </c>
      <c r="J127" s="121">
        <f t="shared" si="11"/>
        <v>0.25888324873096447</v>
      </c>
      <c r="K127" s="120">
        <v>9883</v>
      </c>
      <c r="L127" s="121">
        <f t="shared" si="11"/>
        <v>2.1815550041356602E-2</v>
      </c>
      <c r="M127" s="120"/>
      <c r="N127" s="121"/>
    </row>
    <row r="128" spans="1:15" x14ac:dyDescent="0.25">
      <c r="A128" s="125"/>
      <c r="B128" s="119" t="s">
        <v>92</v>
      </c>
      <c r="C128" s="120">
        <v>1391</v>
      </c>
      <c r="D128" s="121">
        <v>-0.7299029126213592</v>
      </c>
      <c r="E128" s="120">
        <v>7205</v>
      </c>
      <c r="F128" s="121">
        <f t="shared" si="11"/>
        <v>4.1797268152408336</v>
      </c>
      <c r="G128" s="120">
        <v>10291</v>
      </c>
      <c r="H128" s="121">
        <f t="shared" si="11"/>
        <v>0.42831367106176277</v>
      </c>
      <c r="I128" s="120">
        <v>14584</v>
      </c>
      <c r="J128" s="121">
        <f t="shared" si="11"/>
        <v>0.41716062578952484</v>
      </c>
      <c r="K128" s="120">
        <v>10648</v>
      </c>
      <c r="L128" s="121">
        <f t="shared" si="11"/>
        <v>-0.26988480526604497</v>
      </c>
      <c r="M128" s="120"/>
      <c r="N128" s="121"/>
    </row>
    <row r="129" spans="2:15" x14ac:dyDescent="0.25">
      <c r="B129" s="119" t="s">
        <v>94</v>
      </c>
      <c r="C129" s="120">
        <v>3284</v>
      </c>
      <c r="D129" s="121">
        <v>-0.3418837675350701</v>
      </c>
      <c r="E129" s="120">
        <v>5313</v>
      </c>
      <c r="F129" s="121">
        <f t="shared" si="11"/>
        <v>0.61784409257003658</v>
      </c>
      <c r="G129" s="120">
        <v>6030</v>
      </c>
      <c r="H129" s="121">
        <f t="shared" si="11"/>
        <v>0.13495200451722189</v>
      </c>
      <c r="I129" s="120">
        <v>9172</v>
      </c>
      <c r="J129" s="121">
        <f t="shared" si="11"/>
        <v>0.52106135986732993</v>
      </c>
      <c r="K129" s="120">
        <v>9348</v>
      </c>
      <c r="L129" s="121">
        <f t="shared" si="11"/>
        <v>1.9188835586567921E-2</v>
      </c>
      <c r="M129" s="120"/>
      <c r="N129" s="121"/>
    </row>
    <row r="130" spans="2:15" x14ac:dyDescent="0.25">
      <c r="B130" s="119" t="s">
        <v>96</v>
      </c>
      <c r="C130" s="120">
        <v>3228</v>
      </c>
      <c r="D130" s="121">
        <v>-0.35115577889447236</v>
      </c>
      <c r="E130" s="120">
        <v>4587</v>
      </c>
      <c r="F130" s="121">
        <f t="shared" si="11"/>
        <v>0.42100371747211907</v>
      </c>
      <c r="G130" s="120">
        <v>9121</v>
      </c>
      <c r="H130" s="121">
        <f t="shared" si="11"/>
        <v>0.98844560715064311</v>
      </c>
      <c r="I130" s="120">
        <v>9933</v>
      </c>
      <c r="J130" s="121">
        <f t="shared" si="11"/>
        <v>8.9025326170375951E-2</v>
      </c>
      <c r="K130" s="120">
        <v>9148</v>
      </c>
      <c r="L130" s="121">
        <f t="shared" si="11"/>
        <v>-7.9029497634148793E-2</v>
      </c>
      <c r="M130" s="120"/>
      <c r="N130" s="121"/>
    </row>
    <row r="131" spans="2:15" ht="15.75" x14ac:dyDescent="0.25">
      <c r="B131" s="122" t="s">
        <v>33</v>
      </c>
      <c r="C131" s="123">
        <v>26382</v>
      </c>
      <c r="D131" s="124">
        <v>-0.57042368189663595</v>
      </c>
      <c r="E131" s="123">
        <v>26812</v>
      </c>
      <c r="F131" s="124">
        <f t="shared" si="11"/>
        <v>1.6298991736790169E-2</v>
      </c>
      <c r="G131" s="123">
        <v>90804</v>
      </c>
      <c r="H131" s="124">
        <f t="shared" si="11"/>
        <v>2.3866925257347456</v>
      </c>
      <c r="I131" s="123">
        <v>128108</v>
      </c>
      <c r="J131" s="124">
        <f t="shared" si="11"/>
        <v>0.41081890665609455</v>
      </c>
      <c r="K131" s="123">
        <v>116734</v>
      </c>
      <c r="L131" s="124">
        <f t="shared" si="11"/>
        <v>-8.8784463109251588E-2</v>
      </c>
      <c r="M131" s="123">
        <v>81778</v>
      </c>
      <c r="N131" s="124">
        <v>5.2389102654844422E-2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248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C$7</f>
        <v>2020</v>
      </c>
      <c r="D139" s="308"/>
      <c r="E139" s="307">
        <f>E$7</f>
        <v>2021</v>
      </c>
      <c r="F139" s="308"/>
      <c r="G139" s="307">
        <f>G$7</f>
        <v>2022</v>
      </c>
      <c r="H139" s="308"/>
      <c r="I139" s="307">
        <f>I$7</f>
        <v>2023</v>
      </c>
      <c r="J139" s="308"/>
      <c r="K139" s="307">
        <f>K$7</f>
        <v>2024</v>
      </c>
      <c r="L139" s="308"/>
      <c r="M139" s="307">
        <f>M$7</f>
        <v>2025</v>
      </c>
      <c r="N139" s="308"/>
    </row>
    <row r="140" spans="2:15" ht="16.5" thickTop="1" thickBot="1" x14ac:dyDescent="0.3">
      <c r="B140" s="87"/>
      <c r="C140" s="116" t="s">
        <v>72</v>
      </c>
      <c r="D140" s="117" t="str">
        <f>CONCATENATE("var ",RIGHT(C139,2),"/",RIGHT(C139-1,2))</f>
        <v>var 20/19</v>
      </c>
      <c r="E140" s="118" t="s">
        <v>72</v>
      </c>
      <c r="F140" s="117" t="str">
        <f>CONCATENATE("var ",RIGHT(E139,2),"/",RIGHT(E139-1,2))</f>
        <v>var 21/20</v>
      </c>
      <c r="G140" s="118" t="s">
        <v>72</v>
      </c>
      <c r="H140" s="117" t="str">
        <f>CONCATENATE("var ",RIGHT(G139,2),"/",RIGHT(G139-1,2))</f>
        <v>var 22/21</v>
      </c>
      <c r="I140" s="118" t="s">
        <v>72</v>
      </c>
      <c r="J140" s="117" t="str">
        <f>CONCATENATE("var ",RIGHT(I139,2),"/",RIGHT(I139-1,2))</f>
        <v>var 23/22</v>
      </c>
      <c r="K140" s="118" t="s">
        <v>72</v>
      </c>
      <c r="L140" s="117" t="str">
        <f>CONCATENATE("var ",RIGHT(K139,2),"/",RIGHT(K139-1,2))</f>
        <v>var 24/23</v>
      </c>
      <c r="M140" s="118" t="s">
        <v>72</v>
      </c>
      <c r="N140" s="117" t="str">
        <f>CONCATENATE("var ",RIGHT(M139,2),"/",RIGHT(M139-1,2))</f>
        <v>var 25/24</v>
      </c>
    </row>
    <row r="141" spans="2:15" x14ac:dyDescent="0.25">
      <c r="B141" s="119" t="s">
        <v>74</v>
      </c>
      <c r="C141" s="120">
        <v>837</v>
      </c>
      <c r="D141" s="121">
        <v>-0.28216123499142365</v>
      </c>
      <c r="E141" s="120">
        <v>468</v>
      </c>
      <c r="F141" s="121">
        <f t="shared" ref="F141:L153" si="13">IFERROR(E141/C141-1,"-")</f>
        <v>-0.44086021505376349</v>
      </c>
      <c r="G141" s="120">
        <v>681</v>
      </c>
      <c r="H141" s="121">
        <f t="shared" si="13"/>
        <v>0.45512820512820507</v>
      </c>
      <c r="I141" s="120">
        <v>799</v>
      </c>
      <c r="J141" s="121">
        <f t="shared" si="13"/>
        <v>0.17327459618208518</v>
      </c>
      <c r="K141" s="120">
        <v>977</v>
      </c>
      <c r="L141" s="121">
        <f t="shared" si="13"/>
        <v>0.22277847309136423</v>
      </c>
      <c r="M141" s="120">
        <v>856</v>
      </c>
      <c r="N141" s="121">
        <f t="shared" ref="N141:N150" si="14">IFERROR(M141/K141-1,"-")</f>
        <v>-0.12384851586489254</v>
      </c>
    </row>
    <row r="142" spans="2:15" x14ac:dyDescent="0.25">
      <c r="B142" s="119" t="s">
        <v>76</v>
      </c>
      <c r="C142" s="120">
        <v>508</v>
      </c>
      <c r="D142" s="121">
        <v>-0.51059730250481694</v>
      </c>
      <c r="E142" s="120">
        <v>123</v>
      </c>
      <c r="F142" s="121">
        <f t="shared" si="13"/>
        <v>-0.75787401574803148</v>
      </c>
      <c r="G142" s="120">
        <v>493</v>
      </c>
      <c r="H142" s="121">
        <f t="shared" si="13"/>
        <v>3.0081300813008127</v>
      </c>
      <c r="I142" s="120">
        <v>970</v>
      </c>
      <c r="J142" s="121">
        <f t="shared" si="13"/>
        <v>0.96754563894523327</v>
      </c>
      <c r="K142" s="120">
        <v>722</v>
      </c>
      <c r="L142" s="121">
        <f t="shared" si="13"/>
        <v>-0.25567010309278349</v>
      </c>
      <c r="M142" s="120">
        <v>749</v>
      </c>
      <c r="N142" s="121">
        <f t="shared" si="14"/>
        <v>3.7396121883656486E-2</v>
      </c>
    </row>
    <row r="143" spans="2:15" x14ac:dyDescent="0.25">
      <c r="B143" s="119" t="s">
        <v>78</v>
      </c>
      <c r="C143" s="120">
        <v>482</v>
      </c>
      <c r="D143" s="121">
        <v>-0.55493998153277935</v>
      </c>
      <c r="E143" s="120">
        <v>337</v>
      </c>
      <c r="F143" s="121">
        <f t="shared" si="13"/>
        <v>-0.30082987551867224</v>
      </c>
      <c r="G143" s="120">
        <v>1542</v>
      </c>
      <c r="H143" s="121">
        <f t="shared" si="13"/>
        <v>3.5756676557863498</v>
      </c>
      <c r="I143" s="120">
        <v>991</v>
      </c>
      <c r="J143" s="121">
        <f t="shared" si="13"/>
        <v>-0.35732814526588841</v>
      </c>
      <c r="K143" s="120">
        <v>1079</v>
      </c>
      <c r="L143" s="121">
        <f t="shared" si="13"/>
        <v>8.8799192734611454E-2</v>
      </c>
      <c r="M143" s="120">
        <v>1207</v>
      </c>
      <c r="N143" s="121">
        <f t="shared" si="14"/>
        <v>0.11862835959221507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336</v>
      </c>
      <c r="F144" s="121" t="str">
        <f t="shared" si="13"/>
        <v>-</v>
      </c>
      <c r="G144" s="120">
        <v>450</v>
      </c>
      <c r="H144" s="121">
        <f t="shared" si="13"/>
        <v>0.33928571428571419</v>
      </c>
      <c r="I144" s="120">
        <v>1079</v>
      </c>
      <c r="J144" s="121">
        <f t="shared" si="13"/>
        <v>1.3977777777777778</v>
      </c>
      <c r="K144" s="120">
        <v>593</v>
      </c>
      <c r="L144" s="121">
        <f t="shared" si="13"/>
        <v>-0.45041705282669142</v>
      </c>
      <c r="M144" s="120">
        <v>1089</v>
      </c>
      <c r="N144" s="121">
        <f t="shared" si="14"/>
        <v>0.83642495784148396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398</v>
      </c>
      <c r="F145" s="121" t="str">
        <f t="shared" si="13"/>
        <v>-</v>
      </c>
      <c r="G145" s="120">
        <v>288</v>
      </c>
      <c r="H145" s="121">
        <f t="shared" si="13"/>
        <v>-0.27638190954773867</v>
      </c>
      <c r="I145" s="120">
        <v>523</v>
      </c>
      <c r="J145" s="121">
        <f t="shared" si="13"/>
        <v>0.81597222222222232</v>
      </c>
      <c r="K145" s="120">
        <v>557</v>
      </c>
      <c r="L145" s="121">
        <f t="shared" si="13"/>
        <v>6.5009560229445595E-2</v>
      </c>
      <c r="M145" s="120">
        <v>654</v>
      </c>
      <c r="N145" s="121">
        <f t="shared" si="14"/>
        <v>0.17414721723518856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2089</v>
      </c>
      <c r="F146" s="121" t="str">
        <f t="shared" si="13"/>
        <v>-</v>
      </c>
      <c r="G146" s="120">
        <v>179</v>
      </c>
      <c r="H146" s="121">
        <f t="shared" si="13"/>
        <v>-0.91431306845380567</v>
      </c>
      <c r="I146" s="120">
        <v>633</v>
      </c>
      <c r="J146" s="121">
        <f t="shared" si="13"/>
        <v>2.5363128491620111</v>
      </c>
      <c r="K146" s="120">
        <v>501</v>
      </c>
      <c r="L146" s="121">
        <f t="shared" si="13"/>
        <v>-0.20853080568720384</v>
      </c>
      <c r="M146" s="120">
        <v>708</v>
      </c>
      <c r="N146" s="121">
        <f t="shared" si="14"/>
        <v>0.41317365269461082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425</v>
      </c>
      <c r="F147" s="121" t="str">
        <f t="shared" si="13"/>
        <v>-</v>
      </c>
      <c r="G147" s="120">
        <v>235</v>
      </c>
      <c r="H147" s="121">
        <f t="shared" si="13"/>
        <v>-0.44705882352941173</v>
      </c>
      <c r="I147" s="120">
        <v>368</v>
      </c>
      <c r="J147" s="121">
        <f t="shared" si="13"/>
        <v>0.56595744680851068</v>
      </c>
      <c r="K147" s="120">
        <v>525</v>
      </c>
      <c r="L147" s="121">
        <f t="shared" si="13"/>
        <v>0.42663043478260865</v>
      </c>
      <c r="M147" s="120">
        <v>572</v>
      </c>
      <c r="N147" s="121">
        <f t="shared" si="14"/>
        <v>8.9523809523809561E-2</v>
      </c>
    </row>
    <row r="148" spans="1:15" x14ac:dyDescent="0.25">
      <c r="B148" s="119" t="s">
        <v>88</v>
      </c>
      <c r="C148" s="120">
        <v>392</v>
      </c>
      <c r="D148" s="121">
        <v>-0.17991631799163177</v>
      </c>
      <c r="E148" s="120">
        <v>361</v>
      </c>
      <c r="F148" s="121">
        <f t="shared" si="13"/>
        <v>-7.9081632653061229E-2</v>
      </c>
      <c r="G148" s="120">
        <v>365</v>
      </c>
      <c r="H148" s="121">
        <f t="shared" si="13"/>
        <v>1.1080332409972193E-2</v>
      </c>
      <c r="I148" s="120">
        <v>339</v>
      </c>
      <c r="J148" s="121">
        <f t="shared" si="13"/>
        <v>-7.1232876712328808E-2</v>
      </c>
      <c r="K148" s="120">
        <v>575</v>
      </c>
      <c r="L148" s="121">
        <f t="shared" si="13"/>
        <v>0.69616519174041303</v>
      </c>
      <c r="M148" s="120">
        <v>572</v>
      </c>
      <c r="N148" s="121">
        <f t="shared" si="14"/>
        <v>-5.2173913043478404E-3</v>
      </c>
    </row>
    <row r="149" spans="1:15" x14ac:dyDescent="0.25">
      <c r="B149" s="119" t="s">
        <v>90</v>
      </c>
      <c r="C149" s="120">
        <v>116</v>
      </c>
      <c r="D149" s="121">
        <v>-0.88514851485148516</v>
      </c>
      <c r="E149" s="120">
        <v>522</v>
      </c>
      <c r="F149" s="121">
        <f t="shared" si="13"/>
        <v>3.5</v>
      </c>
      <c r="G149" s="120">
        <v>409</v>
      </c>
      <c r="H149" s="121">
        <f t="shared" si="13"/>
        <v>-0.21647509578544066</v>
      </c>
      <c r="I149" s="120">
        <v>570</v>
      </c>
      <c r="J149" s="121">
        <f t="shared" si="13"/>
        <v>0.39364303178484117</v>
      </c>
      <c r="K149" s="120">
        <v>486</v>
      </c>
      <c r="L149" s="121">
        <f t="shared" si="13"/>
        <v>-0.14736842105263159</v>
      </c>
      <c r="M149" s="120"/>
      <c r="N149" s="121"/>
    </row>
    <row r="150" spans="1:15" x14ac:dyDescent="0.25">
      <c r="A150" s="125"/>
      <c r="B150" s="119" t="s">
        <v>92</v>
      </c>
      <c r="C150" s="120">
        <v>86</v>
      </c>
      <c r="D150" s="121">
        <v>-0.87028657616892913</v>
      </c>
      <c r="E150" s="120">
        <v>638</v>
      </c>
      <c r="F150" s="121">
        <f t="shared" si="13"/>
        <v>6.4186046511627906</v>
      </c>
      <c r="G150" s="120">
        <v>495</v>
      </c>
      <c r="H150" s="121">
        <f t="shared" si="13"/>
        <v>-0.22413793103448276</v>
      </c>
      <c r="I150" s="120">
        <v>573</v>
      </c>
      <c r="J150" s="121">
        <f t="shared" si="13"/>
        <v>0.15757575757575748</v>
      </c>
      <c r="K150" s="120">
        <v>733</v>
      </c>
      <c r="L150" s="121">
        <f t="shared" si="13"/>
        <v>0.27923211169284468</v>
      </c>
      <c r="M150" s="120"/>
      <c r="N150" s="121"/>
    </row>
    <row r="151" spans="1:15" x14ac:dyDescent="0.25">
      <c r="B151" s="119" t="s">
        <v>94</v>
      </c>
      <c r="C151" s="120">
        <v>450</v>
      </c>
      <c r="D151" s="121">
        <v>-0.61373390557939911</v>
      </c>
      <c r="E151" s="120">
        <v>706</v>
      </c>
      <c r="F151" s="121">
        <f t="shared" si="13"/>
        <v>0.568888888888889</v>
      </c>
      <c r="G151" s="120">
        <v>972</v>
      </c>
      <c r="H151" s="121">
        <f t="shared" si="13"/>
        <v>0.37677053824362616</v>
      </c>
      <c r="I151" s="120">
        <v>960</v>
      </c>
      <c r="J151" s="121">
        <f t="shared" si="13"/>
        <v>-1.2345679012345734E-2</v>
      </c>
      <c r="K151" s="120">
        <v>998</v>
      </c>
      <c r="L151" s="121">
        <f t="shared" si="13"/>
        <v>3.9583333333333304E-2</v>
      </c>
      <c r="M151" s="120"/>
      <c r="N151" s="121"/>
    </row>
    <row r="152" spans="1:15" x14ac:dyDescent="0.25">
      <c r="B152" s="119" t="s">
        <v>96</v>
      </c>
      <c r="C152" s="120">
        <v>304</v>
      </c>
      <c r="D152" s="121">
        <v>-0.64527421236872806</v>
      </c>
      <c r="E152" s="120">
        <v>794</v>
      </c>
      <c r="F152" s="121">
        <f t="shared" si="13"/>
        <v>1.611842105263158</v>
      </c>
      <c r="G152" s="120">
        <v>835</v>
      </c>
      <c r="H152" s="121">
        <f t="shared" si="13"/>
        <v>5.1637279596977281E-2</v>
      </c>
      <c r="I152" s="120">
        <v>1075</v>
      </c>
      <c r="J152" s="121">
        <f t="shared" si="13"/>
        <v>0.28742514970059885</v>
      </c>
      <c r="K152" s="120">
        <v>770</v>
      </c>
      <c r="L152" s="121">
        <f t="shared" si="13"/>
        <v>-0.28372093023255818</v>
      </c>
      <c r="M152" s="120"/>
      <c r="N152" s="121"/>
    </row>
    <row r="153" spans="1:15" ht="15.75" x14ac:dyDescent="0.25">
      <c r="B153" s="122" t="s">
        <v>33</v>
      </c>
      <c r="C153" s="123">
        <v>3197</v>
      </c>
      <c r="D153" s="124">
        <v>-0.67320862721046715</v>
      </c>
      <c r="E153" s="123">
        <v>7197</v>
      </c>
      <c r="F153" s="124">
        <f t="shared" si="13"/>
        <v>1.2511729746637474</v>
      </c>
      <c r="G153" s="123">
        <v>6944</v>
      </c>
      <c r="H153" s="124">
        <f t="shared" si="13"/>
        <v>-3.5153536195637103E-2</v>
      </c>
      <c r="I153" s="123">
        <v>8880</v>
      </c>
      <c r="J153" s="124">
        <f t="shared" si="13"/>
        <v>0.27880184331797242</v>
      </c>
      <c r="K153" s="123">
        <v>8516</v>
      </c>
      <c r="L153" s="124">
        <f t="shared" si="13"/>
        <v>-4.0990990990991016E-2</v>
      </c>
      <c r="M153" s="123">
        <v>6301</v>
      </c>
      <c r="N153" s="124">
        <v>0.1396274190631217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249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C$7</f>
        <v>2020</v>
      </c>
      <c r="D161" s="308"/>
      <c r="E161" s="307">
        <f>E$7</f>
        <v>2021</v>
      </c>
      <c r="F161" s="308"/>
      <c r="G161" s="307">
        <f>G$7</f>
        <v>2022</v>
      </c>
      <c r="H161" s="308"/>
      <c r="I161" s="307">
        <f>I$7</f>
        <v>2023</v>
      </c>
      <c r="J161" s="308"/>
      <c r="K161" s="307">
        <f>K$7</f>
        <v>2024</v>
      </c>
      <c r="L161" s="308"/>
      <c r="M161" s="307">
        <f>M$7</f>
        <v>2025</v>
      </c>
      <c r="N161" s="308"/>
    </row>
    <row r="162" spans="2:14" ht="16.5" thickTop="1" thickBot="1" x14ac:dyDescent="0.3">
      <c r="B162" s="87"/>
      <c r="C162" s="116" t="s">
        <v>72</v>
      </c>
      <c r="D162" s="117" t="str">
        <f>CONCATENATE("var ",RIGHT(C161,2),"/",RIGHT(C161-1,2))</f>
        <v>var 20/19</v>
      </c>
      <c r="E162" s="118" t="s">
        <v>72</v>
      </c>
      <c r="F162" s="117" t="str">
        <f>CONCATENATE("var ",RIGHT(E161,2),"/",RIGHT(E161-1,2))</f>
        <v>var 21/20</v>
      </c>
      <c r="G162" s="118" t="s">
        <v>72</v>
      </c>
      <c r="H162" s="117" t="str">
        <f>CONCATENATE("var ",RIGHT(G161,2),"/",RIGHT(G161-1,2))</f>
        <v>var 22/21</v>
      </c>
      <c r="I162" s="118" t="s">
        <v>72</v>
      </c>
      <c r="J162" s="117" t="str">
        <f>CONCATENATE("var ",RIGHT(I161,2),"/",RIGHT(I161-1,2))</f>
        <v>var 23/22</v>
      </c>
      <c r="K162" s="118" t="s">
        <v>72</v>
      </c>
      <c r="L162" s="117" t="str">
        <f>CONCATENATE("var ",RIGHT(K161,2),"/",RIGHT(K161-1,2))</f>
        <v>var 24/23</v>
      </c>
      <c r="M162" s="118" t="s">
        <v>72</v>
      </c>
      <c r="N162" s="117" t="str">
        <f>CONCATENATE("var ",RIGHT(M161,2),"/",RIGHT(M161-1,2))</f>
        <v>var 25/24</v>
      </c>
    </row>
    <row r="163" spans="2:14" x14ac:dyDescent="0.25">
      <c r="B163" s="119" t="s">
        <v>74</v>
      </c>
      <c r="C163" s="120">
        <v>517</v>
      </c>
      <c r="D163" s="121">
        <v>-0.49064039408867</v>
      </c>
      <c r="E163" s="120">
        <v>270</v>
      </c>
      <c r="F163" s="121">
        <f t="shared" ref="F163:L175" si="15">IFERROR(E163/C163-1,"-")</f>
        <v>-0.47775628626692457</v>
      </c>
      <c r="G163" s="120">
        <v>556</v>
      </c>
      <c r="H163" s="121">
        <f t="shared" si="15"/>
        <v>1.0592592592592593</v>
      </c>
      <c r="I163" s="120">
        <v>786</v>
      </c>
      <c r="J163" s="121">
        <f t="shared" si="15"/>
        <v>0.41366906474820153</v>
      </c>
      <c r="K163" s="120">
        <v>785</v>
      </c>
      <c r="L163" s="121">
        <f t="shared" si="15"/>
        <v>-1.2722646310432406E-3</v>
      </c>
      <c r="M163" s="120">
        <v>1152</v>
      </c>
      <c r="N163" s="121">
        <f t="shared" ref="N163:N172" si="16">IFERROR(M163/K163-1,"-")</f>
        <v>0.46751592356687888</v>
      </c>
    </row>
    <row r="164" spans="2:14" x14ac:dyDescent="0.25">
      <c r="B164" s="119" t="s">
        <v>76</v>
      </c>
      <c r="C164" s="120">
        <v>660</v>
      </c>
      <c r="D164" s="121">
        <v>-0.46902654867256632</v>
      </c>
      <c r="E164" s="120">
        <v>298</v>
      </c>
      <c r="F164" s="121">
        <f t="shared" si="15"/>
        <v>-0.54848484848484846</v>
      </c>
      <c r="G164" s="120">
        <v>884</v>
      </c>
      <c r="H164" s="121">
        <f t="shared" si="15"/>
        <v>1.9664429530201342</v>
      </c>
      <c r="I164" s="120">
        <v>1866</v>
      </c>
      <c r="J164" s="121">
        <f t="shared" si="15"/>
        <v>1.1108597285067874</v>
      </c>
      <c r="K164" s="120">
        <v>1179</v>
      </c>
      <c r="L164" s="121">
        <f t="shared" si="15"/>
        <v>-0.36816720257234725</v>
      </c>
      <c r="M164" s="120">
        <v>1544</v>
      </c>
      <c r="N164" s="121">
        <f t="shared" si="16"/>
        <v>0.30958439355385914</v>
      </c>
    </row>
    <row r="165" spans="2:14" x14ac:dyDescent="0.25">
      <c r="B165" s="119" t="s">
        <v>78</v>
      </c>
      <c r="C165" s="120">
        <v>341</v>
      </c>
      <c r="D165" s="121">
        <v>-0.68971792538671517</v>
      </c>
      <c r="E165" s="120">
        <v>394</v>
      </c>
      <c r="F165" s="121">
        <f t="shared" si="15"/>
        <v>0.15542521994134906</v>
      </c>
      <c r="G165" s="120">
        <v>1327</v>
      </c>
      <c r="H165" s="121">
        <f t="shared" si="15"/>
        <v>2.3680203045685277</v>
      </c>
      <c r="I165" s="120">
        <v>1634</v>
      </c>
      <c r="J165" s="121">
        <f t="shared" si="15"/>
        <v>0.23134890730972124</v>
      </c>
      <c r="K165" s="120">
        <v>802</v>
      </c>
      <c r="L165" s="121">
        <f t="shared" si="15"/>
        <v>-0.50917992656058753</v>
      </c>
      <c r="M165" s="120">
        <v>1332</v>
      </c>
      <c r="N165" s="121">
        <f t="shared" si="16"/>
        <v>0.6608478802992519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449</v>
      </c>
      <c r="F166" s="121" t="str">
        <f t="shared" si="15"/>
        <v>-</v>
      </c>
      <c r="G166" s="120">
        <v>757</v>
      </c>
      <c r="H166" s="121">
        <f t="shared" si="15"/>
        <v>0.68596881959910916</v>
      </c>
      <c r="I166" s="120">
        <v>1968</v>
      </c>
      <c r="J166" s="121">
        <f t="shared" si="15"/>
        <v>1.5997357992073975</v>
      </c>
      <c r="K166" s="120">
        <v>1348</v>
      </c>
      <c r="L166" s="121">
        <f t="shared" si="15"/>
        <v>-0.31504065040650409</v>
      </c>
      <c r="M166" s="120">
        <v>1529</v>
      </c>
      <c r="N166" s="121">
        <f t="shared" si="16"/>
        <v>0.13427299703264084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726</v>
      </c>
      <c r="F167" s="121" t="str">
        <f t="shared" si="15"/>
        <v>-</v>
      </c>
      <c r="G167" s="120">
        <v>650</v>
      </c>
      <c r="H167" s="121">
        <f t="shared" si="15"/>
        <v>-0.10468319559228645</v>
      </c>
      <c r="I167" s="120">
        <v>1147</v>
      </c>
      <c r="J167" s="121">
        <f t="shared" si="15"/>
        <v>0.7646153846153847</v>
      </c>
      <c r="K167" s="120">
        <v>1201</v>
      </c>
      <c r="L167" s="121">
        <f t="shared" si="15"/>
        <v>4.7079337401918053E-2</v>
      </c>
      <c r="M167" s="120">
        <v>1412</v>
      </c>
      <c r="N167" s="121">
        <f t="shared" si="16"/>
        <v>0.1756869275603663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555</v>
      </c>
      <c r="F168" s="121" t="str">
        <f t="shared" si="15"/>
        <v>-</v>
      </c>
      <c r="G168" s="120">
        <v>339</v>
      </c>
      <c r="H168" s="121">
        <f t="shared" si="15"/>
        <v>-0.38918918918918921</v>
      </c>
      <c r="I168" s="120">
        <v>1022</v>
      </c>
      <c r="J168" s="121">
        <f t="shared" si="15"/>
        <v>2.0147492625368733</v>
      </c>
      <c r="K168" s="120">
        <v>949</v>
      </c>
      <c r="L168" s="121">
        <f t="shared" si="15"/>
        <v>-7.1428571428571397E-2</v>
      </c>
      <c r="M168" s="120">
        <v>1007</v>
      </c>
      <c r="N168" s="121">
        <f t="shared" si="16"/>
        <v>6.1116965226554187E-2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690</v>
      </c>
      <c r="F169" s="121" t="str">
        <f t="shared" si="15"/>
        <v>-</v>
      </c>
      <c r="G169" s="120">
        <v>516</v>
      </c>
      <c r="H169" s="121">
        <f t="shared" si="15"/>
        <v>-0.25217391304347825</v>
      </c>
      <c r="I169" s="120">
        <v>780</v>
      </c>
      <c r="J169" s="121">
        <f t="shared" si="15"/>
        <v>0.51162790697674421</v>
      </c>
      <c r="K169" s="120">
        <v>1247</v>
      </c>
      <c r="L169" s="121">
        <f t="shared" si="15"/>
        <v>0.59871794871794881</v>
      </c>
      <c r="M169" s="120">
        <v>1396</v>
      </c>
      <c r="N169" s="121">
        <f t="shared" si="16"/>
        <v>0.11948676824378501</v>
      </c>
    </row>
    <row r="170" spans="2:14" x14ac:dyDescent="0.25">
      <c r="B170" s="119" t="s">
        <v>88</v>
      </c>
      <c r="C170" s="120">
        <v>213</v>
      </c>
      <c r="D170" s="121">
        <v>-0.84441197954711467</v>
      </c>
      <c r="E170" s="120">
        <v>881</v>
      </c>
      <c r="F170" s="121">
        <f t="shared" si="15"/>
        <v>3.136150234741784</v>
      </c>
      <c r="G170" s="120">
        <v>1099</v>
      </c>
      <c r="H170" s="121">
        <f t="shared" si="15"/>
        <v>0.24744608399545975</v>
      </c>
      <c r="I170" s="120">
        <v>1136</v>
      </c>
      <c r="J170" s="121">
        <f t="shared" si="15"/>
        <v>3.3666969972702354E-2</v>
      </c>
      <c r="K170" s="120">
        <v>1635</v>
      </c>
      <c r="L170" s="121">
        <f t="shared" si="15"/>
        <v>0.43926056338028174</v>
      </c>
      <c r="M170" s="120">
        <v>1378</v>
      </c>
      <c r="N170" s="121">
        <f t="shared" si="16"/>
        <v>-0.15718654434250767</v>
      </c>
    </row>
    <row r="171" spans="2:14" x14ac:dyDescent="0.25">
      <c r="B171" s="119" t="s">
        <v>90</v>
      </c>
      <c r="C171" s="120">
        <v>243</v>
      </c>
      <c r="D171" s="121">
        <v>-0.74818652849740941</v>
      </c>
      <c r="E171" s="120">
        <v>615</v>
      </c>
      <c r="F171" s="121">
        <f t="shared" si="15"/>
        <v>1.5308641975308643</v>
      </c>
      <c r="G171" s="120">
        <v>904</v>
      </c>
      <c r="H171" s="121">
        <f t="shared" si="15"/>
        <v>0.46991869918699192</v>
      </c>
      <c r="I171" s="120">
        <v>596</v>
      </c>
      <c r="J171" s="121">
        <f t="shared" si="15"/>
        <v>-0.34070796460176989</v>
      </c>
      <c r="K171" s="120">
        <v>1285</v>
      </c>
      <c r="L171" s="121">
        <f t="shared" si="15"/>
        <v>1.1560402684563758</v>
      </c>
      <c r="M171" s="120"/>
      <c r="N171" s="121"/>
    </row>
    <row r="172" spans="2:14" x14ac:dyDescent="0.25">
      <c r="B172" s="119" t="s">
        <v>92</v>
      </c>
      <c r="C172" s="120">
        <v>304</v>
      </c>
      <c r="D172" s="121">
        <v>-0.66812227074235808</v>
      </c>
      <c r="E172" s="120">
        <v>611</v>
      </c>
      <c r="F172" s="121">
        <f t="shared" si="15"/>
        <v>1.0098684210526314</v>
      </c>
      <c r="G172" s="120">
        <v>1131</v>
      </c>
      <c r="H172" s="121">
        <f t="shared" si="15"/>
        <v>0.85106382978723394</v>
      </c>
      <c r="I172" s="120">
        <v>834</v>
      </c>
      <c r="J172" s="121">
        <f t="shared" si="15"/>
        <v>-0.2625994694960212</v>
      </c>
      <c r="K172" s="120">
        <v>1681</v>
      </c>
      <c r="L172" s="121">
        <f t="shared" si="15"/>
        <v>1.0155875299760191</v>
      </c>
      <c r="M172" s="120"/>
      <c r="N172" s="121"/>
    </row>
    <row r="173" spans="2:14" x14ac:dyDescent="0.25">
      <c r="B173" s="119" t="s">
        <v>94</v>
      </c>
      <c r="C173" s="120">
        <v>73</v>
      </c>
      <c r="D173" s="121">
        <v>-0.82281553398058249</v>
      </c>
      <c r="E173" s="120">
        <v>526</v>
      </c>
      <c r="F173" s="121">
        <f t="shared" si="15"/>
        <v>6.2054794520547949</v>
      </c>
      <c r="G173" s="120">
        <v>729</v>
      </c>
      <c r="H173" s="121">
        <f t="shared" si="15"/>
        <v>0.38593155893536113</v>
      </c>
      <c r="I173" s="120">
        <v>781</v>
      </c>
      <c r="J173" s="121">
        <f t="shared" si="15"/>
        <v>7.1330589849108339E-2</v>
      </c>
      <c r="K173" s="120">
        <v>1108</v>
      </c>
      <c r="L173" s="121">
        <f t="shared" si="15"/>
        <v>0.41869398207426367</v>
      </c>
      <c r="M173" s="120"/>
      <c r="N173" s="121"/>
    </row>
    <row r="174" spans="2:14" x14ac:dyDescent="0.25">
      <c r="B174" s="119" t="s">
        <v>96</v>
      </c>
      <c r="C174" s="120">
        <v>131</v>
      </c>
      <c r="D174" s="121">
        <v>-0.67085427135678399</v>
      </c>
      <c r="E174" s="120">
        <v>731</v>
      </c>
      <c r="F174" s="121">
        <f t="shared" si="15"/>
        <v>4.5801526717557248</v>
      </c>
      <c r="G174" s="120">
        <v>938</v>
      </c>
      <c r="H174" s="121">
        <f t="shared" si="15"/>
        <v>0.28317373461012307</v>
      </c>
      <c r="I174" s="120">
        <v>864</v>
      </c>
      <c r="J174" s="121">
        <f t="shared" si="15"/>
        <v>-7.8891257995735597E-2</v>
      </c>
      <c r="K174" s="120">
        <v>1025</v>
      </c>
      <c r="L174" s="121">
        <f t="shared" si="15"/>
        <v>0.18634259259259256</v>
      </c>
      <c r="M174" s="120"/>
      <c r="N174" s="121"/>
    </row>
    <row r="175" spans="2:14" ht="15.75" x14ac:dyDescent="0.25">
      <c r="B175" s="122" t="s">
        <v>33</v>
      </c>
      <c r="C175" s="123">
        <v>2498</v>
      </c>
      <c r="D175" s="124">
        <v>-0.78031835370679803</v>
      </c>
      <c r="E175" s="123">
        <v>6746</v>
      </c>
      <c r="F175" s="124">
        <f t="shared" si="15"/>
        <v>1.7005604483586869</v>
      </c>
      <c r="G175" s="123">
        <v>9830</v>
      </c>
      <c r="H175" s="124">
        <f t="shared" si="15"/>
        <v>0.45715979839905119</v>
      </c>
      <c r="I175" s="123">
        <v>13414</v>
      </c>
      <c r="J175" s="124">
        <f t="shared" si="15"/>
        <v>0.36459816887080376</v>
      </c>
      <c r="K175" s="123">
        <v>14245</v>
      </c>
      <c r="L175" s="124">
        <f t="shared" si="15"/>
        <v>6.1950201282242379E-2</v>
      </c>
      <c r="M175" s="123">
        <v>10750</v>
      </c>
      <c r="N175" s="124">
        <v>0.17537721408265905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250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C$7</f>
        <v>2020</v>
      </c>
      <c r="D183" s="308"/>
      <c r="E183" s="307">
        <f>E$7</f>
        <v>2021</v>
      </c>
      <c r="F183" s="308"/>
      <c r="G183" s="307">
        <f>G$7</f>
        <v>2022</v>
      </c>
      <c r="H183" s="308"/>
      <c r="I183" s="307">
        <f>I$7</f>
        <v>2023</v>
      </c>
      <c r="J183" s="308"/>
      <c r="K183" s="307">
        <f>K$7</f>
        <v>2024</v>
      </c>
      <c r="L183" s="308"/>
      <c r="M183" s="307">
        <f>M$7</f>
        <v>2025</v>
      </c>
      <c r="N183" s="308"/>
    </row>
    <row r="184" spans="1:15" ht="16.5" thickTop="1" thickBot="1" x14ac:dyDescent="0.3">
      <c r="B184" s="87"/>
      <c r="C184" s="116" t="s">
        <v>72</v>
      </c>
      <c r="D184" s="117" t="str">
        <f>CONCATENATE("var ",RIGHT(C183,2),"/",RIGHT(C183-1,2))</f>
        <v>var 20/19</v>
      </c>
      <c r="E184" s="118" t="s">
        <v>72</v>
      </c>
      <c r="F184" s="117" t="str">
        <f>CONCATENATE("var ",RIGHT(E183,2),"/",RIGHT(E183-1,2))</f>
        <v>var 21/20</v>
      </c>
      <c r="G184" s="118" t="s">
        <v>72</v>
      </c>
      <c r="H184" s="117" t="str">
        <f>CONCATENATE("var ",RIGHT(G183,2),"/",RIGHT(G183-1,2))</f>
        <v>var 22/21</v>
      </c>
      <c r="I184" s="118" t="s">
        <v>72</v>
      </c>
      <c r="J184" s="117" t="str">
        <f>CONCATENATE("var ",RIGHT(I183,2),"/",RIGHT(I183-1,2))</f>
        <v>var 23/22</v>
      </c>
      <c r="K184" s="118" t="s">
        <v>72</v>
      </c>
      <c r="L184" s="117" t="str">
        <f>CONCATENATE("var ",RIGHT(K183,2),"/",RIGHT(K183-1,2))</f>
        <v>var 24/23</v>
      </c>
      <c r="M184" s="118" t="s">
        <v>72</v>
      </c>
      <c r="N184" s="117" t="str">
        <f>CONCATENATE("var ",RIGHT(M183,2),"/",RIGHT(M183-1,2))</f>
        <v>var 25/24</v>
      </c>
    </row>
    <row r="185" spans="1:15" x14ac:dyDescent="0.25">
      <c r="A185" s="125"/>
      <c r="B185" s="119" t="s">
        <v>74</v>
      </c>
      <c r="C185" s="120">
        <v>320</v>
      </c>
      <c r="D185" s="121">
        <v>0.13074204946996471</v>
      </c>
      <c r="E185" s="120">
        <v>5</v>
      </c>
      <c r="F185" s="121">
        <f t="shared" ref="F185:L197" si="17">IFERROR(E185/C185-1,"-")</f>
        <v>-0.984375</v>
      </c>
      <c r="G185" s="120">
        <v>446</v>
      </c>
      <c r="H185" s="121">
        <f t="shared" si="17"/>
        <v>88.2</v>
      </c>
      <c r="I185" s="120">
        <v>475</v>
      </c>
      <c r="J185" s="121">
        <f t="shared" si="17"/>
        <v>6.5022421524663754E-2</v>
      </c>
      <c r="K185" s="120">
        <v>480</v>
      </c>
      <c r="L185" s="121">
        <f t="shared" si="17"/>
        <v>1.0526315789473717E-2</v>
      </c>
      <c r="M185" s="120">
        <v>396</v>
      </c>
      <c r="N185" s="121">
        <f t="shared" ref="N185:N194" si="18">IFERROR(M185/K185-1,"-")</f>
        <v>-0.17500000000000004</v>
      </c>
    </row>
    <row r="186" spans="1:15" x14ac:dyDescent="0.25">
      <c r="B186" s="119" t="s">
        <v>76</v>
      </c>
      <c r="C186" s="120">
        <v>388</v>
      </c>
      <c r="D186" s="121">
        <v>0.72444444444444445</v>
      </c>
      <c r="E186" s="120">
        <v>25</v>
      </c>
      <c r="F186" s="121">
        <f t="shared" si="17"/>
        <v>-0.93556701030927836</v>
      </c>
      <c r="G186" s="120">
        <v>483</v>
      </c>
      <c r="H186" s="121">
        <f t="shared" si="17"/>
        <v>18.32</v>
      </c>
      <c r="I186" s="120">
        <v>598</v>
      </c>
      <c r="J186" s="121">
        <f t="shared" si="17"/>
        <v>0.23809523809523814</v>
      </c>
      <c r="K186" s="120">
        <v>677</v>
      </c>
      <c r="L186" s="121">
        <f t="shared" si="17"/>
        <v>0.13210702341137126</v>
      </c>
      <c r="M186" s="120">
        <v>480</v>
      </c>
      <c r="N186" s="121">
        <f t="shared" si="18"/>
        <v>-0.29098966026587891</v>
      </c>
    </row>
    <row r="187" spans="1:15" x14ac:dyDescent="0.25">
      <c r="B187" s="119" t="s">
        <v>78</v>
      </c>
      <c r="C187" s="120">
        <v>167</v>
      </c>
      <c r="D187" s="121">
        <v>-0.58250000000000002</v>
      </c>
      <c r="E187" s="120">
        <v>32</v>
      </c>
      <c r="F187" s="121">
        <f t="shared" si="17"/>
        <v>-0.80838323353293418</v>
      </c>
      <c r="G187" s="120">
        <v>540</v>
      </c>
      <c r="H187" s="121">
        <f t="shared" si="17"/>
        <v>15.875</v>
      </c>
      <c r="I187" s="120">
        <v>372</v>
      </c>
      <c r="J187" s="121">
        <f t="shared" si="17"/>
        <v>-0.31111111111111112</v>
      </c>
      <c r="K187" s="120">
        <v>497</v>
      </c>
      <c r="L187" s="121">
        <f t="shared" si="17"/>
        <v>0.33602150537634401</v>
      </c>
      <c r="M187" s="120">
        <v>581</v>
      </c>
      <c r="N187" s="121">
        <f t="shared" si="18"/>
        <v>0.16901408450704225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91</v>
      </c>
      <c r="F188" s="121" t="str">
        <f t="shared" si="17"/>
        <v>-</v>
      </c>
      <c r="G188" s="120">
        <v>533</v>
      </c>
      <c r="H188" s="121">
        <f t="shared" si="17"/>
        <v>4.8571428571428568</v>
      </c>
      <c r="I188" s="120">
        <v>264</v>
      </c>
      <c r="J188" s="121">
        <f t="shared" si="17"/>
        <v>-0.50469043151969983</v>
      </c>
      <c r="K188" s="120">
        <v>408</v>
      </c>
      <c r="L188" s="121">
        <f t="shared" si="17"/>
        <v>0.54545454545454541</v>
      </c>
      <c r="M188" s="120">
        <v>463</v>
      </c>
      <c r="N188" s="121">
        <f t="shared" si="18"/>
        <v>0.13480392156862742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322</v>
      </c>
      <c r="F189" s="121" t="str">
        <f t="shared" si="17"/>
        <v>-</v>
      </c>
      <c r="G189" s="120">
        <v>275</v>
      </c>
      <c r="H189" s="121">
        <f t="shared" si="17"/>
        <v>-0.14596273291925466</v>
      </c>
      <c r="I189" s="120">
        <v>366</v>
      </c>
      <c r="J189" s="121">
        <f t="shared" si="17"/>
        <v>0.33090909090909082</v>
      </c>
      <c r="K189" s="120">
        <v>265</v>
      </c>
      <c r="L189" s="121">
        <f t="shared" si="17"/>
        <v>-0.27595628415300544</v>
      </c>
      <c r="M189" s="120">
        <v>324</v>
      </c>
      <c r="N189" s="121">
        <f t="shared" si="18"/>
        <v>0.22264150943396221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520</v>
      </c>
      <c r="F190" s="121" t="str">
        <f t="shared" si="17"/>
        <v>-</v>
      </c>
      <c r="G190" s="120">
        <v>128</v>
      </c>
      <c r="H190" s="121">
        <f t="shared" si="17"/>
        <v>-0.75384615384615383</v>
      </c>
      <c r="I190" s="120">
        <v>260</v>
      </c>
      <c r="J190" s="121">
        <f t="shared" si="17"/>
        <v>1.03125</v>
      </c>
      <c r="K190" s="120">
        <v>315</v>
      </c>
      <c r="L190" s="121">
        <f t="shared" si="17"/>
        <v>0.21153846153846145</v>
      </c>
      <c r="M190" s="120">
        <v>235</v>
      </c>
      <c r="N190" s="121">
        <f t="shared" si="18"/>
        <v>-0.25396825396825395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570</v>
      </c>
      <c r="F191" s="121" t="str">
        <f t="shared" si="17"/>
        <v>-</v>
      </c>
      <c r="G191" s="120">
        <v>543</v>
      </c>
      <c r="H191" s="121">
        <f t="shared" si="17"/>
        <v>-4.7368421052631615E-2</v>
      </c>
      <c r="I191" s="120">
        <v>1051</v>
      </c>
      <c r="J191" s="121">
        <f t="shared" si="17"/>
        <v>0.9355432780847146</v>
      </c>
      <c r="K191" s="120">
        <v>327</v>
      </c>
      <c r="L191" s="121">
        <f t="shared" si="17"/>
        <v>-0.68886774500475734</v>
      </c>
      <c r="M191" s="120">
        <v>536</v>
      </c>
      <c r="N191" s="121">
        <f t="shared" si="18"/>
        <v>0.63914373088685017</v>
      </c>
    </row>
    <row r="192" spans="1:15" x14ac:dyDescent="0.25">
      <c r="B192" s="119" t="s">
        <v>88</v>
      </c>
      <c r="C192" s="120">
        <v>456</v>
      </c>
      <c r="D192" s="121">
        <v>0.16326530612244894</v>
      </c>
      <c r="E192" s="120">
        <v>475</v>
      </c>
      <c r="F192" s="121">
        <f t="shared" si="17"/>
        <v>4.1666666666666741E-2</v>
      </c>
      <c r="G192" s="120">
        <v>374</v>
      </c>
      <c r="H192" s="121">
        <f t="shared" si="17"/>
        <v>-0.21263157894736839</v>
      </c>
      <c r="I192" s="120">
        <v>248</v>
      </c>
      <c r="J192" s="121">
        <f t="shared" si="17"/>
        <v>-0.33689839572192515</v>
      </c>
      <c r="K192" s="120">
        <v>281</v>
      </c>
      <c r="L192" s="121">
        <f t="shared" si="17"/>
        <v>0.13306451612903225</v>
      </c>
      <c r="M192" s="120">
        <v>366</v>
      </c>
      <c r="N192" s="121">
        <f t="shared" si="18"/>
        <v>0.302491103202847</v>
      </c>
    </row>
    <row r="193" spans="2:15" x14ac:dyDescent="0.25">
      <c r="B193" s="119" t="s">
        <v>90</v>
      </c>
      <c r="C193" s="120">
        <v>1202</v>
      </c>
      <c r="D193" s="121">
        <v>3.8273092369477908</v>
      </c>
      <c r="E193" s="120">
        <v>618</v>
      </c>
      <c r="F193" s="121">
        <f t="shared" si="17"/>
        <v>-0.4858569051580699</v>
      </c>
      <c r="G193" s="120">
        <v>425</v>
      </c>
      <c r="H193" s="121">
        <f t="shared" si="17"/>
        <v>-0.31229773462783172</v>
      </c>
      <c r="I193" s="120">
        <v>370</v>
      </c>
      <c r="J193" s="121">
        <f t="shared" si="17"/>
        <v>-0.12941176470588234</v>
      </c>
      <c r="K193" s="120">
        <v>360</v>
      </c>
      <c r="L193" s="121">
        <f t="shared" si="17"/>
        <v>-2.7027027027026973E-2</v>
      </c>
      <c r="M193" s="120"/>
      <c r="N193" s="121"/>
    </row>
    <row r="194" spans="2:15" x14ac:dyDescent="0.25">
      <c r="B194" s="119" t="s">
        <v>92</v>
      </c>
      <c r="C194" s="120">
        <v>163</v>
      </c>
      <c r="D194" s="121">
        <v>-0.23831775700934577</v>
      </c>
      <c r="E194" s="120">
        <v>624</v>
      </c>
      <c r="F194" s="121">
        <f t="shared" si="17"/>
        <v>2.8282208588957056</v>
      </c>
      <c r="G194" s="120">
        <v>357</v>
      </c>
      <c r="H194" s="121">
        <f t="shared" si="17"/>
        <v>-0.42788461538461542</v>
      </c>
      <c r="I194" s="120">
        <v>373</v>
      </c>
      <c r="J194" s="121">
        <f t="shared" si="17"/>
        <v>4.481792717086841E-2</v>
      </c>
      <c r="K194" s="120">
        <v>608</v>
      </c>
      <c r="L194" s="121">
        <f t="shared" si="17"/>
        <v>0.63002680965147451</v>
      </c>
      <c r="M194" s="120"/>
      <c r="N194" s="121"/>
    </row>
    <row r="195" spans="2:15" x14ac:dyDescent="0.25">
      <c r="B195" s="119" t="s">
        <v>94</v>
      </c>
      <c r="C195" s="120">
        <v>46</v>
      </c>
      <c r="D195" s="121">
        <v>-0.8729281767955801</v>
      </c>
      <c r="E195" s="120">
        <v>469</v>
      </c>
      <c r="F195" s="121">
        <f t="shared" si="17"/>
        <v>9.195652173913043</v>
      </c>
      <c r="G195" s="120">
        <v>291</v>
      </c>
      <c r="H195" s="121">
        <f t="shared" si="17"/>
        <v>-0.3795309168443497</v>
      </c>
      <c r="I195" s="120">
        <v>504</v>
      </c>
      <c r="J195" s="121">
        <f t="shared" si="17"/>
        <v>0.731958762886598</v>
      </c>
      <c r="K195" s="120">
        <v>547</v>
      </c>
      <c r="L195" s="121">
        <f t="shared" si="17"/>
        <v>8.5317460317460236E-2</v>
      </c>
      <c r="M195" s="120"/>
      <c r="N195" s="121"/>
    </row>
    <row r="196" spans="2:15" x14ac:dyDescent="0.25">
      <c r="B196" s="119" t="s">
        <v>96</v>
      </c>
      <c r="C196" s="120">
        <v>71</v>
      </c>
      <c r="D196" s="121">
        <v>-0.75850340136054428</v>
      </c>
      <c r="E196" s="120">
        <v>617</v>
      </c>
      <c r="F196" s="121">
        <f t="shared" si="17"/>
        <v>7.6901408450704221</v>
      </c>
      <c r="G196" s="120">
        <v>355</v>
      </c>
      <c r="H196" s="121">
        <f t="shared" si="17"/>
        <v>-0.42463533225283634</v>
      </c>
      <c r="I196" s="120">
        <v>459</v>
      </c>
      <c r="J196" s="121">
        <f t="shared" si="17"/>
        <v>0.29295774647887329</v>
      </c>
      <c r="K196" s="120">
        <v>381</v>
      </c>
      <c r="L196" s="121">
        <f t="shared" si="17"/>
        <v>-0.16993464052287577</v>
      </c>
      <c r="M196" s="120"/>
      <c r="N196" s="121"/>
    </row>
    <row r="197" spans="2:15" ht="15.75" x14ac:dyDescent="0.25">
      <c r="B197" s="122" t="s">
        <v>33</v>
      </c>
      <c r="C197" s="123">
        <v>2838</v>
      </c>
      <c r="D197" s="124">
        <v>-0.24299813283542282</v>
      </c>
      <c r="E197" s="123">
        <v>4368</v>
      </c>
      <c r="F197" s="124">
        <f t="shared" si="17"/>
        <v>0.53911205073995783</v>
      </c>
      <c r="G197" s="123">
        <v>4750</v>
      </c>
      <c r="H197" s="124">
        <f t="shared" si="17"/>
        <v>8.7454212454212366E-2</v>
      </c>
      <c r="I197" s="123">
        <v>5340</v>
      </c>
      <c r="J197" s="124">
        <f t="shared" si="17"/>
        <v>0.12421052631578955</v>
      </c>
      <c r="K197" s="123">
        <v>5146</v>
      </c>
      <c r="L197" s="124">
        <f t="shared" si="17"/>
        <v>-3.6329588014981318E-2</v>
      </c>
      <c r="M197" s="123">
        <v>3381</v>
      </c>
      <c r="N197" s="124">
        <v>4.0307692307692378E-2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251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C$7</f>
        <v>2020</v>
      </c>
      <c r="D205" s="308"/>
      <c r="E205" s="307">
        <f>E$7</f>
        <v>2021</v>
      </c>
      <c r="F205" s="308"/>
      <c r="G205" s="307">
        <f>G$7</f>
        <v>2022</v>
      </c>
      <c r="H205" s="308"/>
      <c r="I205" s="307">
        <f>I$7</f>
        <v>2023</v>
      </c>
      <c r="J205" s="308"/>
      <c r="K205" s="307">
        <f>K$7</f>
        <v>2024</v>
      </c>
      <c r="L205" s="308"/>
      <c r="M205" s="307">
        <f>M$7</f>
        <v>2025</v>
      </c>
      <c r="N205" s="308"/>
    </row>
    <row r="206" spans="2:15" ht="16.5" thickTop="1" thickBot="1" x14ac:dyDescent="0.3">
      <c r="B206" s="87"/>
      <c r="C206" s="116" t="s">
        <v>72</v>
      </c>
      <c r="D206" s="117" t="str">
        <f>CONCATENATE("var ",RIGHT(C205,2),"/",RIGHT(C205-1,2))</f>
        <v>var 20/19</v>
      </c>
      <c r="E206" s="118" t="s">
        <v>72</v>
      </c>
      <c r="F206" s="117" t="str">
        <f>CONCATENATE("var ",RIGHT(E205,2),"/",RIGHT(E205-1,2))</f>
        <v>var 21/20</v>
      </c>
      <c r="G206" s="118" t="s">
        <v>72</v>
      </c>
      <c r="H206" s="117" t="str">
        <f>CONCATENATE("var ",RIGHT(G205,2),"/",RIGHT(G205-1,2))</f>
        <v>var 22/21</v>
      </c>
      <c r="I206" s="118" t="s">
        <v>72</v>
      </c>
      <c r="J206" s="117" t="str">
        <f>CONCATENATE("var ",RIGHT(I205,2),"/",RIGHT(I205-1,2))</f>
        <v>var 23/22</v>
      </c>
      <c r="K206" s="118" t="s">
        <v>72</v>
      </c>
      <c r="L206" s="117" t="str">
        <f>CONCATENATE("var ",RIGHT(K205,2),"/",RIGHT(K205-1,2))</f>
        <v>var 24/23</v>
      </c>
      <c r="M206" s="118" t="s">
        <v>72</v>
      </c>
      <c r="N206" s="117" t="str">
        <f>CONCATENATE("var ",RIGHT(M205,2),"/",RIGHT(M205-1,2))</f>
        <v>var 25/24</v>
      </c>
    </row>
    <row r="207" spans="2:15" x14ac:dyDescent="0.25">
      <c r="B207" s="119" t="s">
        <v>74</v>
      </c>
      <c r="C207" s="120">
        <v>301</v>
      </c>
      <c r="D207" s="121">
        <v>9.8540145985401395E-2</v>
      </c>
      <c r="E207" s="120">
        <v>0</v>
      </c>
      <c r="F207" s="121">
        <f t="shared" ref="F207:L219" si="19">IFERROR(E207/C207-1,"-")</f>
        <v>-1</v>
      </c>
      <c r="G207" s="120">
        <v>670</v>
      </c>
      <c r="H207" s="121" t="str">
        <f t="shared" si="19"/>
        <v>-</v>
      </c>
      <c r="I207" s="120">
        <v>539</v>
      </c>
      <c r="J207" s="121">
        <f t="shared" si="19"/>
        <v>-0.19552238805970146</v>
      </c>
      <c r="K207" s="120">
        <v>688</v>
      </c>
      <c r="L207" s="121">
        <f t="shared" si="19"/>
        <v>0.27643784786641934</v>
      </c>
      <c r="M207" s="120">
        <v>680</v>
      </c>
      <c r="N207" s="121">
        <f t="shared" ref="N207:N216" si="20">IFERROR(M207/K207-1,"-")</f>
        <v>-1.1627906976744207E-2</v>
      </c>
    </row>
    <row r="208" spans="2:15" x14ac:dyDescent="0.25">
      <c r="B208" s="119" t="s">
        <v>76</v>
      </c>
      <c r="C208" s="120">
        <v>174</v>
      </c>
      <c r="D208" s="121">
        <v>-0.19069767441860463</v>
      </c>
      <c r="E208" s="120">
        <v>36</v>
      </c>
      <c r="F208" s="121">
        <f t="shared" si="19"/>
        <v>-0.7931034482758621</v>
      </c>
      <c r="G208" s="120">
        <v>604</v>
      </c>
      <c r="H208" s="121">
        <f t="shared" si="19"/>
        <v>15.777777777777779</v>
      </c>
      <c r="I208" s="120">
        <v>504</v>
      </c>
      <c r="J208" s="121">
        <f t="shared" si="19"/>
        <v>-0.16556291390728473</v>
      </c>
      <c r="K208" s="120">
        <v>892</v>
      </c>
      <c r="L208" s="121">
        <f t="shared" si="19"/>
        <v>0.76984126984126977</v>
      </c>
      <c r="M208" s="120">
        <v>839</v>
      </c>
      <c r="N208" s="121">
        <f t="shared" si="20"/>
        <v>-5.94170403587444E-2</v>
      </c>
    </row>
    <row r="209" spans="2:15" x14ac:dyDescent="0.25">
      <c r="B209" s="119" t="s">
        <v>78</v>
      </c>
      <c r="C209" s="120">
        <v>111</v>
      </c>
      <c r="D209" s="121">
        <v>-0.66465256797583083</v>
      </c>
      <c r="E209" s="120">
        <v>18</v>
      </c>
      <c r="F209" s="121">
        <f t="shared" si="19"/>
        <v>-0.83783783783783783</v>
      </c>
      <c r="G209" s="120">
        <v>743</v>
      </c>
      <c r="H209" s="121">
        <f t="shared" si="19"/>
        <v>40.277777777777779</v>
      </c>
      <c r="I209" s="120">
        <v>692</v>
      </c>
      <c r="J209" s="121">
        <f t="shared" si="19"/>
        <v>-6.8640646029609731E-2</v>
      </c>
      <c r="K209" s="120">
        <v>527</v>
      </c>
      <c r="L209" s="121">
        <f t="shared" si="19"/>
        <v>-0.23843930635838151</v>
      </c>
      <c r="M209" s="120">
        <v>676</v>
      </c>
      <c r="N209" s="121">
        <f t="shared" si="20"/>
        <v>0.2827324478178368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51</v>
      </c>
      <c r="F210" s="121" t="str">
        <f t="shared" si="19"/>
        <v>-</v>
      </c>
      <c r="G210" s="120">
        <v>396</v>
      </c>
      <c r="H210" s="121">
        <f t="shared" si="19"/>
        <v>6.7647058823529411</v>
      </c>
      <c r="I210" s="120">
        <v>772</v>
      </c>
      <c r="J210" s="121">
        <f t="shared" si="19"/>
        <v>0.94949494949494939</v>
      </c>
      <c r="K210" s="120">
        <v>713</v>
      </c>
      <c r="L210" s="121">
        <f t="shared" si="19"/>
        <v>-7.6424870466321293E-2</v>
      </c>
      <c r="M210" s="120">
        <v>729</v>
      </c>
      <c r="N210" s="121">
        <f t="shared" si="20"/>
        <v>2.244039270687237E-2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59</v>
      </c>
      <c r="F211" s="121" t="str">
        <f t="shared" si="19"/>
        <v>-</v>
      </c>
      <c r="G211" s="120">
        <v>1005</v>
      </c>
      <c r="H211" s="121">
        <f t="shared" si="19"/>
        <v>16.033898305084747</v>
      </c>
      <c r="I211" s="120">
        <v>335</v>
      </c>
      <c r="J211" s="121">
        <f t="shared" si="19"/>
        <v>-0.66666666666666674</v>
      </c>
      <c r="K211" s="120">
        <v>517</v>
      </c>
      <c r="L211" s="121">
        <f t="shared" si="19"/>
        <v>0.5432835820895523</v>
      </c>
      <c r="M211" s="120">
        <v>326</v>
      </c>
      <c r="N211" s="121">
        <f t="shared" si="20"/>
        <v>-0.36943907156673117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591</v>
      </c>
      <c r="F212" s="121" t="str">
        <f t="shared" si="19"/>
        <v>-</v>
      </c>
      <c r="G212" s="120">
        <v>258</v>
      </c>
      <c r="H212" s="121">
        <f t="shared" si="19"/>
        <v>-0.56345177664974622</v>
      </c>
      <c r="I212" s="120">
        <v>259</v>
      </c>
      <c r="J212" s="121">
        <f t="shared" si="19"/>
        <v>3.8759689922480689E-3</v>
      </c>
      <c r="K212" s="120">
        <v>182</v>
      </c>
      <c r="L212" s="121">
        <f t="shared" si="19"/>
        <v>-0.29729729729729726</v>
      </c>
      <c r="M212" s="120">
        <v>304</v>
      </c>
      <c r="N212" s="121">
        <f t="shared" si="20"/>
        <v>0.67032967032967039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401</v>
      </c>
      <c r="F213" s="121" t="str">
        <f t="shared" si="19"/>
        <v>-</v>
      </c>
      <c r="G213" s="120">
        <v>255</v>
      </c>
      <c r="H213" s="121">
        <f t="shared" si="19"/>
        <v>-0.36408977556109723</v>
      </c>
      <c r="I213" s="120">
        <v>394</v>
      </c>
      <c r="J213" s="121">
        <f t="shared" si="19"/>
        <v>0.54509803921568634</v>
      </c>
      <c r="K213" s="120">
        <v>292</v>
      </c>
      <c r="L213" s="121">
        <f t="shared" si="19"/>
        <v>-0.25888324873096447</v>
      </c>
      <c r="M213" s="120">
        <v>560</v>
      </c>
      <c r="N213" s="121">
        <f t="shared" si="20"/>
        <v>0.91780821917808209</v>
      </c>
    </row>
    <row r="214" spans="2:15" x14ac:dyDescent="0.25">
      <c r="B214" s="119" t="s">
        <v>88</v>
      </c>
      <c r="C214" s="120">
        <v>450</v>
      </c>
      <c r="D214" s="121">
        <v>0.88284518828451874</v>
      </c>
      <c r="E214" s="120">
        <v>515</v>
      </c>
      <c r="F214" s="121">
        <f t="shared" si="19"/>
        <v>0.14444444444444438</v>
      </c>
      <c r="G214" s="120">
        <v>246</v>
      </c>
      <c r="H214" s="121">
        <f t="shared" si="19"/>
        <v>-0.52233009708737865</v>
      </c>
      <c r="I214" s="120">
        <v>449</v>
      </c>
      <c r="J214" s="121">
        <f t="shared" si="19"/>
        <v>0.82520325203252032</v>
      </c>
      <c r="K214" s="120">
        <v>255</v>
      </c>
      <c r="L214" s="121">
        <f t="shared" si="19"/>
        <v>-0.43207126948775054</v>
      </c>
      <c r="M214" s="120">
        <v>438</v>
      </c>
      <c r="N214" s="121">
        <f t="shared" si="20"/>
        <v>0.7176470588235293</v>
      </c>
    </row>
    <row r="215" spans="2:15" x14ac:dyDescent="0.25">
      <c r="B215" s="119" t="s">
        <v>90</v>
      </c>
      <c r="C215" s="120">
        <v>22</v>
      </c>
      <c r="D215" s="121">
        <v>-0.77319587628865982</v>
      </c>
      <c r="E215" s="120">
        <v>494</v>
      </c>
      <c r="F215" s="121">
        <f t="shared" si="19"/>
        <v>21.454545454545453</v>
      </c>
      <c r="G215" s="120">
        <v>392</v>
      </c>
      <c r="H215" s="121">
        <f t="shared" si="19"/>
        <v>-0.20647773279352222</v>
      </c>
      <c r="I215" s="120">
        <v>394</v>
      </c>
      <c r="J215" s="121">
        <f t="shared" si="19"/>
        <v>5.1020408163264808E-3</v>
      </c>
      <c r="K215" s="120">
        <v>386</v>
      </c>
      <c r="L215" s="121">
        <f t="shared" si="19"/>
        <v>-2.0304568527918732E-2</v>
      </c>
      <c r="M215" s="120"/>
      <c r="N215" s="121"/>
    </row>
    <row r="216" spans="2:15" x14ac:dyDescent="0.25">
      <c r="B216" s="119" t="s">
        <v>92</v>
      </c>
      <c r="C216" s="120">
        <v>48</v>
      </c>
      <c r="D216" s="121">
        <v>-0.81395348837209303</v>
      </c>
      <c r="E216" s="120">
        <v>581</v>
      </c>
      <c r="F216" s="121">
        <f t="shared" si="19"/>
        <v>11.104166666666666</v>
      </c>
      <c r="G216" s="120">
        <v>475</v>
      </c>
      <c r="H216" s="121">
        <f t="shared" si="19"/>
        <v>-0.18244406196213425</v>
      </c>
      <c r="I216" s="120">
        <v>853</v>
      </c>
      <c r="J216" s="121">
        <f t="shared" si="19"/>
        <v>0.7957894736842106</v>
      </c>
      <c r="K216" s="120">
        <v>735</v>
      </c>
      <c r="L216" s="121">
        <f t="shared" si="19"/>
        <v>-0.13833528722157096</v>
      </c>
      <c r="M216" s="120"/>
      <c r="N216" s="121"/>
    </row>
    <row r="217" spans="2:15" x14ac:dyDescent="0.25">
      <c r="B217" s="119" t="s">
        <v>94</v>
      </c>
      <c r="C217" s="120">
        <v>115</v>
      </c>
      <c r="D217" s="121">
        <v>-0.44444444444444442</v>
      </c>
      <c r="E217" s="120">
        <v>344</v>
      </c>
      <c r="F217" s="121">
        <f t="shared" si="19"/>
        <v>1.991304347826087</v>
      </c>
      <c r="G217" s="120">
        <v>699</v>
      </c>
      <c r="H217" s="121">
        <f t="shared" si="19"/>
        <v>1.0319767441860463</v>
      </c>
      <c r="I217" s="120">
        <v>654</v>
      </c>
      <c r="J217" s="121">
        <f t="shared" si="19"/>
        <v>-6.4377682403433445E-2</v>
      </c>
      <c r="K217" s="120">
        <v>754</v>
      </c>
      <c r="L217" s="121">
        <f t="shared" si="19"/>
        <v>0.15290519877675846</v>
      </c>
      <c r="M217" s="120"/>
      <c r="N217" s="121"/>
    </row>
    <row r="218" spans="2:15" x14ac:dyDescent="0.25">
      <c r="B218" s="119" t="s">
        <v>96</v>
      </c>
      <c r="C218" s="120">
        <v>41</v>
      </c>
      <c r="D218" s="121">
        <v>-0.77956989247311825</v>
      </c>
      <c r="E218" s="120">
        <v>573</v>
      </c>
      <c r="F218" s="121">
        <f t="shared" si="19"/>
        <v>12.975609756097562</v>
      </c>
      <c r="G218" s="120">
        <v>547</v>
      </c>
      <c r="H218" s="121">
        <f t="shared" si="19"/>
        <v>-4.5375218150087271E-2</v>
      </c>
      <c r="I218" s="120">
        <v>669</v>
      </c>
      <c r="J218" s="121">
        <f t="shared" si="19"/>
        <v>0.22303473491773307</v>
      </c>
      <c r="K218" s="120">
        <v>541</v>
      </c>
      <c r="L218" s="121">
        <f t="shared" si="19"/>
        <v>-0.19133034379671154</v>
      </c>
      <c r="M218" s="120"/>
      <c r="N218" s="121"/>
    </row>
    <row r="219" spans="2:15" ht="15.75" x14ac:dyDescent="0.25">
      <c r="B219" s="122" t="s">
        <v>33</v>
      </c>
      <c r="C219" s="123">
        <v>1300</v>
      </c>
      <c r="D219" s="124">
        <v>-0.47916666666666663</v>
      </c>
      <c r="E219" s="123">
        <v>3663</v>
      </c>
      <c r="F219" s="124">
        <f t="shared" si="19"/>
        <v>1.8176923076923077</v>
      </c>
      <c r="G219" s="123">
        <v>6290</v>
      </c>
      <c r="H219" s="124">
        <f t="shared" si="19"/>
        <v>0.71717171717171713</v>
      </c>
      <c r="I219" s="123">
        <v>6514</v>
      </c>
      <c r="J219" s="124">
        <f t="shared" si="19"/>
        <v>3.5612082670906098E-2</v>
      </c>
      <c r="K219" s="123">
        <v>6482</v>
      </c>
      <c r="L219" s="124">
        <f t="shared" si="19"/>
        <v>-4.912496162112423E-3</v>
      </c>
      <c r="M219" s="123">
        <v>4552</v>
      </c>
      <c r="N219" s="124">
        <v>0.11952779144121983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250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C$7</f>
        <v>2020</v>
      </c>
      <c r="D227" s="308"/>
      <c r="E227" s="307">
        <f>E$7</f>
        <v>2021</v>
      </c>
      <c r="F227" s="308"/>
      <c r="G227" s="307">
        <f>G$7</f>
        <v>2022</v>
      </c>
      <c r="H227" s="308"/>
      <c r="I227" s="307">
        <f>I$7</f>
        <v>2023</v>
      </c>
      <c r="J227" s="308"/>
      <c r="K227" s="307">
        <f>K$7</f>
        <v>2024</v>
      </c>
      <c r="L227" s="308"/>
      <c r="M227" s="307">
        <f>M$7</f>
        <v>2025</v>
      </c>
      <c r="N227" s="308"/>
    </row>
    <row r="228" spans="2:15" ht="16.5" thickTop="1" thickBot="1" x14ac:dyDescent="0.3">
      <c r="B228" s="87"/>
      <c r="C228" s="116" t="s">
        <v>72</v>
      </c>
      <c r="D228" s="117" t="str">
        <f>CONCATENATE("var ",RIGHT(C227,2),"/",RIGHT(C227-1,2))</f>
        <v>var 20/19</v>
      </c>
      <c r="E228" s="118" t="s">
        <v>72</v>
      </c>
      <c r="F228" s="117" t="str">
        <f>CONCATENATE("var ",RIGHT(E227,2),"/",RIGHT(E227-1,2))</f>
        <v>var 21/20</v>
      </c>
      <c r="G228" s="118" t="s">
        <v>72</v>
      </c>
      <c r="H228" s="117" t="str">
        <f>CONCATENATE("var ",RIGHT(G227,2),"/",RIGHT(G227-1,2))</f>
        <v>var 22/21</v>
      </c>
      <c r="I228" s="118" t="s">
        <v>72</v>
      </c>
      <c r="J228" s="117" t="str">
        <f>CONCATENATE("var ",RIGHT(I227,2),"/",RIGHT(I227-1,2))</f>
        <v>var 23/22</v>
      </c>
      <c r="K228" s="118" t="s">
        <v>72</v>
      </c>
      <c r="L228" s="117" t="str">
        <f>CONCATENATE("var ",RIGHT(K227,2),"/",RIGHT(K227-1,2))</f>
        <v>var 24/23</v>
      </c>
      <c r="M228" s="118" t="s">
        <v>72</v>
      </c>
      <c r="N228" s="117" t="str">
        <f>CONCATENATE("var ",RIGHT(M227,2),"/",RIGHT(M227-1,2))</f>
        <v>var 25/24</v>
      </c>
    </row>
    <row r="229" spans="2:15" x14ac:dyDescent="0.25">
      <c r="B229" s="119" t="s">
        <v>74</v>
      </c>
      <c r="C229" s="120">
        <v>320</v>
      </c>
      <c r="D229" s="121">
        <v>0.13074204946996471</v>
      </c>
      <c r="E229" s="120">
        <v>5</v>
      </c>
      <c r="F229" s="121">
        <f t="shared" ref="F229:L241" si="21">IFERROR(E229/C229-1,"-")</f>
        <v>-0.984375</v>
      </c>
      <c r="G229" s="120">
        <v>446</v>
      </c>
      <c r="H229" s="121">
        <f t="shared" si="21"/>
        <v>88.2</v>
      </c>
      <c r="I229" s="120">
        <v>475</v>
      </c>
      <c r="J229" s="121">
        <f t="shared" si="21"/>
        <v>6.5022421524663754E-2</v>
      </c>
      <c r="K229" s="120">
        <v>480</v>
      </c>
      <c r="L229" s="121">
        <f t="shared" si="21"/>
        <v>1.0526315789473717E-2</v>
      </c>
      <c r="M229" s="120">
        <v>396</v>
      </c>
      <c r="N229" s="121">
        <f t="shared" ref="N229:N238" si="22">IFERROR(M229/K229-1,"-")</f>
        <v>-0.17500000000000004</v>
      </c>
    </row>
    <row r="230" spans="2:15" x14ac:dyDescent="0.25">
      <c r="B230" s="119" t="s">
        <v>76</v>
      </c>
      <c r="C230" s="120">
        <v>388</v>
      </c>
      <c r="D230" s="121">
        <v>0.72444444444444445</v>
      </c>
      <c r="E230" s="120">
        <v>25</v>
      </c>
      <c r="F230" s="121">
        <f t="shared" si="21"/>
        <v>-0.93556701030927836</v>
      </c>
      <c r="G230" s="120">
        <v>483</v>
      </c>
      <c r="H230" s="121">
        <f t="shared" si="21"/>
        <v>18.32</v>
      </c>
      <c r="I230" s="120">
        <v>598</v>
      </c>
      <c r="J230" s="121">
        <f t="shared" si="21"/>
        <v>0.23809523809523814</v>
      </c>
      <c r="K230" s="120">
        <v>677</v>
      </c>
      <c r="L230" s="121">
        <f t="shared" si="21"/>
        <v>0.13210702341137126</v>
      </c>
      <c r="M230" s="120">
        <v>480</v>
      </c>
      <c r="N230" s="121">
        <f t="shared" si="22"/>
        <v>-0.29098966026587891</v>
      </c>
    </row>
    <row r="231" spans="2:15" x14ac:dyDescent="0.25">
      <c r="B231" s="119" t="s">
        <v>78</v>
      </c>
      <c r="C231" s="120">
        <v>167</v>
      </c>
      <c r="D231" s="121">
        <v>-0.58250000000000002</v>
      </c>
      <c r="E231" s="120">
        <v>32</v>
      </c>
      <c r="F231" s="121">
        <f t="shared" si="21"/>
        <v>-0.80838323353293418</v>
      </c>
      <c r="G231" s="120">
        <v>540</v>
      </c>
      <c r="H231" s="121">
        <f t="shared" si="21"/>
        <v>15.875</v>
      </c>
      <c r="I231" s="120">
        <v>372</v>
      </c>
      <c r="J231" s="121">
        <f t="shared" si="21"/>
        <v>-0.31111111111111112</v>
      </c>
      <c r="K231" s="120">
        <v>497</v>
      </c>
      <c r="L231" s="121">
        <f t="shared" si="21"/>
        <v>0.33602150537634401</v>
      </c>
      <c r="M231" s="120">
        <v>581</v>
      </c>
      <c r="N231" s="121">
        <f t="shared" si="22"/>
        <v>0.16901408450704225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91</v>
      </c>
      <c r="F232" s="121" t="str">
        <f t="shared" si="21"/>
        <v>-</v>
      </c>
      <c r="G232" s="120">
        <v>533</v>
      </c>
      <c r="H232" s="121">
        <f t="shared" si="21"/>
        <v>4.8571428571428568</v>
      </c>
      <c r="I232" s="120">
        <v>264</v>
      </c>
      <c r="J232" s="121">
        <f t="shared" si="21"/>
        <v>-0.50469043151969983</v>
      </c>
      <c r="K232" s="120">
        <v>408</v>
      </c>
      <c r="L232" s="121">
        <f t="shared" si="21"/>
        <v>0.54545454545454541</v>
      </c>
      <c r="M232" s="120">
        <v>463</v>
      </c>
      <c r="N232" s="121">
        <f t="shared" si="22"/>
        <v>0.13480392156862742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322</v>
      </c>
      <c r="F233" s="121" t="str">
        <f t="shared" si="21"/>
        <v>-</v>
      </c>
      <c r="G233" s="120">
        <v>275</v>
      </c>
      <c r="H233" s="121">
        <f t="shared" si="21"/>
        <v>-0.14596273291925466</v>
      </c>
      <c r="I233" s="120">
        <v>366</v>
      </c>
      <c r="J233" s="121">
        <f t="shared" si="21"/>
        <v>0.33090909090909082</v>
      </c>
      <c r="K233" s="120">
        <v>265</v>
      </c>
      <c r="L233" s="121">
        <f t="shared" si="21"/>
        <v>-0.27595628415300544</v>
      </c>
      <c r="M233" s="120">
        <v>324</v>
      </c>
      <c r="N233" s="121">
        <f t="shared" si="22"/>
        <v>0.22264150943396221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520</v>
      </c>
      <c r="F234" s="121" t="str">
        <f t="shared" si="21"/>
        <v>-</v>
      </c>
      <c r="G234" s="120">
        <v>128</v>
      </c>
      <c r="H234" s="121">
        <f t="shared" si="21"/>
        <v>-0.75384615384615383</v>
      </c>
      <c r="I234" s="120">
        <v>260</v>
      </c>
      <c r="J234" s="121">
        <f t="shared" si="21"/>
        <v>1.03125</v>
      </c>
      <c r="K234" s="120">
        <v>315</v>
      </c>
      <c r="L234" s="121">
        <f t="shared" si="21"/>
        <v>0.21153846153846145</v>
      </c>
      <c r="M234" s="120">
        <v>235</v>
      </c>
      <c r="N234" s="121">
        <f t="shared" si="22"/>
        <v>-0.25396825396825395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570</v>
      </c>
      <c r="F235" s="121" t="str">
        <f t="shared" si="21"/>
        <v>-</v>
      </c>
      <c r="G235" s="120">
        <v>543</v>
      </c>
      <c r="H235" s="121">
        <f t="shared" si="21"/>
        <v>-4.7368421052631615E-2</v>
      </c>
      <c r="I235" s="120">
        <v>1051</v>
      </c>
      <c r="J235" s="121">
        <f t="shared" si="21"/>
        <v>0.9355432780847146</v>
      </c>
      <c r="K235" s="120">
        <v>327</v>
      </c>
      <c r="L235" s="121">
        <f t="shared" si="21"/>
        <v>-0.68886774500475734</v>
      </c>
      <c r="M235" s="120">
        <v>536</v>
      </c>
      <c r="N235" s="121">
        <f t="shared" si="22"/>
        <v>0.63914373088685017</v>
      </c>
    </row>
    <row r="236" spans="2:15" x14ac:dyDescent="0.25">
      <c r="B236" s="119" t="s">
        <v>88</v>
      </c>
      <c r="C236" s="120">
        <v>456</v>
      </c>
      <c r="D236" s="121">
        <v>0.16326530612244894</v>
      </c>
      <c r="E236" s="120">
        <v>475</v>
      </c>
      <c r="F236" s="121">
        <f t="shared" si="21"/>
        <v>4.1666666666666741E-2</v>
      </c>
      <c r="G236" s="120">
        <v>374</v>
      </c>
      <c r="H236" s="121">
        <f t="shared" si="21"/>
        <v>-0.21263157894736839</v>
      </c>
      <c r="I236" s="120">
        <v>248</v>
      </c>
      <c r="J236" s="121">
        <f t="shared" si="21"/>
        <v>-0.33689839572192515</v>
      </c>
      <c r="K236" s="120">
        <v>281</v>
      </c>
      <c r="L236" s="121">
        <f t="shared" si="21"/>
        <v>0.13306451612903225</v>
      </c>
      <c r="M236" s="120">
        <v>366</v>
      </c>
      <c r="N236" s="121">
        <f t="shared" si="22"/>
        <v>0.302491103202847</v>
      </c>
    </row>
    <row r="237" spans="2:15" x14ac:dyDescent="0.25">
      <c r="B237" s="119" t="s">
        <v>90</v>
      </c>
      <c r="C237" s="120">
        <v>1202</v>
      </c>
      <c r="D237" s="121">
        <v>3.8273092369477908</v>
      </c>
      <c r="E237" s="120">
        <v>618</v>
      </c>
      <c r="F237" s="121">
        <f t="shared" si="21"/>
        <v>-0.4858569051580699</v>
      </c>
      <c r="G237" s="120">
        <v>425</v>
      </c>
      <c r="H237" s="121">
        <f t="shared" si="21"/>
        <v>-0.31229773462783172</v>
      </c>
      <c r="I237" s="120">
        <v>370</v>
      </c>
      <c r="J237" s="121">
        <f t="shared" si="21"/>
        <v>-0.12941176470588234</v>
      </c>
      <c r="K237" s="120">
        <v>360</v>
      </c>
      <c r="L237" s="121">
        <f t="shared" si="21"/>
        <v>-2.7027027027026973E-2</v>
      </c>
      <c r="M237" s="120"/>
      <c r="N237" s="121"/>
    </row>
    <row r="238" spans="2:15" x14ac:dyDescent="0.25">
      <c r="B238" s="119" t="s">
        <v>92</v>
      </c>
      <c r="C238" s="120">
        <v>163</v>
      </c>
      <c r="D238" s="121">
        <v>-0.23831775700934577</v>
      </c>
      <c r="E238" s="120">
        <v>624</v>
      </c>
      <c r="F238" s="121">
        <f t="shared" si="21"/>
        <v>2.8282208588957056</v>
      </c>
      <c r="G238" s="120">
        <v>357</v>
      </c>
      <c r="H238" s="121">
        <f t="shared" si="21"/>
        <v>-0.42788461538461542</v>
      </c>
      <c r="I238" s="120">
        <v>373</v>
      </c>
      <c r="J238" s="121">
        <f t="shared" si="21"/>
        <v>4.481792717086841E-2</v>
      </c>
      <c r="K238" s="120">
        <v>608</v>
      </c>
      <c r="L238" s="121">
        <f t="shared" si="21"/>
        <v>0.63002680965147451</v>
      </c>
      <c r="M238" s="120"/>
      <c r="N238" s="121"/>
    </row>
    <row r="239" spans="2:15" x14ac:dyDescent="0.25">
      <c r="B239" s="119" t="s">
        <v>94</v>
      </c>
      <c r="C239" s="120">
        <v>46</v>
      </c>
      <c r="D239" s="121">
        <v>-0.8729281767955801</v>
      </c>
      <c r="E239" s="120">
        <v>469</v>
      </c>
      <c r="F239" s="121">
        <f t="shared" si="21"/>
        <v>9.195652173913043</v>
      </c>
      <c r="G239" s="120">
        <v>291</v>
      </c>
      <c r="H239" s="121">
        <f t="shared" si="21"/>
        <v>-0.3795309168443497</v>
      </c>
      <c r="I239" s="120">
        <v>504</v>
      </c>
      <c r="J239" s="121">
        <f t="shared" si="21"/>
        <v>0.731958762886598</v>
      </c>
      <c r="K239" s="120">
        <v>547</v>
      </c>
      <c r="L239" s="121">
        <f t="shared" si="21"/>
        <v>8.5317460317460236E-2</v>
      </c>
      <c r="M239" s="120"/>
      <c r="N239" s="121"/>
    </row>
    <row r="240" spans="2:15" x14ac:dyDescent="0.25">
      <c r="B240" s="119" t="s">
        <v>96</v>
      </c>
      <c r="C240" s="120">
        <v>71</v>
      </c>
      <c r="D240" s="121">
        <v>-0.75850340136054428</v>
      </c>
      <c r="E240" s="120">
        <v>617</v>
      </c>
      <c r="F240" s="121">
        <f t="shared" si="21"/>
        <v>7.6901408450704221</v>
      </c>
      <c r="G240" s="120">
        <v>355</v>
      </c>
      <c r="H240" s="121">
        <f t="shared" si="21"/>
        <v>-0.42463533225283634</v>
      </c>
      <c r="I240" s="120">
        <v>459</v>
      </c>
      <c r="J240" s="121">
        <f t="shared" si="21"/>
        <v>0.29295774647887329</v>
      </c>
      <c r="K240" s="120">
        <v>381</v>
      </c>
      <c r="L240" s="121">
        <f t="shared" si="21"/>
        <v>-0.16993464052287577</v>
      </c>
      <c r="M240" s="120"/>
      <c r="N240" s="121"/>
    </row>
    <row r="241" spans="2:15" ht="15.75" x14ac:dyDescent="0.25">
      <c r="B241" s="122" t="s">
        <v>33</v>
      </c>
      <c r="C241" s="123">
        <v>2838</v>
      </c>
      <c r="D241" s="124">
        <v>-0.24299813283542282</v>
      </c>
      <c r="E241" s="123">
        <v>4368</v>
      </c>
      <c r="F241" s="124">
        <f t="shared" si="21"/>
        <v>0.53911205073995783</v>
      </c>
      <c r="G241" s="123">
        <v>4750</v>
      </c>
      <c r="H241" s="124">
        <f t="shared" si="21"/>
        <v>8.7454212454212366E-2</v>
      </c>
      <c r="I241" s="123">
        <v>5340</v>
      </c>
      <c r="J241" s="124">
        <f t="shared" si="21"/>
        <v>0.12421052631578955</v>
      </c>
      <c r="K241" s="123">
        <v>5146</v>
      </c>
      <c r="L241" s="124">
        <f t="shared" si="21"/>
        <v>-3.6329588014981318E-2</v>
      </c>
      <c r="M241" s="123">
        <v>3381</v>
      </c>
      <c r="N241" s="124">
        <v>4.0307692307692378E-2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252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f>C$7</f>
        <v>2020</v>
      </c>
      <c r="D249" s="308"/>
      <c r="E249" s="307">
        <f>E$7</f>
        <v>2021</v>
      </c>
      <c r="F249" s="308"/>
      <c r="G249" s="307">
        <f>G$7</f>
        <v>2022</v>
      </c>
      <c r="H249" s="308"/>
      <c r="I249" s="307">
        <f>I$7</f>
        <v>2023</v>
      </c>
      <c r="J249" s="308"/>
      <c r="K249" s="307">
        <f>K$7</f>
        <v>2024</v>
      </c>
      <c r="L249" s="308"/>
      <c r="M249" s="307">
        <f>M$7</f>
        <v>2025</v>
      </c>
      <c r="N249" s="308"/>
    </row>
    <row r="250" spans="2:15" ht="16.5" thickTop="1" thickBot="1" x14ac:dyDescent="0.3">
      <c r="B250" s="87"/>
      <c r="C250" s="116" t="s">
        <v>72</v>
      </c>
      <c r="D250" s="117" t="str">
        <f>CONCATENATE("var ",RIGHT(C249,2),"/",RIGHT(C249-1,2))</f>
        <v>var 20/19</v>
      </c>
      <c r="E250" s="118" t="s">
        <v>72</v>
      </c>
      <c r="F250" s="117" t="str">
        <f>CONCATENATE("var ",RIGHT(E249,2),"/",RIGHT(E249-1,2))</f>
        <v>var 21/20</v>
      </c>
      <c r="G250" s="118" t="s">
        <v>72</v>
      </c>
      <c r="H250" s="117" t="str">
        <f>CONCATENATE("var ",RIGHT(G249,2),"/",RIGHT(G249-1,2))</f>
        <v>var 22/21</v>
      </c>
      <c r="I250" s="118" t="s">
        <v>72</v>
      </c>
      <c r="J250" s="117" t="str">
        <f>CONCATENATE("var ",RIGHT(I249,2),"/",RIGHT(I249-1,2))</f>
        <v>var 23/22</v>
      </c>
      <c r="K250" s="118" t="s">
        <v>72</v>
      </c>
      <c r="L250" s="117" t="str">
        <f>CONCATENATE("var ",RIGHT(K249,2),"/",RIGHT(K249-1,2))</f>
        <v>var 24/23</v>
      </c>
      <c r="M250" s="118" t="s">
        <v>72</v>
      </c>
      <c r="N250" s="117" t="str">
        <f>CONCATENATE("var ",RIGHT(M249,2),"/",RIGHT(M249-1,2))</f>
        <v>var 25/24</v>
      </c>
    </row>
    <row r="251" spans="2:15" x14ac:dyDescent="0.25">
      <c r="B251" s="119" t="s">
        <v>74</v>
      </c>
      <c r="C251" s="120">
        <v>121</v>
      </c>
      <c r="D251" s="121">
        <v>-1.6260162601625994E-2</v>
      </c>
      <c r="E251" s="120">
        <v>0</v>
      </c>
      <c r="F251" s="121">
        <f t="shared" ref="F251:L263" si="23">IFERROR(E251/C251-1,"-")</f>
        <v>-1</v>
      </c>
      <c r="G251" s="120">
        <v>100</v>
      </c>
      <c r="H251" s="121" t="str">
        <f t="shared" si="23"/>
        <v>-</v>
      </c>
      <c r="I251" s="120">
        <v>170</v>
      </c>
      <c r="J251" s="121">
        <f t="shared" si="23"/>
        <v>0.7</v>
      </c>
      <c r="K251" s="120">
        <v>178</v>
      </c>
      <c r="L251" s="121">
        <f t="shared" si="23"/>
        <v>4.705882352941182E-2</v>
      </c>
      <c r="M251" s="120">
        <v>193</v>
      </c>
      <c r="N251" s="121">
        <f t="shared" ref="N251:N260" si="24">IFERROR(M251/K251-1,"-")</f>
        <v>8.4269662921348409E-2</v>
      </c>
    </row>
    <row r="252" spans="2:15" x14ac:dyDescent="0.25">
      <c r="B252" s="119" t="s">
        <v>76</v>
      </c>
      <c r="C252" s="120">
        <v>175</v>
      </c>
      <c r="D252" s="121">
        <v>0.25899280575539563</v>
      </c>
      <c r="E252" s="120">
        <v>0</v>
      </c>
      <c r="F252" s="121">
        <f t="shared" si="23"/>
        <v>-1</v>
      </c>
      <c r="G252" s="120">
        <v>157</v>
      </c>
      <c r="H252" s="121" t="str">
        <f t="shared" si="23"/>
        <v>-</v>
      </c>
      <c r="I252" s="120">
        <v>240</v>
      </c>
      <c r="J252" s="121">
        <f t="shared" si="23"/>
        <v>0.52866242038216571</v>
      </c>
      <c r="K252" s="120">
        <v>373</v>
      </c>
      <c r="L252" s="121">
        <f t="shared" si="23"/>
        <v>0.5541666666666667</v>
      </c>
      <c r="M252" s="120">
        <v>299</v>
      </c>
      <c r="N252" s="121">
        <f t="shared" si="24"/>
        <v>-0.19839142091152817</v>
      </c>
    </row>
    <row r="253" spans="2:15" x14ac:dyDescent="0.25">
      <c r="B253" s="119" t="s">
        <v>78</v>
      </c>
      <c r="C253" s="120">
        <v>90</v>
      </c>
      <c r="D253" s="121">
        <v>-0.35251798561151082</v>
      </c>
      <c r="E253" s="120">
        <v>0</v>
      </c>
      <c r="F253" s="121">
        <f t="shared" si="23"/>
        <v>-1</v>
      </c>
      <c r="G253" s="120">
        <v>132</v>
      </c>
      <c r="H253" s="121" t="str">
        <f t="shared" si="23"/>
        <v>-</v>
      </c>
      <c r="I253" s="120">
        <v>204</v>
      </c>
      <c r="J253" s="121">
        <f t="shared" si="23"/>
        <v>0.54545454545454541</v>
      </c>
      <c r="K253" s="120">
        <v>254</v>
      </c>
      <c r="L253" s="121">
        <f t="shared" si="23"/>
        <v>0.24509803921568629</v>
      </c>
      <c r="M253" s="120">
        <v>232</v>
      </c>
      <c r="N253" s="121">
        <f t="shared" si="24"/>
        <v>-8.6614173228346414E-2</v>
      </c>
    </row>
    <row r="254" spans="2:15" x14ac:dyDescent="0.25">
      <c r="B254" s="119" t="s">
        <v>80</v>
      </c>
      <c r="C254" s="120">
        <v>0</v>
      </c>
      <c r="D254" s="121">
        <v>-1</v>
      </c>
      <c r="E254" s="120">
        <v>4</v>
      </c>
      <c r="F254" s="121" t="str">
        <f t="shared" si="23"/>
        <v>-</v>
      </c>
      <c r="G254" s="120">
        <v>60</v>
      </c>
      <c r="H254" s="121">
        <f t="shared" si="23"/>
        <v>14</v>
      </c>
      <c r="I254" s="120">
        <v>53</v>
      </c>
      <c r="J254" s="121">
        <f t="shared" si="23"/>
        <v>-0.1166666666666667</v>
      </c>
      <c r="K254" s="120">
        <v>57</v>
      </c>
      <c r="L254" s="121">
        <f t="shared" si="23"/>
        <v>7.547169811320753E-2</v>
      </c>
      <c r="M254" s="120">
        <v>90</v>
      </c>
      <c r="N254" s="121">
        <f t="shared" si="24"/>
        <v>0.57894736842105265</v>
      </c>
    </row>
    <row r="255" spans="2:15" x14ac:dyDescent="0.25">
      <c r="B255" s="119" t="s">
        <v>82</v>
      </c>
      <c r="C255" s="120">
        <v>0</v>
      </c>
      <c r="D255" s="121">
        <v>-1</v>
      </c>
      <c r="E255" s="120">
        <v>0</v>
      </c>
      <c r="F255" s="121" t="str">
        <f t="shared" si="23"/>
        <v>-</v>
      </c>
      <c r="G255" s="120">
        <v>16</v>
      </c>
      <c r="H255" s="121" t="str">
        <f t="shared" si="23"/>
        <v>-</v>
      </c>
      <c r="I255" s="120">
        <v>19</v>
      </c>
      <c r="J255" s="121">
        <f t="shared" si="23"/>
        <v>0.1875</v>
      </c>
      <c r="K255" s="120">
        <v>9</v>
      </c>
      <c r="L255" s="121">
        <f t="shared" si="23"/>
        <v>-0.52631578947368429</v>
      </c>
      <c r="M255" s="120">
        <v>8</v>
      </c>
      <c r="N255" s="121">
        <f t="shared" si="24"/>
        <v>-0.11111111111111116</v>
      </c>
    </row>
    <row r="256" spans="2:15" x14ac:dyDescent="0.25">
      <c r="B256" s="119" t="s">
        <v>84</v>
      </c>
      <c r="C256" s="120">
        <v>0</v>
      </c>
      <c r="D256" s="121">
        <v>-1</v>
      </c>
      <c r="E256" s="120">
        <v>10</v>
      </c>
      <c r="F256" s="121" t="str">
        <f t="shared" si="23"/>
        <v>-</v>
      </c>
      <c r="G256" s="120">
        <v>6</v>
      </c>
      <c r="H256" s="121">
        <f t="shared" si="23"/>
        <v>-0.4</v>
      </c>
      <c r="I256" s="120">
        <v>14</v>
      </c>
      <c r="J256" s="121">
        <f t="shared" si="23"/>
        <v>1.3333333333333335</v>
      </c>
      <c r="K256" s="120">
        <v>7</v>
      </c>
      <c r="L256" s="121">
        <f t="shared" si="23"/>
        <v>-0.5</v>
      </c>
      <c r="M256" s="120">
        <v>16</v>
      </c>
      <c r="N256" s="121">
        <f t="shared" si="24"/>
        <v>1.2857142857142856</v>
      </c>
    </row>
    <row r="257" spans="2:15" x14ac:dyDescent="0.25">
      <c r="B257" s="119" t="s">
        <v>86</v>
      </c>
      <c r="C257" s="120">
        <v>0</v>
      </c>
      <c r="D257" s="121">
        <v>-1</v>
      </c>
      <c r="E257" s="120">
        <v>26</v>
      </c>
      <c r="F257" s="121" t="str">
        <f t="shared" si="23"/>
        <v>-</v>
      </c>
      <c r="G257" s="120">
        <v>24</v>
      </c>
      <c r="H257" s="121">
        <f t="shared" si="23"/>
        <v>-7.6923076923076872E-2</v>
      </c>
      <c r="I257" s="120">
        <v>153</v>
      </c>
      <c r="J257" s="121">
        <f t="shared" si="23"/>
        <v>5.375</v>
      </c>
      <c r="K257" s="120">
        <v>16</v>
      </c>
      <c r="L257" s="121">
        <f t="shared" si="23"/>
        <v>-0.89542483660130723</v>
      </c>
      <c r="M257" s="120">
        <v>39</v>
      </c>
      <c r="N257" s="121">
        <f t="shared" si="24"/>
        <v>1.4375</v>
      </c>
    </row>
    <row r="258" spans="2:15" x14ac:dyDescent="0.25">
      <c r="B258" s="119" t="s">
        <v>88</v>
      </c>
      <c r="C258" s="120">
        <v>3</v>
      </c>
      <c r="D258" s="121">
        <v>-0.875</v>
      </c>
      <c r="E258" s="120">
        <v>11</v>
      </c>
      <c r="F258" s="121">
        <f t="shared" si="23"/>
        <v>2.6666666666666665</v>
      </c>
      <c r="G258" s="120">
        <v>41</v>
      </c>
      <c r="H258" s="121">
        <f t="shared" si="23"/>
        <v>2.7272727272727271</v>
      </c>
      <c r="I258" s="120">
        <v>17</v>
      </c>
      <c r="J258" s="121">
        <f t="shared" si="23"/>
        <v>-0.58536585365853666</v>
      </c>
      <c r="K258" s="120">
        <v>4</v>
      </c>
      <c r="L258" s="121">
        <f t="shared" si="23"/>
        <v>-0.76470588235294112</v>
      </c>
      <c r="M258" s="120">
        <v>5</v>
      </c>
      <c r="N258" s="121">
        <f t="shared" si="24"/>
        <v>0.25</v>
      </c>
    </row>
    <row r="259" spans="2:15" x14ac:dyDescent="0.25">
      <c r="B259" s="119" t="s">
        <v>90</v>
      </c>
      <c r="C259" s="120">
        <v>14</v>
      </c>
      <c r="D259" s="121">
        <v>0.39999999999999991</v>
      </c>
      <c r="E259" s="120">
        <v>10</v>
      </c>
      <c r="F259" s="121">
        <f t="shared" si="23"/>
        <v>-0.2857142857142857</v>
      </c>
      <c r="G259" s="120">
        <v>16</v>
      </c>
      <c r="H259" s="121">
        <f t="shared" si="23"/>
        <v>0.60000000000000009</v>
      </c>
      <c r="I259" s="120">
        <v>43</v>
      </c>
      <c r="J259" s="121">
        <f t="shared" si="23"/>
        <v>1.6875</v>
      </c>
      <c r="K259" s="120">
        <v>13</v>
      </c>
      <c r="L259" s="121">
        <f t="shared" si="23"/>
        <v>-0.69767441860465118</v>
      </c>
      <c r="M259" s="120"/>
      <c r="N259" s="121"/>
    </row>
    <row r="260" spans="2:15" x14ac:dyDescent="0.25">
      <c r="B260" s="119" t="s">
        <v>92</v>
      </c>
      <c r="C260" s="120">
        <v>0</v>
      </c>
      <c r="D260" s="121">
        <v>-1</v>
      </c>
      <c r="E260" s="120">
        <v>78</v>
      </c>
      <c r="F260" s="121" t="str">
        <f t="shared" si="23"/>
        <v>-</v>
      </c>
      <c r="G260" s="120">
        <v>374</v>
      </c>
      <c r="H260" s="121">
        <f t="shared" si="23"/>
        <v>3.7948717948717947</v>
      </c>
      <c r="I260" s="120">
        <v>91</v>
      </c>
      <c r="J260" s="121">
        <f t="shared" si="23"/>
        <v>-0.75668449197860965</v>
      </c>
      <c r="K260" s="120">
        <v>53</v>
      </c>
      <c r="L260" s="121">
        <f t="shared" si="23"/>
        <v>-0.41758241758241754</v>
      </c>
      <c r="M260" s="120"/>
      <c r="N260" s="121"/>
    </row>
    <row r="261" spans="2:15" x14ac:dyDescent="0.25">
      <c r="B261" s="119" t="s">
        <v>94</v>
      </c>
      <c r="C261" s="120">
        <v>0</v>
      </c>
      <c r="D261" s="121">
        <v>-1</v>
      </c>
      <c r="E261" s="120">
        <v>107</v>
      </c>
      <c r="F261" s="121" t="str">
        <f t="shared" si="23"/>
        <v>-</v>
      </c>
      <c r="G261" s="120">
        <v>217</v>
      </c>
      <c r="H261" s="121">
        <f t="shared" si="23"/>
        <v>1.02803738317757</v>
      </c>
      <c r="I261" s="120">
        <v>277</v>
      </c>
      <c r="J261" s="121">
        <f t="shared" si="23"/>
        <v>0.27649769585253448</v>
      </c>
      <c r="K261" s="120">
        <v>61</v>
      </c>
      <c r="L261" s="121">
        <f t="shared" si="23"/>
        <v>-0.77978339350180503</v>
      </c>
      <c r="M261" s="120"/>
      <c r="N261" s="121"/>
    </row>
    <row r="262" spans="2:15" x14ac:dyDescent="0.25">
      <c r="B262" s="119" t="s">
        <v>96</v>
      </c>
      <c r="C262" s="120">
        <v>3</v>
      </c>
      <c r="D262" s="121">
        <v>-0.97169811320754718</v>
      </c>
      <c r="E262" s="120">
        <v>123</v>
      </c>
      <c r="F262" s="121">
        <f t="shared" si="23"/>
        <v>40</v>
      </c>
      <c r="G262" s="120">
        <v>118</v>
      </c>
      <c r="H262" s="121">
        <f t="shared" si="23"/>
        <v>-4.065040650406504E-2</v>
      </c>
      <c r="I262" s="120">
        <v>176</v>
      </c>
      <c r="J262" s="121">
        <f t="shared" si="23"/>
        <v>0.49152542372881358</v>
      </c>
      <c r="K262" s="120">
        <v>152</v>
      </c>
      <c r="L262" s="121">
        <f t="shared" si="23"/>
        <v>-0.13636363636363635</v>
      </c>
      <c r="M262" s="120"/>
      <c r="N262" s="121"/>
    </row>
    <row r="263" spans="2:15" ht="15.75" x14ac:dyDescent="0.25">
      <c r="B263" s="122" t="s">
        <v>33</v>
      </c>
      <c r="C263" s="123">
        <v>406</v>
      </c>
      <c r="D263" s="124">
        <v>-0.50847457627118642</v>
      </c>
      <c r="E263" s="123">
        <v>369</v>
      </c>
      <c r="F263" s="124">
        <f t="shared" si="23"/>
        <v>-9.113300492610843E-2</v>
      </c>
      <c r="G263" s="123">
        <v>1261</v>
      </c>
      <c r="H263" s="124">
        <f t="shared" si="23"/>
        <v>2.4173441734417342</v>
      </c>
      <c r="I263" s="123">
        <v>1457</v>
      </c>
      <c r="J263" s="124">
        <f t="shared" si="23"/>
        <v>0.15543219666930996</v>
      </c>
      <c r="K263" s="123">
        <v>1177</v>
      </c>
      <c r="L263" s="124">
        <f t="shared" si="23"/>
        <v>-0.19217570350034319</v>
      </c>
      <c r="M263" s="123">
        <v>882</v>
      </c>
      <c r="N263" s="124">
        <v>-1.7817371937639215E-2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253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f>C$7</f>
        <v>2020</v>
      </c>
      <c r="D271" s="308"/>
      <c r="E271" s="307">
        <f>E$7</f>
        <v>2021</v>
      </c>
      <c r="F271" s="308"/>
      <c r="G271" s="307">
        <f>G$7</f>
        <v>2022</v>
      </c>
      <c r="H271" s="308"/>
      <c r="I271" s="307">
        <f>I$7</f>
        <v>2023</v>
      </c>
      <c r="J271" s="308"/>
      <c r="K271" s="307">
        <f>K$7</f>
        <v>2024</v>
      </c>
      <c r="L271" s="308"/>
      <c r="M271" s="307">
        <f>M$7</f>
        <v>2025</v>
      </c>
      <c r="N271" s="308"/>
    </row>
    <row r="272" spans="2:15" ht="16.5" thickTop="1" thickBot="1" x14ac:dyDescent="0.3">
      <c r="B272" s="87"/>
      <c r="C272" s="116" t="s">
        <v>72</v>
      </c>
      <c r="D272" s="117" t="str">
        <f>CONCATENATE("var ",RIGHT(C271,2),"/",RIGHT(C271-1,2))</f>
        <v>var 20/19</v>
      </c>
      <c r="E272" s="118" t="s">
        <v>72</v>
      </c>
      <c r="F272" s="117" t="str">
        <f>CONCATENATE("var ",RIGHT(E271,2),"/",RIGHT(E271-1,2))</f>
        <v>var 21/20</v>
      </c>
      <c r="G272" s="118" t="s">
        <v>72</v>
      </c>
      <c r="H272" s="117" t="str">
        <f>CONCATENATE("var ",RIGHT(G271,2),"/",RIGHT(G271-1,2))</f>
        <v>var 22/21</v>
      </c>
      <c r="I272" s="118" t="s">
        <v>72</v>
      </c>
      <c r="J272" s="117" t="str">
        <f>CONCATENATE("var ",RIGHT(I271,2),"/",RIGHT(I271-1,2))</f>
        <v>var 23/22</v>
      </c>
      <c r="K272" s="118" t="s">
        <v>72</v>
      </c>
      <c r="L272" s="117" t="str">
        <f>CONCATENATE("var ",RIGHT(K271,2),"/",RIGHT(K271-1,2))</f>
        <v>var 24/23</v>
      </c>
      <c r="M272" s="118" t="s">
        <v>72</v>
      </c>
      <c r="N272" s="117" t="str">
        <f>CONCATENATE("var ",RIGHT(M271,2),"/",RIGHT(M271-1,2))</f>
        <v>var 25/24</v>
      </c>
    </row>
    <row r="273" spans="2:14" x14ac:dyDescent="0.25">
      <c r="B273" s="119" t="s">
        <v>74</v>
      </c>
      <c r="C273" s="120">
        <v>316</v>
      </c>
      <c r="D273" s="121">
        <v>-8.4057971014492749E-2</v>
      </c>
      <c r="E273" s="120">
        <v>0</v>
      </c>
      <c r="F273" s="121">
        <f t="shared" ref="F273:L285" si="25">IFERROR(E273/C273-1,"-")</f>
        <v>-1</v>
      </c>
      <c r="G273" s="120">
        <v>227</v>
      </c>
      <c r="H273" s="121" t="str">
        <f t="shared" si="25"/>
        <v>-</v>
      </c>
      <c r="I273" s="120">
        <v>189</v>
      </c>
      <c r="J273" s="121">
        <f t="shared" si="25"/>
        <v>-0.16740088105726869</v>
      </c>
      <c r="K273" s="120">
        <v>274</v>
      </c>
      <c r="L273" s="121">
        <f t="shared" si="25"/>
        <v>0.44973544973544977</v>
      </c>
      <c r="M273" s="120">
        <v>201</v>
      </c>
      <c r="N273" s="121">
        <f t="shared" ref="N273:N282" si="26">IFERROR(M273/K273-1,"-")</f>
        <v>-0.26642335766423353</v>
      </c>
    </row>
    <row r="274" spans="2:14" x14ac:dyDescent="0.25">
      <c r="B274" s="119" t="s">
        <v>76</v>
      </c>
      <c r="C274" s="120">
        <v>459</v>
      </c>
      <c r="D274" s="121">
        <v>1.467741935483871</v>
      </c>
      <c r="E274" s="120">
        <v>0</v>
      </c>
      <c r="F274" s="121">
        <f t="shared" si="25"/>
        <v>-1</v>
      </c>
      <c r="G274" s="120">
        <v>129</v>
      </c>
      <c r="H274" s="121" t="str">
        <f t="shared" si="25"/>
        <v>-</v>
      </c>
      <c r="I274" s="120">
        <v>124</v>
      </c>
      <c r="J274" s="121">
        <f t="shared" si="25"/>
        <v>-3.8759689922480578E-2</v>
      </c>
      <c r="K274" s="120">
        <v>414</v>
      </c>
      <c r="L274" s="121">
        <f t="shared" si="25"/>
        <v>2.338709677419355</v>
      </c>
      <c r="M274" s="120">
        <v>219</v>
      </c>
      <c r="N274" s="121">
        <f t="shared" si="26"/>
        <v>-0.47101449275362317</v>
      </c>
    </row>
    <row r="275" spans="2:14" x14ac:dyDescent="0.25">
      <c r="B275" s="119" t="s">
        <v>78</v>
      </c>
      <c r="C275" s="120">
        <v>134</v>
      </c>
      <c r="D275" s="121">
        <v>-0.30208333333333337</v>
      </c>
      <c r="E275" s="120">
        <v>0</v>
      </c>
      <c r="F275" s="121">
        <f t="shared" si="25"/>
        <v>-1</v>
      </c>
      <c r="G275" s="120">
        <v>250</v>
      </c>
      <c r="H275" s="121" t="str">
        <f t="shared" si="25"/>
        <v>-</v>
      </c>
      <c r="I275" s="120">
        <v>80</v>
      </c>
      <c r="J275" s="121">
        <f t="shared" si="25"/>
        <v>-0.67999999999999994</v>
      </c>
      <c r="K275" s="120">
        <v>313</v>
      </c>
      <c r="L275" s="121">
        <f t="shared" si="25"/>
        <v>2.9125000000000001</v>
      </c>
      <c r="M275" s="120">
        <v>173</v>
      </c>
      <c r="N275" s="121">
        <f t="shared" si="26"/>
        <v>-0.44728434504792336</v>
      </c>
    </row>
    <row r="276" spans="2:14" x14ac:dyDescent="0.25">
      <c r="B276" s="119" t="s">
        <v>80</v>
      </c>
      <c r="C276" s="120">
        <v>0</v>
      </c>
      <c r="D276" s="121">
        <v>-1</v>
      </c>
      <c r="E276" s="120">
        <v>4</v>
      </c>
      <c r="F276" s="121" t="str">
        <f t="shared" si="25"/>
        <v>-</v>
      </c>
      <c r="G276" s="120">
        <v>67</v>
      </c>
      <c r="H276" s="121">
        <f t="shared" si="25"/>
        <v>15.75</v>
      </c>
      <c r="I276" s="120">
        <v>26</v>
      </c>
      <c r="J276" s="121">
        <f t="shared" si="25"/>
        <v>-0.61194029850746268</v>
      </c>
      <c r="K276" s="120">
        <v>55</v>
      </c>
      <c r="L276" s="121">
        <f t="shared" si="25"/>
        <v>1.1153846153846154</v>
      </c>
      <c r="M276" s="120">
        <v>69</v>
      </c>
      <c r="N276" s="121">
        <f t="shared" si="26"/>
        <v>0.25454545454545463</v>
      </c>
    </row>
    <row r="277" spans="2:14" x14ac:dyDescent="0.25">
      <c r="B277" s="119" t="s">
        <v>82</v>
      </c>
      <c r="C277" s="120">
        <v>0</v>
      </c>
      <c r="D277" s="121">
        <v>-1</v>
      </c>
      <c r="E277" s="120">
        <v>2</v>
      </c>
      <c r="F277" s="121" t="str">
        <f t="shared" si="25"/>
        <v>-</v>
      </c>
      <c r="G277" s="120">
        <v>18</v>
      </c>
      <c r="H277" s="121">
        <f t="shared" si="25"/>
        <v>8</v>
      </c>
      <c r="I277" s="120">
        <v>3</v>
      </c>
      <c r="J277" s="121">
        <f t="shared" si="25"/>
        <v>-0.83333333333333337</v>
      </c>
      <c r="K277" s="120">
        <v>11</v>
      </c>
      <c r="L277" s="121">
        <f t="shared" si="25"/>
        <v>2.6666666666666665</v>
      </c>
      <c r="M277" s="120">
        <v>28</v>
      </c>
      <c r="N277" s="121">
        <f t="shared" si="26"/>
        <v>1.5454545454545454</v>
      </c>
    </row>
    <row r="278" spans="2:14" x14ac:dyDescent="0.25">
      <c r="B278" s="119" t="s">
        <v>84</v>
      </c>
      <c r="C278" s="120">
        <v>0</v>
      </c>
      <c r="D278" s="121">
        <v>-1</v>
      </c>
      <c r="E278" s="120">
        <v>14</v>
      </c>
      <c r="F278" s="121" t="str">
        <f t="shared" si="25"/>
        <v>-</v>
      </c>
      <c r="G278" s="120">
        <v>10</v>
      </c>
      <c r="H278" s="121">
        <f t="shared" si="25"/>
        <v>-0.2857142857142857</v>
      </c>
      <c r="I278" s="120">
        <v>15</v>
      </c>
      <c r="J278" s="121">
        <f t="shared" si="25"/>
        <v>0.5</v>
      </c>
      <c r="K278" s="120">
        <v>11</v>
      </c>
      <c r="L278" s="121">
        <f t="shared" si="25"/>
        <v>-0.26666666666666672</v>
      </c>
      <c r="M278" s="120">
        <v>29</v>
      </c>
      <c r="N278" s="121">
        <f t="shared" si="26"/>
        <v>1.6363636363636362</v>
      </c>
    </row>
    <row r="279" spans="2:14" x14ac:dyDescent="0.25">
      <c r="B279" s="119" t="s">
        <v>86</v>
      </c>
      <c r="C279" s="120">
        <v>0</v>
      </c>
      <c r="D279" s="121">
        <v>-1</v>
      </c>
      <c r="E279" s="120">
        <v>1</v>
      </c>
      <c r="F279" s="121" t="str">
        <f t="shared" si="25"/>
        <v>-</v>
      </c>
      <c r="G279" s="120">
        <v>7</v>
      </c>
      <c r="H279" s="121">
        <f t="shared" si="25"/>
        <v>6</v>
      </c>
      <c r="I279" s="120">
        <v>18</v>
      </c>
      <c r="J279" s="121">
        <f t="shared" si="25"/>
        <v>1.5714285714285716</v>
      </c>
      <c r="K279" s="120">
        <v>53</v>
      </c>
      <c r="L279" s="121">
        <f t="shared" si="25"/>
        <v>1.9444444444444446</v>
      </c>
      <c r="M279" s="120">
        <v>16</v>
      </c>
      <c r="N279" s="121">
        <f t="shared" si="26"/>
        <v>-0.69811320754716988</v>
      </c>
    </row>
    <row r="280" spans="2:14" x14ac:dyDescent="0.25">
      <c r="B280" s="119" t="s">
        <v>88</v>
      </c>
      <c r="C280" s="120">
        <v>0</v>
      </c>
      <c r="D280" s="121">
        <v>-1</v>
      </c>
      <c r="E280" s="120">
        <v>5</v>
      </c>
      <c r="F280" s="121" t="str">
        <f t="shared" si="25"/>
        <v>-</v>
      </c>
      <c r="G280" s="120">
        <v>10</v>
      </c>
      <c r="H280" s="121">
        <f t="shared" si="25"/>
        <v>1</v>
      </c>
      <c r="I280" s="120">
        <v>17</v>
      </c>
      <c r="J280" s="121">
        <f t="shared" si="25"/>
        <v>0.7</v>
      </c>
      <c r="K280" s="120">
        <v>1</v>
      </c>
      <c r="L280" s="121">
        <f t="shared" si="25"/>
        <v>-0.94117647058823528</v>
      </c>
      <c r="M280" s="120">
        <v>3</v>
      </c>
      <c r="N280" s="121">
        <f t="shared" si="26"/>
        <v>2</v>
      </c>
    </row>
    <row r="281" spans="2:14" x14ac:dyDescent="0.25">
      <c r="B281" s="119" t="s">
        <v>90</v>
      </c>
      <c r="C281" s="120">
        <v>8</v>
      </c>
      <c r="D281" s="121">
        <v>-0.66666666666666674</v>
      </c>
      <c r="E281" s="120">
        <v>13</v>
      </c>
      <c r="F281" s="121">
        <f t="shared" si="25"/>
        <v>0.625</v>
      </c>
      <c r="G281" s="120">
        <v>7</v>
      </c>
      <c r="H281" s="121">
        <f t="shared" si="25"/>
        <v>-0.46153846153846156</v>
      </c>
      <c r="I281" s="120">
        <v>18</v>
      </c>
      <c r="J281" s="121">
        <f t="shared" si="25"/>
        <v>1.5714285714285716</v>
      </c>
      <c r="K281" s="120">
        <v>4</v>
      </c>
      <c r="L281" s="121">
        <f t="shared" si="25"/>
        <v>-0.77777777777777779</v>
      </c>
      <c r="M281" s="120">
        <v>16</v>
      </c>
      <c r="N281" s="121">
        <f t="shared" si="26"/>
        <v>3</v>
      </c>
    </row>
    <row r="282" spans="2:14" x14ac:dyDescent="0.25">
      <c r="B282" s="119" t="s">
        <v>92</v>
      </c>
      <c r="C282" s="120">
        <v>8</v>
      </c>
      <c r="D282" s="121">
        <v>-0.91489361702127658</v>
      </c>
      <c r="E282" s="120">
        <v>61</v>
      </c>
      <c r="F282" s="121">
        <f t="shared" si="25"/>
        <v>6.625</v>
      </c>
      <c r="G282" s="120">
        <v>56</v>
      </c>
      <c r="H282" s="121">
        <f t="shared" si="25"/>
        <v>-8.1967213114754078E-2</v>
      </c>
      <c r="I282" s="120">
        <v>34</v>
      </c>
      <c r="J282" s="121">
        <f t="shared" si="25"/>
        <v>-0.3928571428571429</v>
      </c>
      <c r="K282" s="120">
        <v>47</v>
      </c>
      <c r="L282" s="121">
        <f t="shared" si="25"/>
        <v>0.38235294117647056</v>
      </c>
      <c r="M282" s="120">
        <v>54</v>
      </c>
      <c r="N282" s="121">
        <f t="shared" si="26"/>
        <v>0.14893617021276606</v>
      </c>
    </row>
    <row r="283" spans="2:14" x14ac:dyDescent="0.25">
      <c r="B283" s="119" t="s">
        <v>94</v>
      </c>
      <c r="C283" s="120">
        <v>0</v>
      </c>
      <c r="D283" s="121">
        <v>-1</v>
      </c>
      <c r="E283" s="120">
        <v>251</v>
      </c>
      <c r="F283" s="121" t="str">
        <f t="shared" si="25"/>
        <v>-</v>
      </c>
      <c r="G283" s="120">
        <v>80</v>
      </c>
      <c r="H283" s="121">
        <f t="shared" si="25"/>
        <v>-0.68127490039840644</v>
      </c>
      <c r="I283" s="120">
        <v>201</v>
      </c>
      <c r="J283" s="121">
        <f t="shared" si="25"/>
        <v>1.5125000000000002</v>
      </c>
      <c r="K283" s="120">
        <v>107</v>
      </c>
      <c r="L283" s="121">
        <f t="shared" si="25"/>
        <v>-0.46766169154228854</v>
      </c>
      <c r="M283" s="120"/>
      <c r="N283" s="121"/>
    </row>
    <row r="284" spans="2:14" x14ac:dyDescent="0.25">
      <c r="B284" s="119" t="s">
        <v>96</v>
      </c>
      <c r="C284" s="120">
        <v>7</v>
      </c>
      <c r="D284" s="121">
        <v>-0.97552447552447552</v>
      </c>
      <c r="E284" s="120">
        <v>170</v>
      </c>
      <c r="F284" s="121">
        <f t="shared" si="25"/>
        <v>23.285714285714285</v>
      </c>
      <c r="G284" s="120">
        <v>119</v>
      </c>
      <c r="H284" s="121">
        <f t="shared" si="25"/>
        <v>-0.30000000000000004</v>
      </c>
      <c r="I284" s="120">
        <v>219</v>
      </c>
      <c r="J284" s="121">
        <f t="shared" si="25"/>
        <v>0.84033613445378141</v>
      </c>
      <c r="K284" s="120">
        <v>218</v>
      </c>
      <c r="L284" s="121">
        <f t="shared" si="25"/>
        <v>-4.5662100456621557E-3</v>
      </c>
      <c r="M284" s="120"/>
      <c r="N284" s="121"/>
    </row>
    <row r="285" spans="2:14" ht="15.75" x14ac:dyDescent="0.25">
      <c r="B285" s="122" t="s">
        <v>33</v>
      </c>
      <c r="C285" s="123">
        <v>932</v>
      </c>
      <c r="D285" s="124">
        <v>-0.43990384615384615</v>
      </c>
      <c r="E285" s="123">
        <v>521</v>
      </c>
      <c r="F285" s="124">
        <f t="shared" si="25"/>
        <v>-0.44098712446351929</v>
      </c>
      <c r="G285" s="123">
        <v>980</v>
      </c>
      <c r="H285" s="124">
        <f t="shared" si="25"/>
        <v>0.88099808061420348</v>
      </c>
      <c r="I285" s="123">
        <v>944</v>
      </c>
      <c r="J285" s="124">
        <f t="shared" si="25"/>
        <v>-3.6734693877551017E-2</v>
      </c>
      <c r="K285" s="123">
        <v>1508</v>
      </c>
      <c r="L285" s="124">
        <f t="shared" si="25"/>
        <v>0.59745762711864403</v>
      </c>
      <c r="M285" s="123">
        <v>738</v>
      </c>
      <c r="N285" s="124">
        <v>-0.34805653710247353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A084-AF53-482E-A201-C2677ACE3A8C}">
  <sheetPr>
    <tabColor theme="7" tint="0.79998168889431442"/>
  </sheetPr>
  <dimension ref="A4:R23"/>
  <sheetViews>
    <sheetView showGridLines="0" topLeftCell="A4" zoomScaleNormal="100" workbookViewId="0">
      <selection activeCell="P17" sqref="P17:Q20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283" t="s">
        <v>242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1" t="s">
        <v>69</v>
      </c>
    </row>
    <row r="5" spans="1:18" ht="10.5" customHeight="1" thickBot="1" x14ac:dyDescent="0.3">
      <c r="B5" s="108"/>
      <c r="C5" s="108"/>
      <c r="D5" s="108"/>
      <c r="E5" s="108"/>
      <c r="F5" s="108"/>
      <c r="G5" s="108"/>
      <c r="H5" s="108"/>
      <c r="I5" s="108"/>
      <c r="J5" s="109"/>
      <c r="K5" s="108"/>
      <c r="L5" s="108"/>
      <c r="M5" s="108"/>
      <c r="N5" s="108"/>
      <c r="O5" s="108"/>
      <c r="P5" s="4"/>
      <c r="Q5" s="4"/>
      <c r="R5" s="1" t="s">
        <v>70</v>
      </c>
    </row>
    <row r="6" spans="1:18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</row>
    <row r="7" spans="1:18" ht="22.5" thickTop="1" thickBot="1" x14ac:dyDescent="0.3">
      <c r="B7" s="111"/>
      <c r="C7" s="112">
        <v>2018</v>
      </c>
      <c r="D7" s="307">
        <v>2019</v>
      </c>
      <c r="E7" s="308"/>
      <c r="F7" s="307">
        <v>2020</v>
      </c>
      <c r="G7" s="308"/>
      <c r="H7" s="307">
        <v>2021</v>
      </c>
      <c r="I7" s="308"/>
      <c r="J7" s="307">
        <v>2022</v>
      </c>
      <c r="K7" s="308"/>
      <c r="L7" s="309">
        <v>2023</v>
      </c>
      <c r="M7" s="308"/>
      <c r="N7" s="309">
        <v>2024</v>
      </c>
      <c r="O7" s="310"/>
      <c r="P7" s="309">
        <v>2025</v>
      </c>
      <c r="Q7" s="310"/>
    </row>
    <row r="8" spans="1:18" ht="16.5" thickTop="1" thickBot="1" x14ac:dyDescent="0.3">
      <c r="B8" s="87"/>
      <c r="C8" s="116" t="s">
        <v>72</v>
      </c>
      <c r="D8" s="116" t="s">
        <v>72</v>
      </c>
      <c r="E8" s="117" t="s">
        <v>136</v>
      </c>
      <c r="F8" s="116" t="s">
        <v>72</v>
      </c>
      <c r="G8" s="117" t="s">
        <v>137</v>
      </c>
      <c r="H8" s="116" t="s">
        <v>72</v>
      </c>
      <c r="I8" s="117" t="s">
        <v>138</v>
      </c>
      <c r="J8" s="116" t="s">
        <v>72</v>
      </c>
      <c r="K8" s="117" t="s">
        <v>139</v>
      </c>
      <c r="L8" s="118" t="s">
        <v>72</v>
      </c>
      <c r="M8" s="117" t="s">
        <v>254</v>
      </c>
      <c r="N8" s="118" t="s">
        <v>72</v>
      </c>
      <c r="O8" s="117" t="s">
        <v>255</v>
      </c>
      <c r="P8" s="118" t="s">
        <v>72</v>
      </c>
      <c r="Q8" s="117" t="s">
        <v>139</v>
      </c>
    </row>
    <row r="9" spans="1:18" x14ac:dyDescent="0.25">
      <c r="A9" s="1" t="s">
        <v>73</v>
      </c>
      <c r="B9" s="119" t="s">
        <v>74</v>
      </c>
      <c r="C9" s="120">
        <v>11537</v>
      </c>
      <c r="D9" s="120">
        <v>11811</v>
      </c>
      <c r="E9" s="121">
        <f t="shared" ref="E9:E21" si="0">D9/C9-1</f>
        <v>2.3749674958828182E-2</v>
      </c>
      <c r="F9" s="120">
        <v>14599</v>
      </c>
      <c r="G9" s="121">
        <f>F9/D9-1</f>
        <v>0.23605113876894412</v>
      </c>
      <c r="H9" s="120">
        <v>2476</v>
      </c>
      <c r="I9" s="121">
        <f>IFERROR(H9/F9-1,"-")</f>
        <v>-0.83039934242071378</v>
      </c>
      <c r="J9" s="120">
        <v>11584</v>
      </c>
      <c r="K9" s="121">
        <f>IFERROR(J9/H9-1,"-")</f>
        <v>3.6785137318255252</v>
      </c>
      <c r="L9" s="120">
        <v>15634</v>
      </c>
      <c r="M9" s="121">
        <f t="shared" ref="M9:M21" si="1">IFERROR(L9/J9-1,"-")</f>
        <v>0.34962016574585641</v>
      </c>
      <c r="N9" s="120">
        <v>17228</v>
      </c>
      <c r="O9" s="121">
        <f>IFERROR(N9/L9-1,"-")</f>
        <v>0.10195727261097609</v>
      </c>
      <c r="P9" s="120">
        <v>20420</v>
      </c>
      <c r="Q9" s="121">
        <f t="shared" ref="Q9:Q20" si="2">IFERROR(P9/N9-1,"-")</f>
        <v>0.18527977710703514</v>
      </c>
    </row>
    <row r="10" spans="1:18" x14ac:dyDescent="0.25">
      <c r="A10" s="1" t="s">
        <v>75</v>
      </c>
      <c r="B10" s="119" t="s">
        <v>76</v>
      </c>
      <c r="C10" s="120">
        <v>11473</v>
      </c>
      <c r="D10" s="120">
        <v>12040</v>
      </c>
      <c r="E10" s="121">
        <f t="shared" si="0"/>
        <v>4.9420378279438681E-2</v>
      </c>
      <c r="F10" s="120">
        <v>15480</v>
      </c>
      <c r="G10" s="121">
        <f t="shared" ref="G10:G20" si="3">F10/D10-1</f>
        <v>0.28571428571428581</v>
      </c>
      <c r="H10" s="120">
        <v>1925</v>
      </c>
      <c r="I10" s="121">
        <f t="shared" ref="I10:I21" si="4">IFERROR(H10/F10-1,"-")</f>
        <v>-0.87564599483204131</v>
      </c>
      <c r="J10" s="120">
        <v>14671</v>
      </c>
      <c r="K10" s="121">
        <f t="shared" ref="K10:K21" si="5">IFERROR(J10/H10-1,"-")</f>
        <v>6.6212987012987012</v>
      </c>
      <c r="L10" s="120">
        <v>20512</v>
      </c>
      <c r="M10" s="121">
        <f t="shared" si="1"/>
        <v>0.3981323699815964</v>
      </c>
      <c r="N10" s="120">
        <v>17964</v>
      </c>
      <c r="O10" s="121">
        <f t="shared" ref="O10:O21" si="6">IFERROR(N10/L10-1,"-")</f>
        <v>-0.12421996879875197</v>
      </c>
      <c r="P10" s="120">
        <v>19437</v>
      </c>
      <c r="Q10" s="121">
        <f t="shared" si="2"/>
        <v>8.199732798931203E-2</v>
      </c>
    </row>
    <row r="11" spans="1:18" x14ac:dyDescent="0.25">
      <c r="A11" s="1" t="s">
        <v>77</v>
      </c>
      <c r="B11" s="119" t="s">
        <v>78</v>
      </c>
      <c r="C11" s="120">
        <v>12699</v>
      </c>
      <c r="D11" s="120">
        <v>12441</v>
      </c>
      <c r="E11" s="121">
        <f t="shared" si="0"/>
        <v>-2.0316560359083358E-2</v>
      </c>
      <c r="F11" s="120">
        <v>5930</v>
      </c>
      <c r="G11" s="121">
        <f t="shared" si="3"/>
        <v>-0.52335021300538542</v>
      </c>
      <c r="H11" s="120">
        <v>3083</v>
      </c>
      <c r="I11" s="121">
        <f t="shared" si="4"/>
        <v>-0.48010118043844852</v>
      </c>
      <c r="J11" s="120">
        <v>19941</v>
      </c>
      <c r="K11" s="121">
        <f t="shared" si="5"/>
        <v>5.4680506000648723</v>
      </c>
      <c r="L11" s="120">
        <v>21527</v>
      </c>
      <c r="M11" s="121">
        <f t="shared" si="1"/>
        <v>7.953462715009274E-2</v>
      </c>
      <c r="N11" s="120">
        <v>21188</v>
      </c>
      <c r="O11" s="121">
        <f t="shared" si="6"/>
        <v>-1.5747665722116388E-2</v>
      </c>
      <c r="P11" s="120">
        <v>20505</v>
      </c>
      <c r="Q11" s="121">
        <f t="shared" si="2"/>
        <v>-3.2235227487256934E-2</v>
      </c>
    </row>
    <row r="12" spans="1:18" x14ac:dyDescent="0.25">
      <c r="A12" s="1" t="s">
        <v>79</v>
      </c>
      <c r="B12" s="119" t="s">
        <v>80</v>
      </c>
      <c r="C12" s="120">
        <v>11115</v>
      </c>
      <c r="D12" s="120">
        <v>11487</v>
      </c>
      <c r="E12" s="121">
        <f t="shared" si="0"/>
        <v>3.3468286099864963E-2</v>
      </c>
      <c r="F12" s="120">
        <v>0</v>
      </c>
      <c r="G12" s="121">
        <f t="shared" si="3"/>
        <v>-1</v>
      </c>
      <c r="H12" s="120">
        <v>5874</v>
      </c>
      <c r="I12" s="121" t="str">
        <f t="shared" si="4"/>
        <v>-</v>
      </c>
      <c r="J12" s="120">
        <v>16329</v>
      </c>
      <c r="K12" s="121">
        <f t="shared" si="5"/>
        <v>1.7798774259448416</v>
      </c>
      <c r="L12" s="120">
        <v>26292</v>
      </c>
      <c r="M12" s="121">
        <f t="shared" si="1"/>
        <v>0.61014146610325182</v>
      </c>
      <c r="N12" s="120">
        <v>20460</v>
      </c>
      <c r="O12" s="121">
        <f t="shared" si="6"/>
        <v>-0.221816522136011</v>
      </c>
      <c r="P12" s="120">
        <v>24747</v>
      </c>
      <c r="Q12" s="121">
        <f t="shared" si="2"/>
        <v>0.20953079178885625</v>
      </c>
    </row>
    <row r="13" spans="1:18" x14ac:dyDescent="0.25">
      <c r="A13" s="1" t="s">
        <v>81</v>
      </c>
      <c r="B13" s="119" t="s">
        <v>82</v>
      </c>
      <c r="C13" s="120">
        <v>10094</v>
      </c>
      <c r="D13" s="120">
        <v>9934</v>
      </c>
      <c r="E13" s="121">
        <f t="shared" si="0"/>
        <v>-1.5851000594412468E-2</v>
      </c>
      <c r="F13" s="120">
        <v>0</v>
      </c>
      <c r="G13" s="121">
        <f t="shared" si="3"/>
        <v>-1</v>
      </c>
      <c r="H13" s="120">
        <v>6562</v>
      </c>
      <c r="I13" s="121" t="str">
        <f t="shared" si="4"/>
        <v>-</v>
      </c>
      <c r="J13" s="120">
        <v>15949</v>
      </c>
      <c r="K13" s="121">
        <f t="shared" si="5"/>
        <v>1.4305089911612314</v>
      </c>
      <c r="L13" s="120">
        <v>20694</v>
      </c>
      <c r="M13" s="121">
        <f t="shared" si="1"/>
        <v>0.29751081572512383</v>
      </c>
      <c r="N13" s="120">
        <v>21715</v>
      </c>
      <c r="O13" s="121">
        <f t="shared" si="6"/>
        <v>4.9337972359137838E-2</v>
      </c>
      <c r="P13" s="120">
        <v>23114</v>
      </c>
      <c r="Q13" s="121">
        <f t="shared" si="2"/>
        <v>6.4425512318673661E-2</v>
      </c>
    </row>
    <row r="14" spans="1:18" x14ac:dyDescent="0.25">
      <c r="A14" s="1" t="s">
        <v>83</v>
      </c>
      <c r="B14" s="119" t="s">
        <v>84</v>
      </c>
      <c r="C14" s="120">
        <v>11696</v>
      </c>
      <c r="D14" s="120">
        <v>11553</v>
      </c>
      <c r="E14" s="121">
        <f t="shared" si="0"/>
        <v>-1.2226402188782459E-2</v>
      </c>
      <c r="F14" s="120">
        <v>0</v>
      </c>
      <c r="G14" s="121">
        <f t="shared" si="3"/>
        <v>-1</v>
      </c>
      <c r="H14" s="120">
        <v>12758</v>
      </c>
      <c r="I14" s="121" t="str">
        <f t="shared" si="4"/>
        <v>-</v>
      </c>
      <c r="J14" s="120">
        <v>13606</v>
      </c>
      <c r="K14" s="121">
        <f t="shared" si="5"/>
        <v>6.6468098448032586E-2</v>
      </c>
      <c r="L14" s="120">
        <v>22097</v>
      </c>
      <c r="M14" s="121">
        <f t="shared" si="1"/>
        <v>0.62406291342054976</v>
      </c>
      <c r="N14" s="120">
        <v>19721</v>
      </c>
      <c r="O14" s="121">
        <f t="shared" si="6"/>
        <v>-0.10752590849436572</v>
      </c>
      <c r="P14" s="120">
        <v>20354</v>
      </c>
      <c r="Q14" s="121">
        <f t="shared" si="2"/>
        <v>3.2097763805080781E-2</v>
      </c>
    </row>
    <row r="15" spans="1:18" x14ac:dyDescent="0.25">
      <c r="A15" s="1" t="s">
        <v>85</v>
      </c>
      <c r="B15" s="119" t="s">
        <v>86</v>
      </c>
      <c r="C15" s="120">
        <v>14656</v>
      </c>
      <c r="D15" s="120">
        <v>12797</v>
      </c>
      <c r="E15" s="121">
        <f t="shared" si="0"/>
        <v>-0.12684224890829698</v>
      </c>
      <c r="F15" s="120">
        <v>0</v>
      </c>
      <c r="G15" s="121">
        <f t="shared" si="3"/>
        <v>-1</v>
      </c>
      <c r="H15" s="120">
        <v>10658</v>
      </c>
      <c r="I15" s="121" t="str">
        <f t="shared" si="4"/>
        <v>-</v>
      </c>
      <c r="J15" s="120">
        <v>15515</v>
      </c>
      <c r="K15" s="121">
        <f t="shared" si="5"/>
        <v>0.45571401763933195</v>
      </c>
      <c r="L15" s="120">
        <v>21748</v>
      </c>
      <c r="M15" s="121">
        <f t="shared" si="1"/>
        <v>0.4017402513696422</v>
      </c>
      <c r="N15" s="120">
        <v>20589</v>
      </c>
      <c r="O15" s="121">
        <f t="shared" si="6"/>
        <v>-5.3292256759242207E-2</v>
      </c>
      <c r="P15" s="120">
        <v>22582</v>
      </c>
      <c r="Q15" s="121">
        <f t="shared" si="2"/>
        <v>9.6799261741706832E-2</v>
      </c>
    </row>
    <row r="16" spans="1:18" x14ac:dyDescent="0.25">
      <c r="A16" s="1" t="s">
        <v>87</v>
      </c>
      <c r="B16" s="119" t="s">
        <v>88</v>
      </c>
      <c r="C16" s="120">
        <v>12534</v>
      </c>
      <c r="D16" s="120">
        <v>13742</v>
      </c>
      <c r="E16" s="121">
        <f t="shared" si="0"/>
        <v>9.6377852241902096E-2</v>
      </c>
      <c r="F16" s="120">
        <v>12002</v>
      </c>
      <c r="G16" s="121">
        <f t="shared" si="3"/>
        <v>-0.12661912385387863</v>
      </c>
      <c r="H16" s="120">
        <v>13469</v>
      </c>
      <c r="I16" s="121">
        <f t="shared" si="4"/>
        <v>0.12222962839526752</v>
      </c>
      <c r="J16" s="120">
        <v>21074</v>
      </c>
      <c r="K16" s="121">
        <f t="shared" si="5"/>
        <v>0.56462989086049453</v>
      </c>
      <c r="L16" s="120">
        <v>20367</v>
      </c>
      <c r="M16" s="121">
        <f t="shared" si="1"/>
        <v>-3.3548448324950186E-2</v>
      </c>
      <c r="N16" s="120">
        <v>22021</v>
      </c>
      <c r="O16" s="121">
        <f t="shared" si="6"/>
        <v>8.1209800166936796E-2</v>
      </c>
      <c r="P16" s="120">
        <v>22682</v>
      </c>
      <c r="Q16" s="121">
        <f t="shared" si="2"/>
        <v>3.0016802143408627E-2</v>
      </c>
    </row>
    <row r="17" spans="1:17" x14ac:dyDescent="0.25">
      <c r="A17" s="1" t="s">
        <v>89</v>
      </c>
      <c r="B17" s="119" t="s">
        <v>90</v>
      </c>
      <c r="C17" s="120">
        <v>12232</v>
      </c>
      <c r="D17" s="120">
        <v>11463</v>
      </c>
      <c r="E17" s="121">
        <f t="shared" si="0"/>
        <v>-6.2867887508175291E-2</v>
      </c>
      <c r="F17" s="120">
        <v>11710</v>
      </c>
      <c r="G17" s="121">
        <f t="shared" si="3"/>
        <v>2.1547587891476816E-2</v>
      </c>
      <c r="H17" s="120">
        <v>13048</v>
      </c>
      <c r="I17" s="121">
        <f t="shared" si="4"/>
        <v>0.11426131511528603</v>
      </c>
      <c r="J17" s="120">
        <v>17425</v>
      </c>
      <c r="K17" s="121">
        <f t="shared" si="5"/>
        <v>0.33545370938074792</v>
      </c>
      <c r="L17" s="120">
        <v>18863</v>
      </c>
      <c r="M17" s="121">
        <f t="shared" si="1"/>
        <v>8.2525107604017212E-2</v>
      </c>
      <c r="N17" s="120">
        <v>20469</v>
      </c>
      <c r="O17" s="121">
        <f t="shared" si="6"/>
        <v>8.5140221597836963E-2</v>
      </c>
      <c r="P17" s="120"/>
      <c r="Q17" s="121"/>
    </row>
    <row r="18" spans="1:17" x14ac:dyDescent="0.25">
      <c r="A18" s="1" t="s">
        <v>91</v>
      </c>
      <c r="B18" s="119" t="s">
        <v>92</v>
      </c>
      <c r="C18" s="120">
        <v>13667</v>
      </c>
      <c r="D18" s="120">
        <v>11916</v>
      </c>
      <c r="E18" s="121">
        <f t="shared" si="0"/>
        <v>-0.12811882637008853</v>
      </c>
      <c r="F18" s="120">
        <v>4520</v>
      </c>
      <c r="G18" s="121">
        <f t="shared" si="3"/>
        <v>-0.62067807989258139</v>
      </c>
      <c r="H18" s="120">
        <v>13324</v>
      </c>
      <c r="I18" s="121">
        <f t="shared" si="4"/>
        <v>1.9477876106194691</v>
      </c>
      <c r="J18" s="120">
        <v>20050</v>
      </c>
      <c r="K18" s="121">
        <f t="shared" si="5"/>
        <v>0.50480336235364764</v>
      </c>
      <c r="L18" s="120">
        <v>26095</v>
      </c>
      <c r="M18" s="121">
        <f t="shared" si="1"/>
        <v>0.30149625935162105</v>
      </c>
      <c r="N18" s="120">
        <v>21212</v>
      </c>
      <c r="O18" s="121">
        <f t="shared" si="6"/>
        <v>-0.18712397010921633</v>
      </c>
      <c r="P18" s="120"/>
      <c r="Q18" s="121"/>
    </row>
    <row r="19" spans="1:17" x14ac:dyDescent="0.25">
      <c r="A19" s="1" t="s">
        <v>93</v>
      </c>
      <c r="B19" s="119" t="s">
        <v>94</v>
      </c>
      <c r="C19" s="120">
        <v>12228</v>
      </c>
      <c r="D19" s="120">
        <v>12009</v>
      </c>
      <c r="E19" s="121">
        <f t="shared" si="0"/>
        <v>-1.790971540726205E-2</v>
      </c>
      <c r="F19" s="120">
        <v>5547</v>
      </c>
      <c r="G19" s="121">
        <f t="shared" si="3"/>
        <v>-0.5380964276792406</v>
      </c>
      <c r="H19" s="120">
        <v>10944</v>
      </c>
      <c r="I19" s="121">
        <f t="shared" si="4"/>
        <v>0.97295835586803681</v>
      </c>
      <c r="J19" s="120">
        <v>14824</v>
      </c>
      <c r="K19" s="121">
        <f t="shared" si="5"/>
        <v>0.35453216374269014</v>
      </c>
      <c r="L19" s="120">
        <v>18426</v>
      </c>
      <c r="M19" s="121">
        <f t="shared" si="1"/>
        <v>0.24298434970318405</v>
      </c>
      <c r="N19" s="120">
        <v>18264</v>
      </c>
      <c r="O19" s="121">
        <f t="shared" si="6"/>
        <v>-8.7919244545751063E-3</v>
      </c>
      <c r="P19" s="120"/>
      <c r="Q19" s="121"/>
    </row>
    <row r="20" spans="1:17" x14ac:dyDescent="0.25">
      <c r="A20" s="1" t="s">
        <v>95</v>
      </c>
      <c r="B20" s="119" t="s">
        <v>96</v>
      </c>
      <c r="C20" s="120">
        <v>12866</v>
      </c>
      <c r="D20" s="120">
        <v>11708</v>
      </c>
      <c r="E20" s="121">
        <f t="shared" si="0"/>
        <v>-9.0004663454064993E-2</v>
      </c>
      <c r="F20" s="120">
        <v>6293</v>
      </c>
      <c r="G20" s="121">
        <f t="shared" si="3"/>
        <v>-0.46250427058421595</v>
      </c>
      <c r="H20" s="120">
        <v>13338</v>
      </c>
      <c r="I20" s="121">
        <f t="shared" si="4"/>
        <v>1.1194978547592562</v>
      </c>
      <c r="J20" s="120">
        <v>17905</v>
      </c>
      <c r="K20" s="121">
        <f t="shared" si="5"/>
        <v>0.34240515819463191</v>
      </c>
      <c r="L20" s="120">
        <v>20333</v>
      </c>
      <c r="M20" s="121">
        <f t="shared" si="1"/>
        <v>0.13560457972633344</v>
      </c>
      <c r="N20" s="120">
        <v>18315</v>
      </c>
      <c r="O20" s="121">
        <f t="shared" si="6"/>
        <v>-9.9247528648010674E-2</v>
      </c>
      <c r="P20" s="120"/>
      <c r="Q20" s="121"/>
    </row>
    <row r="21" spans="1:17" ht="15.75" x14ac:dyDescent="0.25">
      <c r="A21" s="1" t="s">
        <v>0</v>
      </c>
      <c r="B21" s="122" t="s">
        <v>33</v>
      </c>
      <c r="C21" s="123">
        <v>146797</v>
      </c>
      <c r="D21" s="123">
        <v>142901</v>
      </c>
      <c r="E21" s="124">
        <f t="shared" si="0"/>
        <v>-2.6540051908417794E-2</v>
      </c>
      <c r="F21" s="123">
        <v>77467</v>
      </c>
      <c r="G21" s="124">
        <f>F21/D21-1</f>
        <v>-0.45789742549037449</v>
      </c>
      <c r="H21" s="123">
        <v>107459</v>
      </c>
      <c r="I21" s="124">
        <f t="shared" si="4"/>
        <v>0.38715840293286163</v>
      </c>
      <c r="J21" s="123">
        <v>198873</v>
      </c>
      <c r="K21" s="124">
        <f t="shared" si="5"/>
        <v>0.85068723885388842</v>
      </c>
      <c r="L21" s="123">
        <v>252588</v>
      </c>
      <c r="M21" s="124">
        <f t="shared" si="1"/>
        <v>0.27009699657570407</v>
      </c>
      <c r="N21" s="123">
        <v>239146</v>
      </c>
      <c r="O21" s="124">
        <f t="shared" si="6"/>
        <v>-5.3217096615832848E-2</v>
      </c>
      <c r="P21" s="123">
        <v>173841</v>
      </c>
      <c r="Q21" s="124">
        <v>8.0522854692142154E-2</v>
      </c>
    </row>
    <row r="22" spans="1:17" ht="6" customHeight="1" x14ac:dyDescent="0.25"/>
    <row r="23" spans="1:17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20"/>
      <c r="Q23" s="107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d4781399f7aed0b68e7407d818a69065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b0a175a10d45345a6d323a14e808485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06BB59E3-C6CF-488C-82E8-DAAFD0FC45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f571-e864-4b98-84bd-930f661ed42a"/>
    <ds:schemaRef ds:uri="8c9163ab-4d1c-46a7-8d61-b5cee27b7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284549-8C80-44AC-AD6C-4D357FADF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9CB881-C2A6-48B4-B3AC-C80070DECF4D}">
  <ds:schemaRefs>
    <ds:schemaRef ds:uri="http://schemas.microsoft.com/office/2006/metadata/properties"/>
    <ds:schemaRef ds:uri="http://schemas.microsoft.com/office/infopath/2007/PartnerControls"/>
    <ds:schemaRef ds:uri="9b82f571-e864-4b98-84bd-930f661ed42a"/>
    <ds:schemaRef ds:uri="8c9163ab-4d1c-46a7-8d61-b5cee27b74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50</vt:i4>
      </vt:variant>
      <vt:variant>
        <vt:lpstr>Rangos con nombre</vt:lpstr>
      </vt:variant>
      <vt:variant>
        <vt:i4>18</vt:i4>
      </vt:variant>
    </vt:vector>
  </HeadingPairs>
  <TitlesOfParts>
    <vt:vector size="68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viaj aloj lugar resid año</vt:lpstr>
      <vt:lpstr>Viajeros aloj evol anual TF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 lugar resid año'!Área_de_impresión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2025-12-17T13:50:19Z</dcterms:created>
  <dcterms:modified xsi:type="dcterms:W3CDTF">2025-12-22T11:13:46Z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0x010100F969C42FB1FA284BA60CDF94DEB4DBF3</vt:lpwstr>
  </property>
</Properties>
</file>