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28.xml" ContentType="application/vnd.openxmlformats-officedocument.drawingml.chartshapes+xml"/>
  <Override PartName="/xl/drawings/drawing121.xml" ContentType="application/vnd.openxmlformats-officedocument.drawingml.chartshapes+xml"/>
  <Override PartName="/xl/drawings/drawing61.xml" ContentType="application/vnd.openxmlformats-officedocument.drawingml.chartshapes+xml"/>
  <Override PartName="/xl/drawings/drawing12.xml" ContentType="application/vnd.openxmlformats-officedocument.drawingml.chartshapes+xml"/>
  <Override PartName="/xl/drawings/drawing67.xml" ContentType="application/vnd.openxmlformats-officedocument.drawingml.chartshapes+xml"/>
  <Override PartName="/xl/drawings/drawing85.xml" ContentType="application/vnd.openxmlformats-officedocument.drawingml.chartshapes+xml"/>
  <Override PartName="/xl/drawings/drawing52.xml" ContentType="application/vnd.openxmlformats-officedocument.drawingml.chartshapes+xml"/>
  <Override PartName="/xl/drawings/drawing99.xml" ContentType="application/vnd.openxmlformats-officedocument.drawingml.chartshapes+xml"/>
  <Override PartName="/xl/drawings/drawing13.xml" ContentType="application/vnd.openxmlformats-officedocument.drawingml.chartshapes+xml"/>
  <Override PartName="/xl/drawings/drawing30.xml" ContentType="application/vnd.openxmlformats-officedocument.drawingml.chartshapes+xml"/>
  <Override PartName="/xl/drawings/drawing76.xml" ContentType="application/vnd.openxmlformats-officedocument.drawingml.chartshapes+xml"/>
  <Override PartName="/xl/drawings/drawing91.xml" ContentType="application/vnd.openxmlformats-officedocument.drawingml.chartshapes+xml"/>
  <Override PartName="/xl/drawings/drawing62.xml" ContentType="application/vnd.openxmlformats-officedocument.drawingml.chartshapes+xml"/>
  <Override PartName="/xl/drawings/drawing14.xml" ContentType="application/vnd.openxmlformats-officedocument.drawingml.chartshapes+xml"/>
  <Override PartName="/xl/drawings/drawing96.xml" ContentType="application/vnd.openxmlformats-officedocument.drawingml.chartshapes+xml"/>
  <Override PartName="/xl/drawings/drawing31.xml" ContentType="application/vnd.openxmlformats-officedocument.drawingml.chartshapes+xml"/>
  <Override PartName="/xl/drawings/drawing68.xml" ContentType="application/vnd.openxmlformats-officedocument.drawingml.chartshapes+xml"/>
  <Override PartName="/xl/drawings/drawing54.xml" ContentType="application/vnd.openxmlformats-officedocument.drawingml.chartshapes+xml"/>
  <Override PartName="/xl/drawings/drawing15.xml" ContentType="application/vnd.openxmlformats-officedocument.drawingml.chartshapes+xml"/>
  <Override PartName="/xl/drawings/drawing73.xml" ContentType="application/vnd.openxmlformats-officedocument.drawingml.chartshapes+xml"/>
  <Override PartName="/xl/drawings/drawing82.xml" ContentType="application/vnd.openxmlformats-officedocument.drawingml.chartshapes+xml"/>
  <Override PartName="/xl/drawings/drawing32.xml" ContentType="application/vnd.openxmlformats-officedocument.drawingml.chartshapes+xml"/>
  <Override PartName="/xl/drawings/drawing119.xml" ContentType="application/vnd.openxmlformats-officedocument.drawingml.chartshapes+xml"/>
  <Override PartName="/xl/drawings/drawing16.xml" ContentType="application/vnd.openxmlformats-officedocument.drawingml.chartshapes+xml"/>
  <Override PartName="/xl/drawings/drawing63.xml" ContentType="application/vnd.openxmlformats-officedocument.drawingml.chartshapes+xml"/>
  <Override PartName="/xl/drawings/drawing118.xml" ContentType="application/vnd.openxmlformats-officedocument.drawingml.chartshapes+xml"/>
  <Override PartName="/xl/drawings/drawing94.xml" ContentType="application/vnd.openxmlformats-officedocument.drawingml.chartshapes+xml"/>
  <Override PartName="/xl/drawings/drawing55.xml" ContentType="application/vnd.openxmlformats-officedocument.drawingml.chartshapes+xml"/>
  <Override PartName="/xl/drawings/drawing17.xml" ContentType="application/vnd.openxmlformats-officedocument.drawingml.chartshapes+xml"/>
  <Override PartName="/xl/drawings/drawing87.xml" ContentType="application/vnd.openxmlformats-officedocument.drawingml.chartshapes+xml"/>
  <Override PartName="/xl/drawings/drawing35.xml" ContentType="application/vnd.openxmlformats-officedocument.drawingml.chartshapes+xml"/>
  <Override PartName="/xl/drawings/drawing116.xml" ContentType="application/vnd.openxmlformats-officedocument.drawingml.chartshapes+xml"/>
  <Override PartName="/xl/drawings/drawing69.xml" ContentType="application/vnd.openxmlformats-officedocument.drawingml.chartshapes+xml"/>
  <Override PartName="/xl/drawings/drawing18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37.xml" ContentType="application/vnd.openxmlformats-officedocument.drawingml.chartshapes+xml"/>
  <Override PartName="/xl/drawings/drawing115.xml" ContentType="application/vnd.openxmlformats-officedocument.drawingml.chartshapes+xml"/>
  <Override PartName="/xl/drawings/drawing19.xml" ContentType="application/vnd.openxmlformats-officedocument.drawingml.chartshapes+xml"/>
  <Override PartName="/xl/drawings/drawing56.xml" ContentType="application/vnd.openxmlformats-officedocument.drawingml.chartshapes+xml"/>
  <Override PartName="/xl/drawings/drawing74.xml" ContentType="application/vnd.openxmlformats-officedocument.drawingml.chartshapes+xml"/>
  <Override PartName="/xl/drawings/drawing98.xml" ContentType="application/vnd.openxmlformats-officedocument.drawingml.chartshapes+xml"/>
  <Override PartName="/xl/drawings/drawing39.xml" ContentType="application/vnd.openxmlformats-officedocument.drawingml.chartshapes+xml"/>
  <Override PartName="/xl/drawings/drawing20.xml" ContentType="application/vnd.openxmlformats-officedocument.drawingml.chartshapes+xml"/>
  <Override PartName="/xl/drawings/drawing114.xml" ContentType="application/vnd.openxmlformats-officedocument.drawingml.chartshapes+xml"/>
  <Override PartName="/xl/drawings/drawing84.xml" ContentType="application/vnd.openxmlformats-officedocument.drawingml.chartshapes+xml"/>
  <Override PartName="/xl/drawings/drawing90.xml" ContentType="application/vnd.openxmlformats-officedocument.drawingml.chartshapes+xml"/>
  <Override PartName="/xl/drawings/drawing70.xml" ContentType="application/vnd.openxmlformats-officedocument.drawingml.chartshapes+xml"/>
  <Override PartName="/xl/drawings/drawing21.xml" ContentType="application/vnd.openxmlformats-officedocument.drawingml.chartshapes+xml"/>
  <Override PartName="/xl/drawings/drawing124.xml" ContentType="application/vnd.openxmlformats-officedocument.drawingml.chartshapes+xml"/>
  <Override PartName="/xl/drawings/drawing41.xml" ContentType="application/vnd.openxmlformats-officedocument.drawingml.chartshapes+xml"/>
  <Override PartName="/xl/drawings/drawing122.xml" ContentType="application/vnd.openxmlformats-officedocument.drawingml.chartshapes+xml"/>
  <Override PartName="/xl/drawings/drawing107.xml" ContentType="application/vnd.openxmlformats-officedocument.drawingml.chartshapes+xml"/>
  <Override PartName="/xl/drawings/drawing65.xml" ContentType="application/vnd.openxmlformats-officedocument.drawingml.chartshapes+xml"/>
  <Override PartName="/xl/drawings/drawing131.xml" ContentType="application/vnd.openxmlformats-officedocument.drawingml.chartshapes+xml"/>
  <Override PartName="/xl/drawings/drawing97.xml" ContentType="application/vnd.openxmlformats-officedocument.drawingml.chartshapes+xml"/>
  <Override PartName="/xl/drawings/drawing59.xml" ContentType="application/vnd.openxmlformats-officedocument.drawingml.chartshapes+xml"/>
  <Override PartName="/xl/drawings/drawing43.xml" ContentType="application/vnd.openxmlformats-officedocument.drawingml.chartshapes+xml"/>
  <Override PartName="/xl/drawings/drawing129.xml" ContentType="application/vnd.openxmlformats-officedocument.drawingml.chartshapes+xml"/>
  <Override PartName="/xl/drawings/drawing24.xml" ContentType="application/vnd.openxmlformats-officedocument.drawingml.chartshapes+xml"/>
  <Override PartName="/xl/drawings/drawing106.xml" ContentType="application/vnd.openxmlformats-officedocument.drawingml.chartshapes+xml"/>
  <Override PartName="/xl/drawings/drawing92.xml" ContentType="application/vnd.openxmlformats-officedocument.drawingml.chartshapes+xml"/>
  <Override PartName="/xl/drawings/drawing128.xml" ContentType="application/vnd.openxmlformats-officedocument.drawingml.chartshapes+xml"/>
  <Override PartName="/xl/drawings/drawing105.xml" ContentType="application/vnd.openxmlformats-officedocument.drawingml.chartshapes+xml"/>
  <Override PartName="/xl/drawings/drawing127.xml" ContentType="application/vnd.openxmlformats-officedocument.drawingml.chartshapes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125.xml" ContentType="application/vnd.openxmlformats-officedocument.drawingml.chartshapes+xml"/>
  <Override PartName="/xl/drawings/drawing75.xml" ContentType="application/vnd.openxmlformats-officedocument.drawingml.chartshapes+xml"/>
  <Override PartName="/xl/drawings/drawing104.xml" ContentType="application/vnd.openxmlformats-officedocument.drawingml.chartshapes+xml"/>
  <Override PartName="/xl/workbook.xml" ContentType="application/vnd.openxmlformats-officedocument.spreadsheetml.sheet.main+xml"/>
  <Override PartName="/xl/drawings/drawing60.xml" ContentType="application/vnd.openxmlformats-officedocument.drawingml.chartshapes+xml"/>
  <Override PartName="/xl/drawings/drawing26.xml" ContentType="application/vnd.openxmlformats-officedocument.drawingml.chartshapes+xml"/>
  <Override PartName="/xl/drawings/drawing9.xml" ContentType="application/vnd.openxmlformats-officedocument.drawingml.chartshapes+xml"/>
  <Override PartName="/xl/drawings/drawing83.xml" ContentType="application/vnd.openxmlformats-officedocument.drawingml.chartshapes+xml"/>
  <Override PartName="/xl/drawings/drawing48.xml" ContentType="application/vnd.openxmlformats-officedocument.drawingml.chartshapes+xml"/>
  <Override PartName="/xl/drawings/drawing103.xml" ContentType="application/vnd.openxmlformats-officedocument.drawingml.chartshapes+xml"/>
  <Override PartName="/xl/drawings/drawing89.xml" ContentType="application/vnd.openxmlformats-officedocument.drawingml.chartshapes+xml"/>
  <Override PartName="/xl/drawings/drawing10.xml" ContentType="application/vnd.openxmlformats-officedocument.drawingml.chartshapes+xml"/>
  <Override PartName="/xl/drawings/drawing27.xml" ContentType="application/vnd.openxmlformats-officedocument.drawingml.chartshapes+xml"/>
  <Override PartName="/xl/drawings/drawing72.xml" ContentType="application/vnd.openxmlformats-officedocument.drawingml.chartshapes+xml"/>
  <Override PartName="/xl/drawings/drawing86.xml" ContentType="application/vnd.openxmlformats-officedocument.drawingml.chartshapes+xml"/>
  <Override PartName="/xl/drawings/drawing66.xml" ContentType="application/vnd.openxmlformats-officedocument.drawingml.chartshapes+xml"/>
  <Override PartName="/xl/drawings/drawing1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9.xml" ContentType="application/vnd.openxmlformats-officedocument.drawingml.chartshapes+xml"/>
  <Override PartName="/xl/drawings/drawing141.xml" ContentType="application/vnd.openxmlformats-officedocument.drawingml.chartshapes+xml"/>
  <Override PartName="/xl/drawings/drawing143.xml" ContentType="application/vnd.openxmlformats-officedocument.drawingml.chartshapes+xml"/>
  <Override PartName="/xl/drawings/drawing100.xml" ContentType="application/vnd.openxmlformats-officedocument.drawingml.chartshapes+xml"/>
  <Override PartName="/xl/drawings/drawing50.xml" ContentType="application/vnd.openxmlformats-officedocument.drawingml.chartshap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4.xml" ContentType="application/vnd.ms-office.chart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charts/colors34.xml" ContentType="application/vnd.ms-office.chartcolorstyle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worksheets/sheet1.xml" ContentType="application/vnd.openxmlformats-officedocument.spreadsheetml.worksheet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worksheets/sheet2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worksheets/sheet3.xml" ContentType="application/vnd.openxmlformats-officedocument.spreadsheetml.worksheet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worksheets/sheet4.xml" ContentType="application/vnd.openxmlformats-officedocument.spreadsheetml.worksheet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worksheets/sheet5.xml" ContentType="application/vnd.openxmlformats-officedocument.spreadsheetml.worksheet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worksheets/sheet6.xml" ContentType="application/vnd.openxmlformats-officedocument.spreadsheetml.worksheet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worksheets/sheet7.xml" ContentType="application/vnd.openxmlformats-officedocument.spreadsheetml.worksheet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agosto/"/>
    </mc:Choice>
  </mc:AlternateContent>
  <xr:revisionPtr revIDLastSave="0" documentId="8_{033A0497-5AB1-4B36-894F-DD28D65CDD5D}" xr6:coauthVersionLast="47" xr6:coauthVersionMax="47" xr10:uidLastSave="{00000000-0000-0000-0000-000000000000}"/>
  <bookViews>
    <workbookView xWindow="150" yWindow="390" windowWidth="28650" windowHeight="15255" xr2:uid="{48CC2814-BF31-493E-99C3-4098CC95485D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5" i="47" l="1"/>
  <c r="M135" i="47"/>
  <c r="I135" i="47"/>
  <c r="H135" i="47"/>
  <c r="G135" i="47"/>
  <c r="M5" i="47"/>
  <c r="L5" i="47"/>
  <c r="H5" i="47"/>
  <c r="J5" i="47"/>
  <c r="F5" i="47"/>
  <c r="N135" i="46"/>
  <c r="H135" i="46"/>
  <c r="T5" i="46"/>
  <c r="M5" i="46"/>
  <c r="H5" i="46"/>
  <c r="J5" i="46"/>
  <c r="F5" i="46"/>
  <c r="M135" i="45"/>
  <c r="L135" i="45"/>
  <c r="K135" i="45"/>
  <c r="P5" i="45"/>
  <c r="T5" i="45"/>
  <c r="N5" i="45"/>
  <c r="L5" i="45"/>
  <c r="J5" i="45"/>
  <c r="I5" i="45"/>
  <c r="H5" i="45"/>
  <c r="F5" i="45"/>
  <c r="I133" i="44"/>
  <c r="H133" i="44"/>
  <c r="G133" i="44"/>
  <c r="R5" i="44"/>
  <c r="J5" i="44"/>
  <c r="H5" i="44"/>
  <c r="I5" i="44"/>
  <c r="K133" i="43"/>
  <c r="G133" i="43"/>
  <c r="N5" i="43"/>
  <c r="M5" i="43"/>
  <c r="H5" i="43"/>
  <c r="F5" i="43"/>
  <c r="T5" i="42"/>
  <c r="S5" i="42"/>
  <c r="R5" i="42"/>
  <c r="P5" i="42"/>
  <c r="N5" i="42"/>
  <c r="M5" i="42"/>
  <c r="L5" i="42"/>
  <c r="H5" i="42"/>
  <c r="F5" i="42"/>
  <c r="N123" i="41"/>
  <c r="M123" i="41"/>
  <c r="K123" i="41"/>
  <c r="G123" i="41"/>
  <c r="P5" i="41"/>
  <c r="O5" i="41"/>
  <c r="T5" i="41"/>
  <c r="K5" i="41"/>
  <c r="I5" i="41"/>
  <c r="G5" i="41"/>
  <c r="H5" i="41"/>
  <c r="Q5" i="41"/>
  <c r="J5" i="39"/>
  <c r="I5" i="39"/>
  <c r="B3" i="39"/>
  <c r="Q5" i="38"/>
  <c r="P5" i="38"/>
  <c r="B3" i="38"/>
  <c r="AL29" i="37"/>
  <c r="AK29" i="37"/>
  <c r="W29" i="37"/>
  <c r="H29" i="37"/>
  <c r="AR7" i="37"/>
  <c r="AL7" i="37"/>
  <c r="AK7" i="37"/>
  <c r="AJ7" i="37"/>
  <c r="AB7" i="37"/>
  <c r="V7" i="37"/>
  <c r="N7" i="37"/>
  <c r="H7" i="37"/>
  <c r="I95" i="35"/>
  <c r="I73" i="35"/>
  <c r="C73" i="35"/>
  <c r="D74" i="35" s="1"/>
  <c r="D52" i="35"/>
  <c r="I51" i="35"/>
  <c r="C51" i="35"/>
  <c r="L30" i="35"/>
  <c r="K29" i="35"/>
  <c r="I29" i="35"/>
  <c r="C29" i="35"/>
  <c r="N8" i="35"/>
  <c r="L8" i="35"/>
  <c r="L96" i="33"/>
  <c r="H96" i="33"/>
  <c r="F96" i="33"/>
  <c r="J96" i="33"/>
  <c r="D96" i="33"/>
  <c r="L74" i="33"/>
  <c r="J74" i="33"/>
  <c r="F74" i="33"/>
  <c r="D74" i="33"/>
  <c r="L52" i="33"/>
  <c r="F52" i="33"/>
  <c r="D52" i="33"/>
  <c r="J30" i="33"/>
  <c r="H30" i="33"/>
  <c r="N8" i="33"/>
  <c r="M73" i="33"/>
  <c r="N74" i="33" s="1"/>
  <c r="L8" i="33"/>
  <c r="J8" i="33"/>
  <c r="H8" i="33"/>
  <c r="D8" i="33"/>
  <c r="H272" i="32"/>
  <c r="N272" i="32"/>
  <c r="L272" i="32"/>
  <c r="J272" i="32"/>
  <c r="F272" i="32"/>
  <c r="D272" i="32"/>
  <c r="B270" i="32"/>
  <c r="F250" i="32"/>
  <c r="N250" i="32"/>
  <c r="L250" i="32"/>
  <c r="J250" i="32"/>
  <c r="H250" i="32"/>
  <c r="D250" i="32"/>
  <c r="B248" i="32"/>
  <c r="N228" i="32"/>
  <c r="L228" i="32"/>
  <c r="J228" i="32"/>
  <c r="H228" i="32"/>
  <c r="F228" i="32"/>
  <c r="D228" i="32"/>
  <c r="B226" i="32"/>
  <c r="N206" i="32"/>
  <c r="H206" i="32"/>
  <c r="J206" i="32"/>
  <c r="F206" i="32"/>
  <c r="D206" i="32"/>
  <c r="B204" i="32"/>
  <c r="L184" i="32"/>
  <c r="J184" i="32"/>
  <c r="H184" i="32"/>
  <c r="D184" i="32"/>
  <c r="B182" i="32"/>
  <c r="N162" i="32"/>
  <c r="L162" i="32"/>
  <c r="J162" i="32"/>
  <c r="H162" i="32"/>
  <c r="F162" i="32"/>
  <c r="D162" i="32"/>
  <c r="B160" i="32"/>
  <c r="N140" i="32"/>
  <c r="H140" i="32"/>
  <c r="F140" i="32"/>
  <c r="D140" i="32"/>
  <c r="B138" i="32"/>
  <c r="N118" i="32"/>
  <c r="L118" i="32"/>
  <c r="J118" i="32"/>
  <c r="F118" i="32"/>
  <c r="D118" i="32"/>
  <c r="B116" i="32"/>
  <c r="N96" i="32"/>
  <c r="L96" i="32"/>
  <c r="J96" i="32"/>
  <c r="H96" i="32"/>
  <c r="F96" i="32"/>
  <c r="D96" i="32"/>
  <c r="N74" i="32"/>
  <c r="L74" i="32"/>
  <c r="J74" i="32"/>
  <c r="H74" i="32"/>
  <c r="D74" i="32"/>
  <c r="F52" i="32"/>
  <c r="L30" i="32"/>
  <c r="H30" i="32"/>
  <c r="N30" i="32"/>
  <c r="F30" i="32"/>
  <c r="D30" i="32"/>
  <c r="L8" i="32"/>
  <c r="J8" i="32"/>
  <c r="N8" i="32"/>
  <c r="F8" i="32"/>
  <c r="D8" i="32"/>
  <c r="M6" i="30"/>
  <c r="L6" i="30"/>
  <c r="J6" i="30"/>
  <c r="B4" i="30"/>
  <c r="B3" i="29"/>
  <c r="J6" i="28"/>
  <c r="B4" i="28"/>
  <c r="K51" i="27"/>
  <c r="M29" i="27"/>
  <c r="M73" i="27"/>
  <c r="K7" i="27"/>
  <c r="B252" i="26"/>
  <c r="M227" i="26"/>
  <c r="B226" i="26"/>
  <c r="B204" i="26"/>
  <c r="B182" i="26"/>
  <c r="M161" i="26"/>
  <c r="B160" i="26"/>
  <c r="B138" i="26"/>
  <c r="B116" i="26"/>
  <c r="W6" i="23"/>
  <c r="K6" i="23"/>
  <c r="J6" i="23"/>
  <c r="I6" i="23"/>
  <c r="B3" i="23"/>
  <c r="X7" i="22"/>
  <c r="W7" i="22"/>
  <c r="B4" i="22"/>
  <c r="B5" i="21"/>
  <c r="X7" i="19"/>
  <c r="V7" i="19"/>
  <c r="U7" i="19"/>
  <c r="R7" i="19"/>
  <c r="B4" i="19"/>
  <c r="J6" i="18"/>
  <c r="B3" i="18"/>
  <c r="U7" i="17"/>
  <c r="K7" i="17"/>
  <c r="J7" i="17"/>
  <c r="I7" i="17"/>
  <c r="B4" i="17"/>
  <c r="W7" i="16"/>
  <c r="V7" i="16"/>
  <c r="U7" i="16"/>
  <c r="B4" i="16"/>
  <c r="Y7" i="15"/>
  <c r="L7" i="15"/>
  <c r="K7" i="15"/>
  <c r="I7" i="15"/>
  <c r="B4" i="15"/>
  <c r="T9" i="14"/>
  <c r="J9" i="14"/>
  <c r="I9" i="14"/>
  <c r="B6" i="14"/>
  <c r="W6" i="13"/>
  <c r="V6" i="13"/>
  <c r="U6" i="13"/>
  <c r="B3" i="13"/>
  <c r="L5" i="12"/>
  <c r="K5" i="12"/>
  <c r="N96" i="10"/>
  <c r="K95" i="10"/>
  <c r="N74" i="10"/>
  <c r="K73" i="10"/>
  <c r="K29" i="10"/>
  <c r="I29" i="10" s="1"/>
  <c r="G29" i="10"/>
  <c r="N8" i="10"/>
  <c r="N272" i="8"/>
  <c r="M271" i="8"/>
  <c r="B270" i="8"/>
  <c r="B248" i="8"/>
  <c r="B226" i="8"/>
  <c r="N206" i="8"/>
  <c r="M205" i="8"/>
  <c r="B204" i="8"/>
  <c r="B182" i="8"/>
  <c r="B160" i="8"/>
  <c r="M139" i="8"/>
  <c r="N140" i="8" s="1"/>
  <c r="B138" i="8"/>
  <c r="B116" i="8"/>
  <c r="K73" i="8"/>
  <c r="K29" i="8"/>
  <c r="L30" i="8" s="1"/>
  <c r="K7" i="8"/>
  <c r="J6" i="6"/>
  <c r="I6" i="6"/>
  <c r="B3" i="6"/>
  <c r="U6" i="5"/>
  <c r="S6" i="5"/>
  <c r="M6" i="5"/>
  <c r="B3" i="5"/>
  <c r="L79" i="3"/>
  <c r="L6" i="3"/>
  <c r="K6" i="3"/>
  <c r="L56" i="2"/>
  <c r="L31" i="2"/>
  <c r="K31" i="2"/>
  <c r="B41" i="1"/>
  <c r="B40" i="1"/>
  <c r="B39" i="1"/>
  <c r="M2" i="1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L10" i="33"/>
  <c r="F10" i="33"/>
  <c r="L9" i="33"/>
  <c r="F9" i="33"/>
  <c r="V17" i="37"/>
  <c r="H16" i="37"/>
  <c r="AB13" i="37"/>
  <c r="N12" i="37"/>
  <c r="H100" i="35"/>
  <c r="H79" i="35"/>
  <c r="J59" i="35"/>
  <c r="H57" i="35"/>
  <c r="H41" i="35"/>
  <c r="J37" i="35"/>
  <c r="J33" i="35"/>
  <c r="J43" i="35"/>
  <c r="H21" i="35"/>
  <c r="J20" i="35"/>
  <c r="J19" i="35"/>
  <c r="H17" i="35"/>
  <c r="J16" i="35"/>
  <c r="H14" i="35"/>
  <c r="J13" i="35"/>
  <c r="H11" i="35"/>
  <c r="J10" i="35"/>
  <c r="F194" i="32"/>
  <c r="L193" i="32"/>
  <c r="F193" i="32"/>
  <c r="L192" i="32"/>
  <c r="F192" i="32"/>
  <c r="L191" i="32"/>
  <c r="H106" i="35"/>
  <c r="H85" i="35"/>
  <c r="L63" i="35"/>
  <c r="F57" i="35"/>
  <c r="L35" i="35"/>
  <c r="F33" i="35"/>
  <c r="F21" i="35"/>
  <c r="J18" i="35"/>
  <c r="H16" i="35"/>
  <c r="N11" i="35"/>
  <c r="J9" i="35"/>
  <c r="H103" i="35"/>
  <c r="H106" i="33"/>
  <c r="F104" i="33"/>
  <c r="L99" i="33"/>
  <c r="H97" i="33"/>
  <c r="H87" i="33"/>
  <c r="H80" i="33"/>
  <c r="F41" i="33"/>
  <c r="L39" i="33"/>
  <c r="F38" i="33"/>
  <c r="L36" i="33"/>
  <c r="F35" i="33"/>
  <c r="L33" i="33"/>
  <c r="F32" i="33"/>
  <c r="H284" i="32"/>
  <c r="L282" i="32"/>
  <c r="F281" i="32"/>
  <c r="L279" i="32"/>
  <c r="F278" i="32"/>
  <c r="L276" i="32"/>
  <c r="F275" i="32"/>
  <c r="L273" i="32"/>
  <c r="L262" i="32"/>
  <c r="J259" i="32"/>
  <c r="J256" i="32"/>
  <c r="J253" i="32"/>
  <c r="F241" i="32"/>
  <c r="H239" i="32"/>
  <c r="N237" i="32"/>
  <c r="H236" i="32"/>
  <c r="N234" i="32"/>
  <c r="H233" i="32"/>
  <c r="N231" i="32"/>
  <c r="H230" i="32"/>
  <c r="F217" i="32"/>
  <c r="L215" i="32"/>
  <c r="F214" i="32"/>
  <c r="L196" i="32"/>
  <c r="J195" i="32"/>
  <c r="J194" i="32"/>
  <c r="J193" i="32"/>
  <c r="J192" i="32"/>
  <c r="J191" i="32"/>
  <c r="L190" i="32"/>
  <c r="L188" i="32"/>
  <c r="J187" i="32"/>
  <c r="N186" i="32"/>
  <c r="L185" i="32"/>
  <c r="H87" i="32"/>
  <c r="H43" i="32"/>
  <c r="L42" i="32"/>
  <c r="F42" i="32"/>
  <c r="J41" i="32"/>
  <c r="J40" i="32"/>
  <c r="J39" i="32"/>
  <c r="J38" i="32"/>
  <c r="J37" i="32"/>
  <c r="F105" i="35"/>
  <c r="F60" i="35"/>
  <c r="L43" i="35"/>
  <c r="J32" i="35"/>
  <c r="F104" i="35"/>
  <c r="H64" i="33"/>
  <c r="L59" i="33"/>
  <c r="H57" i="33"/>
  <c r="F55" i="33"/>
  <c r="F20" i="33"/>
  <c r="J18" i="33"/>
  <c r="J15" i="33"/>
  <c r="J12" i="33"/>
  <c r="J9" i="33"/>
  <c r="F189" i="32"/>
  <c r="H187" i="32"/>
  <c r="F186" i="32"/>
  <c r="J109" i="32"/>
  <c r="H108" i="32"/>
  <c r="L107" i="32"/>
  <c r="F107" i="32"/>
  <c r="L106" i="32"/>
  <c r="F106" i="32"/>
  <c r="L105" i="32"/>
  <c r="F105" i="32"/>
  <c r="L104" i="32"/>
  <c r="F104" i="32"/>
  <c r="L103" i="32"/>
  <c r="F103" i="32"/>
  <c r="L102" i="32"/>
  <c r="F102" i="32"/>
  <c r="L101" i="32"/>
  <c r="F101" i="32"/>
  <c r="L100" i="32"/>
  <c r="F100" i="32"/>
  <c r="L99" i="32"/>
  <c r="F99" i="32"/>
  <c r="L98" i="32"/>
  <c r="F98" i="32"/>
  <c r="L97" i="32"/>
  <c r="F97" i="32"/>
  <c r="J21" i="32"/>
  <c r="H20" i="32"/>
  <c r="L19" i="32"/>
  <c r="F19" i="32"/>
  <c r="L18" i="32"/>
  <c r="F18" i="32"/>
  <c r="L17" i="32"/>
  <c r="F17" i="32"/>
  <c r="L16" i="32"/>
  <c r="F16" i="32"/>
  <c r="L15" i="32"/>
  <c r="F15" i="32"/>
  <c r="L14" i="32"/>
  <c r="F14" i="32"/>
  <c r="L13" i="32"/>
  <c r="F13" i="32"/>
  <c r="L12" i="32"/>
  <c r="F12" i="32"/>
  <c r="L11" i="32"/>
  <c r="F11" i="32"/>
  <c r="L10" i="32"/>
  <c r="F10" i="32"/>
  <c r="L9" i="32"/>
  <c r="F9" i="32"/>
  <c r="L104" i="35"/>
  <c r="L83" i="35"/>
  <c r="H59" i="35"/>
  <c r="H37" i="35"/>
  <c r="F20" i="35"/>
  <c r="N17" i="35"/>
  <c r="J15" i="35"/>
  <c r="H13" i="35"/>
  <c r="L105" i="33"/>
  <c r="H103" i="33"/>
  <c r="F101" i="33"/>
  <c r="H77" i="33"/>
  <c r="H42" i="33"/>
  <c r="L40" i="33"/>
  <c r="F39" i="33"/>
  <c r="L37" i="33"/>
  <c r="F36" i="33"/>
  <c r="L34" i="33"/>
  <c r="F33" i="33"/>
  <c r="L31" i="33"/>
  <c r="J285" i="32"/>
  <c r="L283" i="32"/>
  <c r="F282" i="32"/>
  <c r="L280" i="32"/>
  <c r="F279" i="32"/>
  <c r="L277" i="32"/>
  <c r="F276" i="32"/>
  <c r="L274" i="32"/>
  <c r="F273" i="32"/>
  <c r="F262" i="32"/>
  <c r="J260" i="32"/>
  <c r="J257" i="32"/>
  <c r="J254" i="32"/>
  <c r="J251" i="32"/>
  <c r="J240" i="32"/>
  <c r="N238" i="32"/>
  <c r="H237" i="32"/>
  <c r="N235" i="32"/>
  <c r="H234" i="32"/>
  <c r="N232" i="32"/>
  <c r="H231" i="32"/>
  <c r="N229" i="32"/>
  <c r="H218" i="32"/>
  <c r="L216" i="32"/>
  <c r="F215" i="32"/>
  <c r="L213" i="32"/>
  <c r="L212" i="32"/>
  <c r="L211" i="32"/>
  <c r="L210" i="32"/>
  <c r="L209" i="32"/>
  <c r="L208" i="32"/>
  <c r="L207" i="32"/>
  <c r="F191" i="32"/>
  <c r="J190" i="32"/>
  <c r="L189" i="32"/>
  <c r="J188" i="32"/>
  <c r="N187" i="32"/>
  <c r="L186" i="32"/>
  <c r="J185" i="32"/>
  <c r="H85" i="32"/>
  <c r="H84" i="32"/>
  <c r="H83" i="32"/>
  <c r="H82" i="32"/>
  <c r="H81" i="32"/>
  <c r="H80" i="32"/>
  <c r="H79" i="32"/>
  <c r="H78" i="32"/>
  <c r="H77" i="32"/>
  <c r="H76" i="32"/>
  <c r="H75" i="32"/>
  <c r="N15" i="37"/>
  <c r="J103" i="35"/>
  <c r="F82" i="35"/>
  <c r="H62" i="35"/>
  <c r="J36" i="35"/>
  <c r="F34" i="35"/>
  <c r="N106" i="35"/>
  <c r="F61" i="33"/>
  <c r="L56" i="33"/>
  <c r="H21" i="33"/>
  <c r="J19" i="33"/>
  <c r="J16" i="33"/>
  <c r="J13" i="33"/>
  <c r="J10" i="33"/>
  <c r="H197" i="32"/>
  <c r="F196" i="32"/>
  <c r="H188" i="32"/>
  <c r="F187" i="32"/>
  <c r="H185" i="32"/>
  <c r="H109" i="32"/>
  <c r="L108" i="32"/>
  <c r="F108" i="32"/>
  <c r="J107" i="32"/>
  <c r="J106" i="32"/>
  <c r="J105" i="32"/>
  <c r="J104" i="32"/>
  <c r="J103" i="32"/>
  <c r="J102" i="32"/>
  <c r="J101" i="32"/>
  <c r="J100" i="32"/>
  <c r="J99" i="32"/>
  <c r="J98" i="32"/>
  <c r="J97" i="32"/>
  <c r="H21" i="32"/>
  <c r="L20" i="32"/>
  <c r="F20" i="32"/>
  <c r="J19" i="32"/>
  <c r="J18" i="32"/>
  <c r="J17" i="32"/>
  <c r="J16" i="32"/>
  <c r="J15" i="32"/>
  <c r="J14" i="32"/>
  <c r="J13" i="32"/>
  <c r="J12" i="32"/>
  <c r="J11" i="32"/>
  <c r="J10" i="32"/>
  <c r="J9" i="32"/>
  <c r="F98" i="35"/>
  <c r="H10" i="35"/>
  <c r="J105" i="35"/>
  <c r="H60" i="33"/>
  <c r="L53" i="33"/>
  <c r="F40" i="33"/>
  <c r="L35" i="33"/>
  <c r="F31" i="33"/>
  <c r="F87" i="33"/>
  <c r="J14" i="33"/>
  <c r="F283" i="32"/>
  <c r="L278" i="32"/>
  <c r="F274" i="32"/>
  <c r="F213" i="32"/>
  <c r="F210" i="32"/>
  <c r="F207" i="32"/>
  <c r="N188" i="32"/>
  <c r="H168" i="32"/>
  <c r="J166" i="32"/>
  <c r="L164" i="32"/>
  <c r="J87" i="32"/>
  <c r="F84" i="32"/>
  <c r="F81" i="32"/>
  <c r="F78" i="32"/>
  <c r="F75" i="32"/>
  <c r="H62" i="32"/>
  <c r="J85" i="32"/>
  <c r="L43" i="32"/>
  <c r="J42" i="32"/>
  <c r="H41" i="32"/>
  <c r="H40" i="32"/>
  <c r="H39" i="32"/>
  <c r="H38" i="32"/>
  <c r="H37" i="32"/>
  <c r="N35" i="32"/>
  <c r="H34" i="32"/>
  <c r="N32" i="32"/>
  <c r="H31" i="32"/>
  <c r="AB16" i="37"/>
  <c r="J80" i="35"/>
  <c r="F42" i="35"/>
  <c r="F107" i="33"/>
  <c r="H100" i="33"/>
  <c r="J261" i="32"/>
  <c r="J252" i="32"/>
  <c r="L241" i="32"/>
  <c r="N236" i="32"/>
  <c r="H232" i="32"/>
  <c r="F216" i="32"/>
  <c r="F185" i="32"/>
  <c r="F151" i="32"/>
  <c r="L149" i="32"/>
  <c r="F148" i="32"/>
  <c r="L146" i="32"/>
  <c r="F145" i="32"/>
  <c r="L143" i="32"/>
  <c r="F142" i="32"/>
  <c r="H131" i="32"/>
  <c r="J129" i="32"/>
  <c r="J126" i="32"/>
  <c r="J123" i="32"/>
  <c r="J120" i="32"/>
  <c r="L109" i="32"/>
  <c r="H106" i="32"/>
  <c r="N104" i="32"/>
  <c r="H103" i="32"/>
  <c r="N101" i="32"/>
  <c r="H100" i="32"/>
  <c r="N98" i="32"/>
  <c r="H97" i="32"/>
  <c r="H64" i="32"/>
  <c r="J43" i="32"/>
  <c r="H42" i="32"/>
  <c r="F41" i="32"/>
  <c r="F40" i="32"/>
  <c r="F39" i="32"/>
  <c r="F38" i="32"/>
  <c r="F37" i="32"/>
  <c r="J36" i="32"/>
  <c r="L35" i="32"/>
  <c r="F34" i="32"/>
  <c r="J33" i="32"/>
  <c r="L32" i="32"/>
  <c r="F31" i="32"/>
  <c r="J20" i="32"/>
  <c r="N18" i="32"/>
  <c r="H17" i="32"/>
  <c r="N15" i="32"/>
  <c r="H14" i="32"/>
  <c r="N12" i="32"/>
  <c r="H11" i="32"/>
  <c r="N9" i="32"/>
  <c r="F108" i="35"/>
  <c r="F77" i="35"/>
  <c r="L64" i="35"/>
  <c r="L54" i="35"/>
  <c r="F41" i="35"/>
  <c r="N14" i="35"/>
  <c r="F65" i="33"/>
  <c r="F58" i="33"/>
  <c r="L43" i="33"/>
  <c r="L38" i="33"/>
  <c r="F34" i="33"/>
  <c r="J17" i="33"/>
  <c r="L281" i="32"/>
  <c r="F277" i="32"/>
  <c r="F212" i="32"/>
  <c r="F209" i="32"/>
  <c r="F190" i="32"/>
  <c r="J186" i="32"/>
  <c r="H63" i="32"/>
  <c r="H36" i="32"/>
  <c r="N34" i="32"/>
  <c r="H33" i="32"/>
  <c r="N31" i="32"/>
  <c r="J61" i="35"/>
  <c r="J31" i="35"/>
  <c r="F98" i="33"/>
  <c r="J85" i="33"/>
  <c r="J255" i="32"/>
  <c r="H235" i="32"/>
  <c r="N230" i="32"/>
  <c r="J219" i="32"/>
  <c r="L214" i="32"/>
  <c r="F188" i="32"/>
  <c r="H186" i="32"/>
  <c r="H152" i="32"/>
  <c r="L150" i="32"/>
  <c r="F149" i="32"/>
  <c r="L147" i="32"/>
  <c r="F146" i="32"/>
  <c r="L144" i="32"/>
  <c r="F143" i="32"/>
  <c r="L141" i="32"/>
  <c r="L130" i="32"/>
  <c r="J127" i="32"/>
  <c r="J124" i="32"/>
  <c r="J121" i="32"/>
  <c r="F109" i="32"/>
  <c r="H107" i="32"/>
  <c r="N105" i="32"/>
  <c r="H104" i="32"/>
  <c r="N102" i="32"/>
  <c r="H101" i="32"/>
  <c r="N99" i="32"/>
  <c r="H98" i="32"/>
  <c r="F43" i="32"/>
  <c r="N40" i="32"/>
  <c r="N39" i="32"/>
  <c r="N38" i="32"/>
  <c r="N37" i="32"/>
  <c r="F36" i="32"/>
  <c r="J35" i="32"/>
  <c r="L34" i="32"/>
  <c r="F33" i="32"/>
  <c r="J32" i="32"/>
  <c r="L31" i="32"/>
  <c r="F21" i="32"/>
  <c r="H19" i="32"/>
  <c r="N17" i="32"/>
  <c r="H16" i="32"/>
  <c r="N14" i="32"/>
  <c r="H13" i="32"/>
  <c r="N11" i="32"/>
  <c r="H10" i="32"/>
  <c r="F38" i="35"/>
  <c r="H19" i="35"/>
  <c r="J12" i="35"/>
  <c r="L62" i="33"/>
  <c r="L41" i="33"/>
  <c r="F37" i="33"/>
  <c r="L32" i="33"/>
  <c r="L20" i="33"/>
  <c r="J11" i="33"/>
  <c r="F280" i="32"/>
  <c r="L275" i="32"/>
  <c r="F211" i="32"/>
  <c r="F208" i="32"/>
  <c r="J189" i="32"/>
  <c r="L187" i="32"/>
  <c r="N185" i="32"/>
  <c r="J174" i="32"/>
  <c r="J172" i="32"/>
  <c r="L170" i="32"/>
  <c r="H165" i="32"/>
  <c r="J163" i="32"/>
  <c r="H86" i="32"/>
  <c r="F83" i="32"/>
  <c r="F80" i="32"/>
  <c r="F77" i="32"/>
  <c r="J64" i="32"/>
  <c r="L41" i="32"/>
  <c r="L40" i="32"/>
  <c r="L39" i="32"/>
  <c r="L38" i="32"/>
  <c r="L37" i="32"/>
  <c r="N36" i="32"/>
  <c r="H35" i="32"/>
  <c r="N33" i="32"/>
  <c r="H32" i="32"/>
  <c r="H83" i="33"/>
  <c r="F165" i="32"/>
  <c r="L151" i="32"/>
  <c r="L142" i="32"/>
  <c r="J128" i="32"/>
  <c r="J119" i="32"/>
  <c r="N103" i="32"/>
  <c r="H56" i="32"/>
  <c r="L36" i="32"/>
  <c r="F32" i="32"/>
  <c r="E20" i="30"/>
  <c r="L109" i="33"/>
  <c r="J76" i="33"/>
  <c r="H174" i="32"/>
  <c r="F150" i="32"/>
  <c r="F141" i="32"/>
  <c r="H102" i="32"/>
  <c r="H61" i="32"/>
  <c r="H55" i="32"/>
  <c r="J31" i="32"/>
  <c r="H18" i="32"/>
  <c r="N13" i="32"/>
  <c r="H9" i="32"/>
  <c r="N101" i="35"/>
  <c r="L102" i="33"/>
  <c r="H189" i="32"/>
  <c r="L148" i="32"/>
  <c r="J125" i="32"/>
  <c r="N100" i="32"/>
  <c r="H60" i="32"/>
  <c r="H54" i="32"/>
  <c r="F35" i="32"/>
  <c r="H263" i="32"/>
  <c r="H238" i="32"/>
  <c r="L217" i="32"/>
  <c r="F175" i="32"/>
  <c r="F147" i="32"/>
  <c r="J108" i="32"/>
  <c r="H99" i="32"/>
  <c r="H59" i="32"/>
  <c r="H53" i="32"/>
  <c r="J34" i="32"/>
  <c r="H15" i="32"/>
  <c r="N10" i="32"/>
  <c r="J258" i="32"/>
  <c r="N233" i="32"/>
  <c r="N168" i="32"/>
  <c r="L145" i="32"/>
  <c r="J122" i="32"/>
  <c r="N106" i="32"/>
  <c r="N97" i="32"/>
  <c r="H58" i="32"/>
  <c r="L33" i="32"/>
  <c r="F130" i="32"/>
  <c r="C90" i="30"/>
  <c r="N16" i="32"/>
  <c r="C20" i="30"/>
  <c r="J153" i="32"/>
  <c r="E118" i="30"/>
  <c r="F144" i="32"/>
  <c r="H57" i="32"/>
  <c r="H12" i="32"/>
  <c r="H229" i="32"/>
  <c r="H105" i="32"/>
  <c r="H87" i="27"/>
  <c r="F86" i="27"/>
  <c r="J85" i="27"/>
  <c r="J84" i="27"/>
  <c r="J83" i="27"/>
  <c r="J82" i="27"/>
  <c r="J81" i="27"/>
  <c r="J80" i="27"/>
  <c r="J79" i="27"/>
  <c r="J78" i="27"/>
  <c r="J77" i="27"/>
  <c r="J76" i="27"/>
  <c r="J75" i="27"/>
  <c r="H43" i="27"/>
  <c r="F42" i="27"/>
  <c r="J41" i="27"/>
  <c r="J40" i="27"/>
  <c r="J39" i="27"/>
  <c r="J38" i="27"/>
  <c r="J37" i="27"/>
  <c r="J36" i="27"/>
  <c r="J35" i="27"/>
  <c r="J34" i="27"/>
  <c r="J33" i="27"/>
  <c r="J32" i="27"/>
  <c r="J31" i="27"/>
  <c r="L216" i="26"/>
  <c r="L215" i="26"/>
  <c r="L214" i="26"/>
  <c r="L213" i="26"/>
  <c r="L212" i="26"/>
  <c r="L211" i="26"/>
  <c r="L210" i="26"/>
  <c r="L209" i="26"/>
  <c r="L208" i="26"/>
  <c r="L207" i="26"/>
  <c r="J153" i="26"/>
  <c r="H152" i="26"/>
  <c r="L151" i="26"/>
  <c r="L150" i="26"/>
  <c r="L149" i="26"/>
  <c r="L148" i="26"/>
  <c r="L147" i="26"/>
  <c r="L146" i="26"/>
  <c r="L145" i="26"/>
  <c r="L144" i="26"/>
  <c r="L143" i="26"/>
  <c r="L142" i="26"/>
  <c r="L141" i="26"/>
  <c r="L109" i="26"/>
  <c r="J108" i="26"/>
  <c r="H107" i="26"/>
  <c r="E132" i="29"/>
  <c r="E76" i="29"/>
  <c r="E20" i="29"/>
  <c r="E76" i="28"/>
  <c r="E48" i="28"/>
  <c r="E20" i="28"/>
  <c r="J65" i="27"/>
  <c r="H64" i="27"/>
  <c r="F63" i="27"/>
  <c r="F62" i="27"/>
  <c r="F61" i="27"/>
  <c r="F60" i="27"/>
  <c r="F59" i="27"/>
  <c r="F58" i="27"/>
  <c r="F57" i="27"/>
  <c r="F56" i="27"/>
  <c r="F55" i="27"/>
  <c r="F54" i="27"/>
  <c r="F53" i="27"/>
  <c r="J21" i="27"/>
  <c r="H20" i="27"/>
  <c r="L19" i="27"/>
  <c r="F19" i="27"/>
  <c r="L18" i="27"/>
  <c r="F18" i="27"/>
  <c r="L17" i="27"/>
  <c r="F17" i="27"/>
  <c r="L16" i="27"/>
  <c r="F16" i="27"/>
  <c r="L15" i="27"/>
  <c r="F15" i="27"/>
  <c r="L14" i="27"/>
  <c r="F14" i="27"/>
  <c r="L13" i="27"/>
  <c r="F13" i="27"/>
  <c r="L12" i="27"/>
  <c r="F12" i="27"/>
  <c r="L11" i="27"/>
  <c r="F11" i="27"/>
  <c r="L10" i="27"/>
  <c r="F10" i="27"/>
  <c r="L9" i="27"/>
  <c r="F9" i="27"/>
  <c r="F87" i="27"/>
  <c r="J86" i="27"/>
  <c r="H85" i="27"/>
  <c r="H84" i="27"/>
  <c r="H83" i="27"/>
  <c r="H82" i="27"/>
  <c r="H81" i="27"/>
  <c r="H80" i="27"/>
  <c r="H79" i="27"/>
  <c r="H78" i="27"/>
  <c r="H77" i="27"/>
  <c r="H76" i="27"/>
  <c r="H75" i="27"/>
  <c r="F43" i="27"/>
  <c r="J42" i="27"/>
  <c r="H41" i="27"/>
  <c r="H40" i="27"/>
  <c r="H39" i="27"/>
  <c r="H38" i="27"/>
  <c r="H37" i="27"/>
  <c r="H36" i="27"/>
  <c r="H35" i="27"/>
  <c r="H34" i="27"/>
  <c r="H33" i="27"/>
  <c r="H32" i="27"/>
  <c r="H31" i="27"/>
  <c r="H219" i="26"/>
  <c r="L218" i="26"/>
  <c r="J217" i="26"/>
  <c r="J216" i="26"/>
  <c r="J215" i="26"/>
  <c r="J214" i="26"/>
  <c r="J213" i="26"/>
  <c r="J212" i="26"/>
  <c r="J211" i="26"/>
  <c r="J210" i="26"/>
  <c r="J209" i="26"/>
  <c r="J208" i="26"/>
  <c r="J207" i="26"/>
  <c r="H153" i="26"/>
  <c r="L152" i="26"/>
  <c r="J151" i="26"/>
  <c r="J150" i="26"/>
  <c r="J149" i="26"/>
  <c r="J148" i="26"/>
  <c r="J147" i="26"/>
  <c r="J146" i="26"/>
  <c r="J145" i="26"/>
  <c r="J144" i="26"/>
  <c r="J143" i="26"/>
  <c r="J142" i="26"/>
  <c r="J141" i="26"/>
  <c r="E34" i="30"/>
  <c r="C20" i="28"/>
  <c r="H65" i="27"/>
  <c r="F64" i="27"/>
  <c r="J63" i="27"/>
  <c r="J62" i="27"/>
  <c r="J61" i="27"/>
  <c r="J60" i="27"/>
  <c r="J59" i="27"/>
  <c r="J58" i="27"/>
  <c r="J57" i="27"/>
  <c r="J56" i="27"/>
  <c r="J55" i="27"/>
  <c r="J54" i="27"/>
  <c r="J53" i="27"/>
  <c r="H21" i="27"/>
  <c r="L20" i="27"/>
  <c r="F20" i="27"/>
  <c r="J19" i="27"/>
  <c r="J18" i="27"/>
  <c r="J17" i="27"/>
  <c r="J16" i="27"/>
  <c r="J15" i="27"/>
  <c r="J14" i="27"/>
  <c r="J13" i="27"/>
  <c r="J12" i="27"/>
  <c r="J11" i="27"/>
  <c r="J10" i="27"/>
  <c r="J9" i="27"/>
  <c r="L43" i="26"/>
  <c r="J42" i="26"/>
  <c r="H41" i="26"/>
  <c r="N40" i="26"/>
  <c r="H40" i="26"/>
  <c r="N39" i="26"/>
  <c r="H39" i="26"/>
  <c r="N38" i="26"/>
  <c r="H38" i="26"/>
  <c r="N37" i="26"/>
  <c r="H37" i="26"/>
  <c r="N36" i="26"/>
  <c r="H36" i="26"/>
  <c r="N35" i="26"/>
  <c r="H35" i="26"/>
  <c r="N34" i="26"/>
  <c r="H34" i="26"/>
  <c r="N33" i="26"/>
  <c r="H33" i="26"/>
  <c r="L21" i="32"/>
  <c r="E104" i="29"/>
  <c r="E48" i="29"/>
  <c r="J87" i="27"/>
  <c r="H86" i="27"/>
  <c r="F85" i="27"/>
  <c r="F84" i="27"/>
  <c r="F83" i="27"/>
  <c r="F82" i="27"/>
  <c r="F81" i="27"/>
  <c r="F80" i="27"/>
  <c r="F79" i="27"/>
  <c r="F78" i="27"/>
  <c r="F77" i="27"/>
  <c r="F76" i="27"/>
  <c r="F75" i="27"/>
  <c r="J43" i="27"/>
  <c r="H42" i="27"/>
  <c r="F41" i="27"/>
  <c r="F40" i="27"/>
  <c r="F39" i="27"/>
  <c r="F38" i="27"/>
  <c r="F37" i="27"/>
  <c r="F36" i="27"/>
  <c r="F35" i="27"/>
  <c r="F34" i="27"/>
  <c r="F33" i="27"/>
  <c r="F32" i="27"/>
  <c r="F31" i="27"/>
  <c r="L219" i="26"/>
  <c r="J218" i="26"/>
  <c r="H217" i="26"/>
  <c r="N216" i="26"/>
  <c r="H216" i="26"/>
  <c r="N215" i="26"/>
  <c r="H215" i="26"/>
  <c r="N214" i="26"/>
  <c r="H214" i="26"/>
  <c r="N213" i="26"/>
  <c r="H213" i="26"/>
  <c r="N212" i="26"/>
  <c r="H212" i="26"/>
  <c r="N211" i="26"/>
  <c r="H211" i="26"/>
  <c r="N210" i="26"/>
  <c r="H210" i="26"/>
  <c r="N209" i="26"/>
  <c r="H209" i="26"/>
  <c r="N208" i="26"/>
  <c r="H208" i="26"/>
  <c r="N207" i="26"/>
  <c r="H207" i="26"/>
  <c r="J197" i="26"/>
  <c r="G48" i="28"/>
  <c r="N60" i="27"/>
  <c r="N57" i="27"/>
  <c r="N54" i="27"/>
  <c r="N18" i="27"/>
  <c r="N15" i="27"/>
  <c r="N12" i="27"/>
  <c r="N9" i="27"/>
  <c r="L174" i="26"/>
  <c r="J171" i="26"/>
  <c r="J168" i="26"/>
  <c r="J165" i="26"/>
  <c r="N150" i="26"/>
  <c r="N149" i="26"/>
  <c r="N148" i="26"/>
  <c r="N147" i="26"/>
  <c r="N146" i="26"/>
  <c r="N145" i="26"/>
  <c r="N144" i="26"/>
  <c r="N143" i="26"/>
  <c r="N142" i="26"/>
  <c r="N141" i="26"/>
  <c r="L106" i="26"/>
  <c r="N104" i="26"/>
  <c r="L103" i="26"/>
  <c r="N101" i="26"/>
  <c r="L100" i="26"/>
  <c r="N98" i="26"/>
  <c r="L97" i="26"/>
  <c r="J43" i="26"/>
  <c r="J32" i="26"/>
  <c r="J31" i="26"/>
  <c r="D67" i="24"/>
  <c r="D64" i="24"/>
  <c r="D61" i="24"/>
  <c r="D58" i="24"/>
  <c r="D55" i="24"/>
  <c r="D44" i="24"/>
  <c r="D41" i="24"/>
  <c r="D38" i="24"/>
  <c r="D35" i="24"/>
  <c r="D32" i="24"/>
  <c r="D21" i="24"/>
  <c r="D18" i="24"/>
  <c r="D15" i="24"/>
  <c r="D12" i="24"/>
  <c r="N105" i="27"/>
  <c r="N102" i="27"/>
  <c r="N99" i="27"/>
  <c r="H63" i="27"/>
  <c r="H60" i="27"/>
  <c r="H57" i="27"/>
  <c r="H54" i="27"/>
  <c r="L21" i="27"/>
  <c r="H18" i="27"/>
  <c r="H15" i="27"/>
  <c r="H12" i="27"/>
  <c r="H9" i="27"/>
  <c r="H196" i="26"/>
  <c r="L194" i="26"/>
  <c r="L191" i="26"/>
  <c r="L188" i="26"/>
  <c r="L185" i="26"/>
  <c r="J106" i="26"/>
  <c r="H105" i="26"/>
  <c r="J103" i="26"/>
  <c r="H102" i="26"/>
  <c r="J100" i="26"/>
  <c r="H99" i="26"/>
  <c r="J97" i="26"/>
  <c r="L42" i="26"/>
  <c r="L40" i="26"/>
  <c r="J39" i="26"/>
  <c r="L37" i="26"/>
  <c r="J36" i="26"/>
  <c r="L34" i="26"/>
  <c r="J33" i="26"/>
  <c r="J21" i="26"/>
  <c r="H20" i="26"/>
  <c r="L19" i="26"/>
  <c r="L18" i="26"/>
  <c r="L17" i="26"/>
  <c r="L16" i="26"/>
  <c r="L15" i="26"/>
  <c r="L14" i="26"/>
  <c r="L13" i="26"/>
  <c r="L12" i="26"/>
  <c r="L11" i="26"/>
  <c r="L10" i="26"/>
  <c r="L9" i="26"/>
  <c r="D113" i="24"/>
  <c r="D110" i="24"/>
  <c r="D107" i="24"/>
  <c r="D104" i="24"/>
  <c r="D101" i="24"/>
  <c r="D90" i="24"/>
  <c r="D87" i="24"/>
  <c r="D84" i="24"/>
  <c r="D81" i="24"/>
  <c r="D78" i="24"/>
  <c r="D9" i="24"/>
  <c r="D160" i="29"/>
  <c r="N62" i="27"/>
  <c r="N59" i="27"/>
  <c r="N56" i="27"/>
  <c r="N53" i="27"/>
  <c r="F21" i="27"/>
  <c r="N17" i="27"/>
  <c r="N14" i="27"/>
  <c r="N11" i="27"/>
  <c r="J219" i="26"/>
  <c r="L108" i="26"/>
  <c r="N105" i="26"/>
  <c r="L104" i="26"/>
  <c r="N102" i="26"/>
  <c r="L101" i="26"/>
  <c r="N99" i="26"/>
  <c r="L98" i="26"/>
  <c r="H43" i="26"/>
  <c r="N32" i="26"/>
  <c r="H32" i="26"/>
  <c r="N31" i="26"/>
  <c r="H31" i="26"/>
  <c r="D66" i="24"/>
  <c r="D63" i="24"/>
  <c r="D60" i="24"/>
  <c r="D57" i="24"/>
  <c r="D54" i="24"/>
  <c r="D43" i="24"/>
  <c r="D40" i="24"/>
  <c r="D37" i="24"/>
  <c r="D34" i="24"/>
  <c r="D31" i="24"/>
  <c r="D20" i="24"/>
  <c r="D17" i="24"/>
  <c r="D14" i="24"/>
  <c r="D11" i="24"/>
  <c r="G76" i="28"/>
  <c r="G20" i="28"/>
  <c r="N104" i="27"/>
  <c r="N101" i="27"/>
  <c r="N98" i="27"/>
  <c r="H62" i="27"/>
  <c r="H59" i="27"/>
  <c r="H56" i="27"/>
  <c r="H53" i="27"/>
  <c r="J20" i="27"/>
  <c r="H17" i="27"/>
  <c r="H14" i="27"/>
  <c r="H11" i="27"/>
  <c r="L195" i="26"/>
  <c r="L192" i="26"/>
  <c r="L189" i="26"/>
  <c r="L186" i="26"/>
  <c r="L153" i="26"/>
  <c r="J152" i="26"/>
  <c r="H151" i="26"/>
  <c r="H150" i="26"/>
  <c r="H149" i="26"/>
  <c r="H148" i="26"/>
  <c r="H147" i="26"/>
  <c r="H146" i="26"/>
  <c r="H145" i="26"/>
  <c r="H144" i="26"/>
  <c r="H143" i="26"/>
  <c r="H142" i="26"/>
  <c r="H141" i="26"/>
  <c r="J109" i="26"/>
  <c r="L107" i="26"/>
  <c r="H106" i="26"/>
  <c r="J104" i="26"/>
  <c r="H103" i="26"/>
  <c r="J101" i="26"/>
  <c r="H100" i="26"/>
  <c r="J98" i="26"/>
  <c r="H97" i="26"/>
  <c r="L41" i="26"/>
  <c r="J40" i="26"/>
  <c r="L38" i="26"/>
  <c r="J37" i="26"/>
  <c r="L35" i="26"/>
  <c r="J34" i="26"/>
  <c r="H21" i="26"/>
  <c r="L20" i="26"/>
  <c r="J19" i="26"/>
  <c r="J18" i="26"/>
  <c r="J17" i="26"/>
  <c r="J16" i="26"/>
  <c r="J15" i="26"/>
  <c r="J14" i="26"/>
  <c r="J13" i="26"/>
  <c r="J12" i="26"/>
  <c r="J11" i="26"/>
  <c r="J10" i="26"/>
  <c r="J9" i="26"/>
  <c r="D112" i="24"/>
  <c r="D109" i="24"/>
  <c r="D106" i="24"/>
  <c r="D103" i="24"/>
  <c r="D100" i="24"/>
  <c r="D89" i="24"/>
  <c r="D86" i="24"/>
  <c r="D83" i="24"/>
  <c r="D80" i="24"/>
  <c r="D77" i="24"/>
  <c r="N58" i="27"/>
  <c r="N10" i="27"/>
  <c r="H175" i="26"/>
  <c r="J170" i="26"/>
  <c r="N126" i="26"/>
  <c r="H122" i="26"/>
  <c r="H101" i="26"/>
  <c r="J99" i="26"/>
  <c r="J35" i="26"/>
  <c r="L33" i="26"/>
  <c r="J20" i="26"/>
  <c r="N18" i="26"/>
  <c r="H17" i="26"/>
  <c r="N15" i="26"/>
  <c r="H14" i="26"/>
  <c r="N12" i="26"/>
  <c r="H11" i="26"/>
  <c r="N9" i="26"/>
  <c r="D108" i="24"/>
  <c r="D82" i="24"/>
  <c r="D39" i="24"/>
  <c r="D62" i="28"/>
  <c r="N106" i="27"/>
  <c r="N97" i="27"/>
  <c r="H58" i="27"/>
  <c r="H19" i="27"/>
  <c r="H10" i="27"/>
  <c r="L190" i="26"/>
  <c r="L126" i="26"/>
  <c r="L102" i="26"/>
  <c r="N100" i="26"/>
  <c r="H42" i="26"/>
  <c r="L31" i="26"/>
  <c r="D62" i="24"/>
  <c r="D13" i="24"/>
  <c r="F160" i="23"/>
  <c r="F132" i="23"/>
  <c r="F104" i="23"/>
  <c r="F76" i="23"/>
  <c r="F48" i="23"/>
  <c r="R20" i="23"/>
  <c r="G133" i="22"/>
  <c r="F148" i="21"/>
  <c r="F65" i="27"/>
  <c r="N55" i="27"/>
  <c r="N16" i="27"/>
  <c r="J173" i="26"/>
  <c r="J164" i="26"/>
  <c r="H108" i="26"/>
  <c r="H104" i="26"/>
  <c r="J102" i="26"/>
  <c r="J38" i="26"/>
  <c r="L36" i="26"/>
  <c r="L21" i="26"/>
  <c r="H18" i="26"/>
  <c r="N16" i="26"/>
  <c r="H15" i="26"/>
  <c r="N13" i="26"/>
  <c r="H12" i="26"/>
  <c r="N10" i="26"/>
  <c r="H9" i="26"/>
  <c r="D105" i="24"/>
  <c r="D88" i="24"/>
  <c r="D79" i="24"/>
  <c r="D36" i="24"/>
  <c r="E160" i="23"/>
  <c r="E132" i="23"/>
  <c r="E104" i="23"/>
  <c r="E76" i="23"/>
  <c r="E48" i="23"/>
  <c r="Q20" i="23"/>
  <c r="D63" i="22"/>
  <c r="F134" i="21"/>
  <c r="C90" i="28"/>
  <c r="N103" i="27"/>
  <c r="J64" i="27"/>
  <c r="H55" i="27"/>
  <c r="H16" i="27"/>
  <c r="L193" i="26"/>
  <c r="J107" i="26"/>
  <c r="L105" i="26"/>
  <c r="N103" i="26"/>
  <c r="L32" i="26"/>
  <c r="D59" i="24"/>
  <c r="D19" i="24"/>
  <c r="N100" i="27"/>
  <c r="H13" i="27"/>
  <c r="N120" i="26"/>
  <c r="J105" i="26"/>
  <c r="J41" i="26"/>
  <c r="D102" i="24"/>
  <c r="D105" i="22"/>
  <c r="C148" i="21"/>
  <c r="C106" i="21"/>
  <c r="F64" i="21"/>
  <c r="N61" i="27"/>
  <c r="J167" i="26"/>
  <c r="L120" i="26"/>
  <c r="L99" i="26"/>
  <c r="N17" i="26"/>
  <c r="H13" i="26"/>
  <c r="D56" i="24"/>
  <c r="C90" i="23"/>
  <c r="H21" i="22"/>
  <c r="C134" i="21"/>
  <c r="C92" i="21"/>
  <c r="F50" i="21"/>
  <c r="H61" i="27"/>
  <c r="H125" i="26"/>
  <c r="H98" i="26"/>
  <c r="L39" i="26"/>
  <c r="D85" i="24"/>
  <c r="F161" i="22"/>
  <c r="C64" i="21"/>
  <c r="F22" i="21"/>
  <c r="C146" i="28"/>
  <c r="L187" i="26"/>
  <c r="H109" i="26"/>
  <c r="N97" i="26"/>
  <c r="H16" i="26"/>
  <c r="N11" i="26"/>
  <c r="D42" i="24"/>
  <c r="D16" i="24"/>
  <c r="C146" i="23"/>
  <c r="C62" i="23"/>
  <c r="C20" i="23"/>
  <c r="E161" i="22"/>
  <c r="G91" i="22"/>
  <c r="C50" i="21"/>
  <c r="N106" i="26"/>
  <c r="C118" i="23"/>
  <c r="E35" i="22"/>
  <c r="L129" i="26"/>
  <c r="H10" i="26"/>
  <c r="D10" i="24"/>
  <c r="N22" i="21"/>
  <c r="H19" i="26"/>
  <c r="C22" i="21"/>
  <c r="V135" i="19"/>
  <c r="D146" i="29"/>
  <c r="N13" i="27"/>
  <c r="D111" i="24"/>
  <c r="C21" i="22"/>
  <c r="N14" i="26"/>
  <c r="D33" i="24"/>
  <c r="F35" i="22"/>
  <c r="F106" i="21"/>
  <c r="V147" i="19"/>
  <c r="R21" i="22"/>
  <c r="F92" i="21"/>
  <c r="M22" i="21"/>
  <c r="C34" i="23"/>
  <c r="O160" i="18"/>
  <c r="C104" i="18"/>
  <c r="N90" i="18"/>
  <c r="K78" i="18"/>
  <c r="K48" i="18"/>
  <c r="S22" i="18"/>
  <c r="R21" i="17"/>
  <c r="C21" i="17"/>
  <c r="R9" i="17"/>
  <c r="C9" i="17"/>
  <c r="F21" i="16"/>
  <c r="F9" i="16"/>
  <c r="G91" i="15"/>
  <c r="C35" i="15"/>
  <c r="F163" i="14"/>
  <c r="D135" i="14"/>
  <c r="F121" i="14"/>
  <c r="D93" i="14"/>
  <c r="F79" i="14"/>
  <c r="D51" i="14"/>
  <c r="F37" i="14"/>
  <c r="E23" i="14"/>
  <c r="E146" i="13"/>
  <c r="E118" i="13"/>
  <c r="E90" i="13"/>
  <c r="E62" i="13"/>
  <c r="E34" i="13"/>
  <c r="S106" i="18"/>
  <c r="E78" i="18"/>
  <c r="S76" i="18"/>
  <c r="E48" i="18"/>
  <c r="M22" i="18"/>
  <c r="E63" i="16"/>
  <c r="E37" i="16"/>
  <c r="E35" i="16"/>
  <c r="E21" i="16"/>
  <c r="E9" i="16"/>
  <c r="E163" i="14"/>
  <c r="G149" i="14"/>
  <c r="E121" i="14"/>
  <c r="G107" i="14"/>
  <c r="E79" i="14"/>
  <c r="G65" i="14"/>
  <c r="E37" i="14"/>
  <c r="D23" i="14"/>
  <c r="D112" i="11"/>
  <c r="D109" i="11"/>
  <c r="D106" i="11"/>
  <c r="D103" i="11"/>
  <c r="D100" i="11"/>
  <c r="D89" i="11"/>
  <c r="D86" i="11"/>
  <c r="D83" i="11"/>
  <c r="D80" i="11"/>
  <c r="D77" i="11"/>
  <c r="M106" i="18"/>
  <c r="M76" i="18"/>
  <c r="U50" i="18"/>
  <c r="G22" i="18"/>
  <c r="U20" i="18"/>
  <c r="D163" i="14"/>
  <c r="F149" i="14"/>
  <c r="D121" i="14"/>
  <c r="F107" i="14"/>
  <c r="D79" i="14"/>
  <c r="F65" i="14"/>
  <c r="D37" i="14"/>
  <c r="D65" i="11"/>
  <c r="D62" i="11"/>
  <c r="D59" i="11"/>
  <c r="D56" i="11"/>
  <c r="D42" i="11"/>
  <c r="D39" i="11"/>
  <c r="D36" i="11"/>
  <c r="D33" i="11"/>
  <c r="D19" i="11"/>
  <c r="D16" i="11"/>
  <c r="D13" i="11"/>
  <c r="D10" i="11"/>
  <c r="N84" i="10"/>
  <c r="N83" i="10"/>
  <c r="D65" i="24"/>
  <c r="E134" i="18"/>
  <c r="S132" i="18"/>
  <c r="G106" i="18"/>
  <c r="U104" i="18"/>
  <c r="G76" i="18"/>
  <c r="O50" i="18"/>
  <c r="O20" i="18"/>
  <c r="L8" i="18"/>
  <c r="E149" i="14"/>
  <c r="G135" i="14"/>
  <c r="E107" i="14"/>
  <c r="G93" i="14"/>
  <c r="E65" i="14"/>
  <c r="G51" i="14"/>
  <c r="D111" i="11"/>
  <c r="D108" i="11"/>
  <c r="D105" i="11"/>
  <c r="D102" i="11"/>
  <c r="D88" i="11"/>
  <c r="D85" i="11"/>
  <c r="D82" i="11"/>
  <c r="D79" i="11"/>
  <c r="L148" i="18"/>
  <c r="L92" i="18"/>
  <c r="T36" i="18"/>
  <c r="E161" i="16"/>
  <c r="E135" i="16"/>
  <c r="E133" i="16"/>
  <c r="E107" i="16"/>
  <c r="E105" i="16"/>
  <c r="E79" i="16"/>
  <c r="E77" i="16"/>
  <c r="F92" i="18"/>
  <c r="T90" i="18"/>
  <c r="N36" i="18"/>
  <c r="C20" i="18"/>
  <c r="C79" i="17"/>
  <c r="C49" i="17"/>
  <c r="E37" i="17"/>
  <c r="E35" i="17"/>
  <c r="E21" i="17"/>
  <c r="E9" i="17"/>
  <c r="D161" i="16"/>
  <c r="D135" i="16"/>
  <c r="C50" i="18"/>
  <c r="C51" i="17"/>
  <c r="G149" i="16"/>
  <c r="G147" i="16"/>
  <c r="G121" i="16"/>
  <c r="D118" i="18"/>
  <c r="L62" i="18"/>
  <c r="F8" i="18"/>
  <c r="G23" i="17"/>
  <c r="S21" i="17"/>
  <c r="S9" i="17"/>
  <c r="F62" i="18"/>
  <c r="C77" i="17"/>
  <c r="G147" i="15"/>
  <c r="D105" i="15"/>
  <c r="D105" i="16"/>
  <c r="D79" i="16"/>
  <c r="D49" i="16"/>
  <c r="G37" i="16"/>
  <c r="G161" i="15"/>
  <c r="G77" i="15"/>
  <c r="F63" i="15"/>
  <c r="D35" i="15"/>
  <c r="G163" i="14"/>
  <c r="C149" i="14"/>
  <c r="E93" i="14"/>
  <c r="O104" i="18"/>
  <c r="E23" i="16"/>
  <c r="Q21" i="16"/>
  <c r="Q9" i="16"/>
  <c r="D119" i="15"/>
  <c r="C91" i="15"/>
  <c r="G21" i="15"/>
  <c r="D107" i="14"/>
  <c r="F51" i="14"/>
  <c r="G23" i="14"/>
  <c r="D160" i="13"/>
  <c r="D132" i="13"/>
  <c r="D104" i="13"/>
  <c r="D76" i="13"/>
  <c r="D48" i="13"/>
  <c r="D35" i="17"/>
  <c r="D133" i="16"/>
  <c r="D107" i="16"/>
  <c r="D77" i="16"/>
  <c r="E51" i="16"/>
  <c r="F135" i="14"/>
  <c r="D65" i="14"/>
  <c r="U55" i="12"/>
  <c r="U52" i="12"/>
  <c r="U49" i="12"/>
  <c r="U46" i="12"/>
  <c r="U43" i="12"/>
  <c r="U40" i="12"/>
  <c r="U37" i="12"/>
  <c r="U34" i="12"/>
  <c r="U31" i="12"/>
  <c r="U28" i="12"/>
  <c r="U25" i="12"/>
  <c r="U22" i="12"/>
  <c r="U19" i="12"/>
  <c r="U16" i="12"/>
  <c r="D37" i="17"/>
  <c r="D51" i="16"/>
  <c r="G21" i="16"/>
  <c r="G9" i="16"/>
  <c r="E135" i="14"/>
  <c r="G79" i="14"/>
  <c r="C65" i="14"/>
  <c r="E20" i="13"/>
  <c r="D9" i="17"/>
  <c r="G119" i="16"/>
  <c r="G93" i="16"/>
  <c r="G63" i="16"/>
  <c r="E49" i="16"/>
  <c r="C105" i="15"/>
  <c r="G63" i="15"/>
  <c r="D149" i="14"/>
  <c r="F93" i="14"/>
  <c r="P23" i="14"/>
  <c r="U13" i="12"/>
  <c r="C56" i="12"/>
  <c r="C53" i="12"/>
  <c r="F21" i="15"/>
  <c r="G20" i="13"/>
  <c r="U54" i="12"/>
  <c r="U48" i="12"/>
  <c r="U42" i="12"/>
  <c r="U36" i="12"/>
  <c r="U30" i="12"/>
  <c r="U24" i="12"/>
  <c r="U8" i="12"/>
  <c r="D107" i="11"/>
  <c r="D66" i="11"/>
  <c r="D60" i="11"/>
  <c r="D54" i="11"/>
  <c r="D21" i="11"/>
  <c r="D15" i="11"/>
  <c r="D9" i="11"/>
  <c r="N80" i="10"/>
  <c r="N77" i="10"/>
  <c r="N53" i="10"/>
  <c r="O20" i="9"/>
  <c r="I20" i="9"/>
  <c r="O18" i="9"/>
  <c r="I18" i="9"/>
  <c r="O16" i="9"/>
  <c r="I16" i="9"/>
  <c r="O14" i="9"/>
  <c r="I14" i="9"/>
  <c r="O12" i="9"/>
  <c r="I12" i="9"/>
  <c r="O10" i="9"/>
  <c r="I10" i="9"/>
  <c r="H21" i="8"/>
  <c r="L20" i="8"/>
  <c r="J19" i="8"/>
  <c r="J18" i="8"/>
  <c r="J17" i="8"/>
  <c r="J16" i="8"/>
  <c r="J15" i="8"/>
  <c r="J14" i="8"/>
  <c r="J13" i="8"/>
  <c r="J12" i="8"/>
  <c r="J11" i="8"/>
  <c r="J10" i="8"/>
  <c r="J9" i="8"/>
  <c r="G35" i="16"/>
  <c r="C104" i="13"/>
  <c r="U18" i="12"/>
  <c r="D56" i="12"/>
  <c r="E53" i="12"/>
  <c r="D113" i="11"/>
  <c r="D64" i="11"/>
  <c r="D58" i="11"/>
  <c r="D40" i="11"/>
  <c r="D34" i="11"/>
  <c r="L42" i="10"/>
  <c r="K21" i="9"/>
  <c r="E21" i="9"/>
  <c r="Q19" i="9"/>
  <c r="K19" i="9"/>
  <c r="E19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J43" i="8"/>
  <c r="H42" i="8"/>
  <c r="L41" i="8"/>
  <c r="L40" i="8"/>
  <c r="L39" i="8"/>
  <c r="L38" i="8"/>
  <c r="L37" i="8"/>
  <c r="L36" i="8"/>
  <c r="L35" i="8"/>
  <c r="L34" i="8"/>
  <c r="L33" i="8"/>
  <c r="L32" i="8"/>
  <c r="L31" i="8"/>
  <c r="D21" i="17"/>
  <c r="G65" i="16"/>
  <c r="D23" i="16"/>
  <c r="P21" i="16"/>
  <c r="F147" i="15"/>
  <c r="U21" i="15"/>
  <c r="E51" i="14"/>
  <c r="U9" i="12"/>
  <c r="F55" i="12"/>
  <c r="D53" i="12"/>
  <c r="D104" i="11"/>
  <c r="D90" i="11"/>
  <c r="D84" i="11"/>
  <c r="D78" i="11"/>
  <c r="D44" i="11"/>
  <c r="D38" i="11"/>
  <c r="D32" i="11"/>
  <c r="D20" i="11"/>
  <c r="D14" i="11"/>
  <c r="D8" i="11"/>
  <c r="N82" i="10"/>
  <c r="N79" i="10"/>
  <c r="N76" i="10"/>
  <c r="M20" i="9"/>
  <c r="G20" i="9"/>
  <c r="M18" i="9"/>
  <c r="G18" i="9"/>
  <c r="M16" i="9"/>
  <c r="G16" i="9"/>
  <c r="M14" i="9"/>
  <c r="G14" i="9"/>
  <c r="M12" i="9"/>
  <c r="G12" i="9"/>
  <c r="M10" i="9"/>
  <c r="G10" i="9"/>
  <c r="L21" i="8"/>
  <c r="J20" i="8"/>
  <c r="H19" i="8"/>
  <c r="N18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G121" i="14"/>
  <c r="C107" i="14"/>
  <c r="C160" i="13"/>
  <c r="C76" i="13"/>
  <c r="U57" i="12"/>
  <c r="U51" i="12"/>
  <c r="U45" i="12"/>
  <c r="U39" i="12"/>
  <c r="U33" i="12"/>
  <c r="U27" i="12"/>
  <c r="U21" i="12"/>
  <c r="U15" i="12"/>
  <c r="U11" i="12"/>
  <c r="U6" i="12"/>
  <c r="D110" i="11"/>
  <c r="D63" i="11"/>
  <c r="D57" i="11"/>
  <c r="D18" i="11"/>
  <c r="D12" i="11"/>
  <c r="N40" i="10"/>
  <c r="N39" i="10"/>
  <c r="N38" i="10"/>
  <c r="N37" i="10"/>
  <c r="N36" i="10"/>
  <c r="N35" i="10"/>
  <c r="N34" i="10"/>
  <c r="N33" i="10"/>
  <c r="N32" i="10"/>
  <c r="N31" i="10"/>
  <c r="O21" i="9"/>
  <c r="I21" i="9"/>
  <c r="O19" i="9"/>
  <c r="I19" i="9"/>
  <c r="O17" i="9"/>
  <c r="I17" i="9"/>
  <c r="O15" i="9"/>
  <c r="I15" i="9"/>
  <c r="O13" i="9"/>
  <c r="I13" i="9"/>
  <c r="O11" i="9"/>
  <c r="I11" i="9"/>
  <c r="O9" i="9"/>
  <c r="I9" i="9"/>
  <c r="H43" i="8"/>
  <c r="L42" i="8"/>
  <c r="J41" i="8"/>
  <c r="J40" i="8"/>
  <c r="J39" i="8"/>
  <c r="J38" i="8"/>
  <c r="J37" i="8"/>
  <c r="J36" i="8"/>
  <c r="J35" i="8"/>
  <c r="J34" i="8"/>
  <c r="J33" i="8"/>
  <c r="J32" i="8"/>
  <c r="J31" i="8"/>
  <c r="G91" i="16"/>
  <c r="P9" i="16"/>
  <c r="G37" i="14"/>
  <c r="O23" i="14"/>
  <c r="D55" i="12"/>
  <c r="D67" i="11"/>
  <c r="D61" i="11"/>
  <c r="D55" i="11"/>
  <c r="D43" i="11"/>
  <c r="D37" i="11"/>
  <c r="D31" i="11"/>
  <c r="N81" i="10"/>
  <c r="N78" i="10"/>
  <c r="Q20" i="9"/>
  <c r="K20" i="9"/>
  <c r="E20" i="9"/>
  <c r="Q18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J21" i="8"/>
  <c r="H20" i="8"/>
  <c r="L19" i="8"/>
  <c r="L18" i="8"/>
  <c r="L17" i="8"/>
  <c r="L16" i="8"/>
  <c r="L15" i="8"/>
  <c r="L14" i="8"/>
  <c r="L13" i="8"/>
  <c r="L12" i="8"/>
  <c r="L11" i="8"/>
  <c r="L10" i="8"/>
  <c r="L9" i="8"/>
  <c r="C48" i="13"/>
  <c r="D87" i="11"/>
  <c r="D41" i="11"/>
  <c r="L109" i="10"/>
  <c r="L40" i="10"/>
  <c r="L37" i="10"/>
  <c r="L34" i="10"/>
  <c r="L31" i="10"/>
  <c r="G21" i="9"/>
  <c r="M11" i="9"/>
  <c r="G9" i="9"/>
  <c r="N38" i="8"/>
  <c r="N35" i="8"/>
  <c r="N32" i="8"/>
  <c r="D11" i="11"/>
  <c r="L32" i="10"/>
  <c r="N33" i="8"/>
  <c r="M9" i="9"/>
  <c r="H33" i="8"/>
  <c r="D81" i="11"/>
  <c r="D35" i="11"/>
  <c r="L75" i="10"/>
  <c r="M13" i="9"/>
  <c r="G11" i="9"/>
  <c r="H41" i="8"/>
  <c r="H38" i="8"/>
  <c r="H35" i="8"/>
  <c r="H32" i="8"/>
  <c r="F23" i="14"/>
  <c r="L35" i="10"/>
  <c r="M19" i="9"/>
  <c r="N282" i="8"/>
  <c r="C54" i="12"/>
  <c r="L81" i="10"/>
  <c r="M21" i="9"/>
  <c r="H39" i="8"/>
  <c r="L39" i="10"/>
  <c r="L36" i="10"/>
  <c r="L33" i="10"/>
  <c r="M15" i="9"/>
  <c r="G13" i="9"/>
  <c r="N40" i="8"/>
  <c r="N37" i="8"/>
  <c r="N34" i="8"/>
  <c r="N31" i="8"/>
  <c r="L41" i="10"/>
  <c r="N39" i="8"/>
  <c r="C132" i="13"/>
  <c r="H36" i="8"/>
  <c r="L285" i="8"/>
  <c r="D17" i="11"/>
  <c r="L78" i="10"/>
  <c r="N106" i="10"/>
  <c r="M17" i="9"/>
  <c r="G15" i="9"/>
  <c r="L43" i="8"/>
  <c r="H40" i="8"/>
  <c r="H37" i="8"/>
  <c r="H34" i="8"/>
  <c r="H31" i="8"/>
  <c r="D101" i="11"/>
  <c r="L38" i="10"/>
  <c r="G17" i="9"/>
  <c r="N36" i="8"/>
  <c r="E17" i="2"/>
  <c r="G19" i="9"/>
  <c r="J42" i="8"/>
  <c r="H18" i="2"/>
  <c r="H42" i="10"/>
  <c r="C57" i="12" l="1"/>
  <c r="F18" i="33"/>
  <c r="L18" i="33"/>
  <c r="F19" i="33"/>
  <c r="L19" i="33"/>
  <c r="H20" i="33"/>
  <c r="J21" i="33"/>
  <c r="F53" i="33"/>
  <c r="L54" i="33"/>
  <c r="F56" i="33"/>
  <c r="L57" i="33"/>
  <c r="F59" i="33"/>
  <c r="L60" i="33"/>
  <c r="F62" i="33"/>
  <c r="L63" i="33"/>
  <c r="L97" i="33"/>
  <c r="L100" i="33"/>
  <c r="L103" i="33"/>
  <c r="L106" i="33"/>
  <c r="L32" i="35"/>
  <c r="H34" i="35"/>
  <c r="J38" i="35"/>
  <c r="H40" i="35"/>
  <c r="L42" i="35"/>
  <c r="F54" i="35"/>
  <c r="H56" i="35"/>
  <c r="J58" i="35"/>
  <c r="L60" i="35"/>
  <c r="F64" i="35"/>
  <c r="F76" i="35"/>
  <c r="L82" i="35"/>
  <c r="H84" i="35"/>
  <c r="L105" i="35"/>
  <c r="H107" i="35"/>
  <c r="H17" i="37"/>
  <c r="N16" i="37"/>
  <c r="V18" i="37"/>
  <c r="AB17" i="37"/>
  <c r="N189" i="32"/>
  <c r="H190" i="32"/>
  <c r="N190" i="32"/>
  <c r="H191" i="32"/>
  <c r="N191" i="32"/>
  <c r="H192" i="32"/>
  <c r="N192" i="32"/>
  <c r="L42" i="33"/>
  <c r="H9" i="35"/>
  <c r="J11" i="35"/>
  <c r="H12" i="35"/>
  <c r="J14" i="35"/>
  <c r="H15" i="35"/>
  <c r="J17" i="35"/>
  <c r="H18" i="35"/>
  <c r="L20" i="35"/>
  <c r="L21" i="35"/>
  <c r="H31" i="35"/>
  <c r="L33" i="35"/>
  <c r="H35" i="35"/>
  <c r="J39" i="35"/>
  <c r="L41" i="35"/>
  <c r="J65" i="35"/>
  <c r="H53" i="35"/>
  <c r="J55" i="35"/>
  <c r="L57" i="35"/>
  <c r="J81" i="35"/>
  <c r="J102" i="35"/>
  <c r="N11" i="37"/>
  <c r="H13" i="37"/>
  <c r="V14" i="37"/>
  <c r="N18" i="37"/>
  <c r="H9" i="33"/>
  <c r="N9" i="33"/>
  <c r="H10" i="33"/>
  <c r="N10" i="33"/>
  <c r="H11" i="33"/>
  <c r="N11" i="33"/>
  <c r="H12" i="33"/>
  <c r="N12" i="33"/>
  <c r="H13" i="33"/>
  <c r="N13" i="33"/>
  <c r="H14" i="33"/>
  <c r="N14" i="33"/>
  <c r="H15" i="33"/>
  <c r="N15" i="33"/>
  <c r="H16" i="33"/>
  <c r="N16" i="33"/>
  <c r="H17" i="33"/>
  <c r="N17" i="33"/>
  <c r="H18" i="33"/>
  <c r="N18" i="33"/>
  <c r="H19" i="33"/>
  <c r="J20" i="33"/>
  <c r="K57" i="3"/>
  <c r="J57" i="3"/>
  <c r="L211" i="3"/>
  <c r="K211" i="3"/>
  <c r="J211" i="3"/>
  <c r="W52" i="5"/>
  <c r="S52" i="5"/>
  <c r="V52" i="5"/>
  <c r="T52" i="5"/>
  <c r="U52" i="5"/>
  <c r="K23" i="2"/>
  <c r="J23" i="2"/>
  <c r="L23" i="2"/>
  <c r="J49" i="2"/>
  <c r="K49" i="2"/>
  <c r="L49" i="2"/>
  <c r="K38" i="6"/>
  <c r="J38" i="6"/>
  <c r="I38" i="6"/>
  <c r="J73" i="2"/>
  <c r="L73" i="2"/>
  <c r="K73" i="2"/>
  <c r="J7" i="3"/>
  <c r="L7" i="3"/>
  <c r="K7" i="3"/>
  <c r="J19" i="3"/>
  <c r="L19" i="3"/>
  <c r="K19" i="3"/>
  <c r="L34" i="3"/>
  <c r="K34" i="3"/>
  <c r="J34" i="3"/>
  <c r="J81" i="3"/>
  <c r="L81" i="3"/>
  <c r="K81" i="3"/>
  <c r="L93" i="3"/>
  <c r="J93" i="3"/>
  <c r="K93" i="3"/>
  <c r="L99" i="3"/>
  <c r="K99" i="3"/>
  <c r="J99" i="3"/>
  <c r="J105" i="3"/>
  <c r="L105" i="3"/>
  <c r="I116" i="3"/>
  <c r="K105" i="3"/>
  <c r="E121" i="3"/>
  <c r="J137" i="3"/>
  <c r="L137" i="3"/>
  <c r="K137" i="3"/>
  <c r="E186" i="3"/>
  <c r="E195" i="3"/>
  <c r="K11" i="6"/>
  <c r="J11" i="6"/>
  <c r="I11" i="6"/>
  <c r="S34" i="6"/>
  <c r="R34" i="6"/>
  <c r="Q34" i="6"/>
  <c r="L16" i="12"/>
  <c r="K16" i="12"/>
  <c r="J16" i="12"/>
  <c r="I16" i="12"/>
  <c r="L32" i="2"/>
  <c r="K32" i="2"/>
  <c r="J32" i="2"/>
  <c r="L38" i="2"/>
  <c r="K38" i="2"/>
  <c r="J38" i="2"/>
  <c r="K59" i="3"/>
  <c r="J59" i="3"/>
  <c r="F118" i="3"/>
  <c r="H188" i="3"/>
  <c r="F192" i="3"/>
  <c r="V15" i="5"/>
  <c r="U15" i="5"/>
  <c r="T15" i="5"/>
  <c r="W15" i="5"/>
  <c r="S15" i="5"/>
  <c r="K17" i="6"/>
  <c r="J17" i="6"/>
  <c r="I17" i="6"/>
  <c r="W9" i="13"/>
  <c r="V9" i="13"/>
  <c r="U9" i="13"/>
  <c r="L8" i="3"/>
  <c r="K8" i="3"/>
  <c r="J8" i="3"/>
  <c r="T18" i="14"/>
  <c r="S18" i="14"/>
  <c r="I67" i="2"/>
  <c r="L64" i="2"/>
  <c r="J64" i="2"/>
  <c r="K64" i="2"/>
  <c r="L13" i="3"/>
  <c r="K13" i="3"/>
  <c r="J13" i="3"/>
  <c r="L16" i="3"/>
  <c r="K16" i="3"/>
  <c r="J16" i="3"/>
  <c r="L25" i="3"/>
  <c r="K25" i="3"/>
  <c r="J25" i="3"/>
  <c r="J40" i="3"/>
  <c r="K40" i="3"/>
  <c r="J46" i="3"/>
  <c r="K46" i="3"/>
  <c r="J58" i="3"/>
  <c r="K58" i="3"/>
  <c r="L63" i="3"/>
  <c r="J63" i="3"/>
  <c r="K63" i="3"/>
  <c r="L87" i="3"/>
  <c r="K87" i="3"/>
  <c r="J87" i="3"/>
  <c r="J111" i="3"/>
  <c r="L111" i="3"/>
  <c r="I122" i="3"/>
  <c r="K111" i="3"/>
  <c r="G188" i="3"/>
  <c r="G191" i="3"/>
  <c r="J23" i="6"/>
  <c r="I23" i="6"/>
  <c r="K23" i="6"/>
  <c r="G42" i="2"/>
  <c r="F115" i="3"/>
  <c r="H191" i="3"/>
  <c r="F195" i="3"/>
  <c r="V7" i="5"/>
  <c r="W7" i="5"/>
  <c r="U7" i="5"/>
  <c r="T7" i="5"/>
  <c r="S7" i="5"/>
  <c r="V11" i="5"/>
  <c r="W11" i="5"/>
  <c r="U11" i="5"/>
  <c r="T11" i="5"/>
  <c r="S11" i="5"/>
  <c r="K10" i="6"/>
  <c r="J10" i="6"/>
  <c r="I10" i="6"/>
  <c r="K16" i="6"/>
  <c r="J16" i="6"/>
  <c r="I16" i="6"/>
  <c r="T18" i="12"/>
  <c r="S18" i="12"/>
  <c r="V18" i="12"/>
  <c r="M70" i="15"/>
  <c r="L70" i="15"/>
  <c r="K70" i="15"/>
  <c r="J70" i="15"/>
  <c r="I70" i="15"/>
  <c r="F42" i="2"/>
  <c r="L61" i="2"/>
  <c r="K61" i="2"/>
  <c r="J61" i="2"/>
  <c r="L10" i="3"/>
  <c r="J10" i="3"/>
  <c r="K10" i="3"/>
  <c r="L28" i="3"/>
  <c r="K28" i="3"/>
  <c r="J28" i="3"/>
  <c r="K52" i="3"/>
  <c r="J52" i="3"/>
  <c r="L69" i="3"/>
  <c r="J69" i="3"/>
  <c r="K69" i="3"/>
  <c r="J84" i="3"/>
  <c r="L84" i="3"/>
  <c r="K84" i="3"/>
  <c r="I113" i="3"/>
  <c r="J102" i="3"/>
  <c r="L102" i="3"/>
  <c r="K102" i="3"/>
  <c r="E118" i="3"/>
  <c r="J140" i="3"/>
  <c r="L140" i="3"/>
  <c r="K140" i="3"/>
  <c r="E189" i="3"/>
  <c r="G194" i="3"/>
  <c r="K18" i="6"/>
  <c r="I18" i="6"/>
  <c r="J18" i="6"/>
  <c r="L47" i="2"/>
  <c r="K47" i="2"/>
  <c r="J47" i="2"/>
  <c r="F186" i="3"/>
  <c r="F189" i="3"/>
  <c r="H194" i="3"/>
  <c r="V13" i="5"/>
  <c r="U13" i="5"/>
  <c r="T13" i="5"/>
  <c r="S13" i="5"/>
  <c r="W13" i="5"/>
  <c r="W13" i="13"/>
  <c r="V13" i="13"/>
  <c r="U13" i="13"/>
  <c r="J58" i="2"/>
  <c r="L58" i="2"/>
  <c r="K58" i="2"/>
  <c r="L22" i="3"/>
  <c r="K22" i="3"/>
  <c r="J22" i="3"/>
  <c r="L31" i="3"/>
  <c r="K31" i="3"/>
  <c r="J31" i="3"/>
  <c r="L37" i="3"/>
  <c r="J37" i="3"/>
  <c r="K37" i="3"/>
  <c r="L66" i="3"/>
  <c r="J66" i="3"/>
  <c r="K66" i="3"/>
  <c r="L72" i="3"/>
  <c r="K72" i="3"/>
  <c r="J72" i="3"/>
  <c r="L90" i="3"/>
  <c r="K90" i="3"/>
  <c r="J90" i="3"/>
  <c r="L96" i="3"/>
  <c r="J96" i="3"/>
  <c r="K96" i="3"/>
  <c r="E115" i="3"/>
  <c r="I119" i="3"/>
  <c r="L108" i="3"/>
  <c r="K108" i="3"/>
  <c r="J108" i="3"/>
  <c r="L143" i="3"/>
  <c r="K143" i="3"/>
  <c r="J143" i="3"/>
  <c r="E192" i="3"/>
  <c r="S7" i="6"/>
  <c r="R7" i="6"/>
  <c r="Q7" i="6"/>
  <c r="Q13" i="6"/>
  <c r="S13" i="6"/>
  <c r="R13" i="6"/>
  <c r="S20" i="6"/>
  <c r="Q20" i="6"/>
  <c r="R20" i="6"/>
  <c r="J26" i="6"/>
  <c r="I26" i="6"/>
  <c r="K26" i="6"/>
  <c r="L35" i="2"/>
  <c r="K35" i="2"/>
  <c r="J35" i="2"/>
  <c r="K41" i="2"/>
  <c r="J41" i="2"/>
  <c r="K41" i="3"/>
  <c r="J41" i="3"/>
  <c r="K47" i="3"/>
  <c r="J47" i="3"/>
  <c r="K53" i="3"/>
  <c r="J53" i="3"/>
  <c r="F121" i="3"/>
  <c r="V9" i="5"/>
  <c r="U9" i="5"/>
  <c r="W9" i="5"/>
  <c r="T9" i="5"/>
  <c r="S9" i="5"/>
  <c r="L7" i="12"/>
  <c r="H54" i="12"/>
  <c r="K7" i="12"/>
  <c r="J7" i="12"/>
  <c r="I7" i="12"/>
  <c r="T22" i="14"/>
  <c r="S22" i="14"/>
  <c r="M51" i="15"/>
  <c r="L51" i="15"/>
  <c r="K51" i="15"/>
  <c r="J51" i="15"/>
  <c r="I51" i="15"/>
  <c r="V8" i="12"/>
  <c r="T8" i="12"/>
  <c r="S8" i="12"/>
  <c r="L10" i="12"/>
  <c r="K10" i="12"/>
  <c r="J10" i="12"/>
  <c r="I10" i="12"/>
  <c r="L12" i="12"/>
  <c r="K12" i="12"/>
  <c r="J12" i="12"/>
  <c r="I12" i="12"/>
  <c r="L19" i="12"/>
  <c r="K19" i="12"/>
  <c r="J19" i="12"/>
  <c r="I19" i="12"/>
  <c r="L25" i="12"/>
  <c r="K25" i="12"/>
  <c r="J25" i="12"/>
  <c r="I25" i="12"/>
  <c r="L31" i="12"/>
  <c r="K31" i="12"/>
  <c r="J31" i="12"/>
  <c r="I31" i="12"/>
  <c r="L37" i="12"/>
  <c r="K37" i="12"/>
  <c r="J37" i="12"/>
  <c r="I37" i="12"/>
  <c r="L43" i="12"/>
  <c r="K43" i="12"/>
  <c r="J43" i="12"/>
  <c r="I43" i="12"/>
  <c r="L49" i="12"/>
  <c r="K49" i="12"/>
  <c r="J49" i="12"/>
  <c r="I49" i="12"/>
  <c r="T21" i="14"/>
  <c r="S21" i="14"/>
  <c r="T12" i="14"/>
  <c r="S12" i="14"/>
  <c r="M31" i="15"/>
  <c r="L31" i="15"/>
  <c r="K31" i="15"/>
  <c r="J31" i="15"/>
  <c r="I31" i="15"/>
  <c r="L121" i="15"/>
  <c r="K121" i="15"/>
  <c r="J121" i="15"/>
  <c r="I121" i="15"/>
  <c r="M121" i="15"/>
  <c r="W11" i="13"/>
  <c r="V11" i="13"/>
  <c r="U11" i="13"/>
  <c r="T16" i="14"/>
  <c r="S16" i="14"/>
  <c r="T11" i="12"/>
  <c r="S11" i="12"/>
  <c r="V11" i="12"/>
  <c r="T15" i="12"/>
  <c r="S15" i="12"/>
  <c r="V15" i="12"/>
  <c r="T21" i="12"/>
  <c r="S21" i="12"/>
  <c r="V21" i="12"/>
  <c r="T27" i="12"/>
  <c r="S27" i="12"/>
  <c r="V27" i="12"/>
  <c r="T33" i="12"/>
  <c r="S33" i="12"/>
  <c r="V33" i="12"/>
  <c r="T39" i="12"/>
  <c r="S39" i="12"/>
  <c r="V39" i="12"/>
  <c r="T45" i="12"/>
  <c r="S45" i="12"/>
  <c r="V45" i="12"/>
  <c r="T51" i="12"/>
  <c r="S51" i="12"/>
  <c r="V51" i="12"/>
  <c r="T57" i="12"/>
  <c r="S57" i="12"/>
  <c r="V57" i="12"/>
  <c r="X20" i="15"/>
  <c r="W20" i="15"/>
  <c r="Y20" i="15"/>
  <c r="M12" i="15"/>
  <c r="L12" i="15"/>
  <c r="K12" i="15"/>
  <c r="J12" i="15"/>
  <c r="I12" i="15"/>
  <c r="J126" i="16"/>
  <c r="I126" i="16"/>
  <c r="L9" i="12"/>
  <c r="H56" i="12"/>
  <c r="K9" i="12"/>
  <c r="J9" i="12"/>
  <c r="I9" i="12"/>
  <c r="L14" i="12"/>
  <c r="K14" i="12"/>
  <c r="J14" i="12"/>
  <c r="I14" i="12"/>
  <c r="L22" i="12"/>
  <c r="K22" i="12"/>
  <c r="J22" i="12"/>
  <c r="I22" i="12"/>
  <c r="L28" i="12"/>
  <c r="K28" i="12"/>
  <c r="J28" i="12"/>
  <c r="I28" i="12"/>
  <c r="L34" i="12"/>
  <c r="K34" i="12"/>
  <c r="J34" i="12"/>
  <c r="I34" i="12"/>
  <c r="L40" i="12"/>
  <c r="K40" i="12"/>
  <c r="J40" i="12"/>
  <c r="I40" i="12"/>
  <c r="L46" i="12"/>
  <c r="K46" i="12"/>
  <c r="J46" i="12"/>
  <c r="I46" i="12"/>
  <c r="L52" i="12"/>
  <c r="K52" i="12"/>
  <c r="J52" i="12"/>
  <c r="I52" i="12"/>
  <c r="M89" i="15"/>
  <c r="L89" i="15"/>
  <c r="K89" i="15"/>
  <c r="J89" i="15"/>
  <c r="I89" i="15"/>
  <c r="M128" i="15"/>
  <c r="L128" i="15"/>
  <c r="K128" i="15"/>
  <c r="J128" i="15"/>
  <c r="I128" i="15"/>
  <c r="H37" i="14"/>
  <c r="J29" i="14"/>
  <c r="I29" i="14"/>
  <c r="J39" i="14"/>
  <c r="I39" i="14"/>
  <c r="J48" i="14"/>
  <c r="I48" i="14"/>
  <c r="J58" i="14"/>
  <c r="I58" i="14"/>
  <c r="J68" i="14"/>
  <c r="I68" i="14"/>
  <c r="J77" i="14"/>
  <c r="I77" i="14"/>
  <c r="J87" i="14"/>
  <c r="I87" i="14"/>
  <c r="J97" i="14"/>
  <c r="I97" i="14"/>
  <c r="J106" i="14"/>
  <c r="I106" i="14"/>
  <c r="J116" i="14"/>
  <c r="I116" i="14"/>
  <c r="J126" i="14"/>
  <c r="I126" i="14"/>
  <c r="J145" i="14"/>
  <c r="I145" i="14"/>
  <c r="H163" i="14"/>
  <c r="J155" i="14"/>
  <c r="I155" i="14"/>
  <c r="M155" i="15"/>
  <c r="L155" i="15"/>
  <c r="K155" i="15"/>
  <c r="I155" i="15"/>
  <c r="J155" i="15"/>
  <c r="L30" i="15"/>
  <c r="K30" i="15"/>
  <c r="J30" i="15"/>
  <c r="I30" i="15"/>
  <c r="M30" i="15"/>
  <c r="H77" i="15"/>
  <c r="L69" i="15"/>
  <c r="K69" i="15"/>
  <c r="J69" i="15"/>
  <c r="I69" i="15"/>
  <c r="M69" i="15"/>
  <c r="L88" i="15"/>
  <c r="K88" i="15"/>
  <c r="J88" i="15"/>
  <c r="I88" i="15"/>
  <c r="M88" i="15"/>
  <c r="L127" i="15"/>
  <c r="K127" i="15"/>
  <c r="J127" i="15"/>
  <c r="I127" i="15"/>
  <c r="M127" i="15"/>
  <c r="L140" i="15"/>
  <c r="K140" i="15"/>
  <c r="J140" i="15"/>
  <c r="I140" i="15"/>
  <c r="M140" i="15"/>
  <c r="Q45" i="18"/>
  <c r="W8" i="13"/>
  <c r="U8" i="13"/>
  <c r="V8" i="13"/>
  <c r="W10" i="13"/>
  <c r="U10" i="13"/>
  <c r="V10" i="13"/>
  <c r="W12" i="13"/>
  <c r="U12" i="13"/>
  <c r="T20" i="13"/>
  <c r="V12" i="13"/>
  <c r="W14" i="13"/>
  <c r="U14" i="13"/>
  <c r="V14" i="13"/>
  <c r="W16" i="13"/>
  <c r="U16" i="13"/>
  <c r="V16" i="13"/>
  <c r="W18" i="13"/>
  <c r="U18" i="13"/>
  <c r="V18" i="13"/>
  <c r="T14" i="14"/>
  <c r="S14" i="14"/>
  <c r="T20" i="14"/>
  <c r="S20" i="14"/>
  <c r="M9" i="15"/>
  <c r="L9" i="15"/>
  <c r="K9" i="15"/>
  <c r="J9" i="15"/>
  <c r="I9" i="15"/>
  <c r="M18" i="15"/>
  <c r="L18" i="15"/>
  <c r="K18" i="15"/>
  <c r="J18" i="15"/>
  <c r="I18" i="15"/>
  <c r="M38" i="15"/>
  <c r="L38" i="15"/>
  <c r="K38" i="15"/>
  <c r="J38" i="15"/>
  <c r="I38" i="15"/>
  <c r="M57" i="15"/>
  <c r="L57" i="15"/>
  <c r="K57" i="15"/>
  <c r="J57" i="15"/>
  <c r="I57" i="15"/>
  <c r="M76" i="15"/>
  <c r="L76" i="15"/>
  <c r="K76" i="15"/>
  <c r="J76" i="15"/>
  <c r="I76" i="15"/>
  <c r="M154" i="15"/>
  <c r="L154" i="15"/>
  <c r="K154" i="15"/>
  <c r="J154" i="15"/>
  <c r="I154" i="15"/>
  <c r="K17" i="12"/>
  <c r="J17" i="12"/>
  <c r="I17" i="12"/>
  <c r="L17" i="12"/>
  <c r="K20" i="12"/>
  <c r="J20" i="12"/>
  <c r="I20" i="12"/>
  <c r="L20" i="12"/>
  <c r="K23" i="12"/>
  <c r="J23" i="12"/>
  <c r="I23" i="12"/>
  <c r="L23" i="12"/>
  <c r="K26" i="12"/>
  <c r="J26" i="12"/>
  <c r="I26" i="12"/>
  <c r="L26" i="12"/>
  <c r="K29" i="12"/>
  <c r="J29" i="12"/>
  <c r="I29" i="12"/>
  <c r="L29" i="12"/>
  <c r="K32" i="12"/>
  <c r="J32" i="12"/>
  <c r="I32" i="12"/>
  <c r="L32" i="12"/>
  <c r="K35" i="12"/>
  <c r="J35" i="12"/>
  <c r="I35" i="12"/>
  <c r="L35" i="12"/>
  <c r="K38" i="12"/>
  <c r="J38" i="12"/>
  <c r="I38" i="12"/>
  <c r="L38" i="12"/>
  <c r="K41" i="12"/>
  <c r="J41" i="12"/>
  <c r="I41" i="12"/>
  <c r="L41" i="12"/>
  <c r="K44" i="12"/>
  <c r="J44" i="12"/>
  <c r="I44" i="12"/>
  <c r="L44" i="12"/>
  <c r="K47" i="12"/>
  <c r="J47" i="12"/>
  <c r="I47" i="12"/>
  <c r="L47" i="12"/>
  <c r="K50" i="12"/>
  <c r="J50" i="12"/>
  <c r="I50" i="12"/>
  <c r="L50" i="12"/>
  <c r="J32" i="14"/>
  <c r="I32" i="14"/>
  <c r="J42" i="14"/>
  <c r="I42" i="14"/>
  <c r="J61" i="14"/>
  <c r="I61" i="14"/>
  <c r="H79" i="14"/>
  <c r="J71" i="14"/>
  <c r="I71" i="14"/>
  <c r="J81" i="14"/>
  <c r="I81" i="14"/>
  <c r="J90" i="14"/>
  <c r="I90" i="14"/>
  <c r="J100" i="14"/>
  <c r="I100" i="14"/>
  <c r="J110" i="14"/>
  <c r="I110" i="14"/>
  <c r="J119" i="14"/>
  <c r="I119" i="14"/>
  <c r="J129" i="14"/>
  <c r="I129" i="14"/>
  <c r="J139" i="14"/>
  <c r="I139" i="14"/>
  <c r="J148" i="14"/>
  <c r="I148" i="14"/>
  <c r="J158" i="14"/>
  <c r="I158" i="14"/>
  <c r="L24" i="15"/>
  <c r="K24" i="15"/>
  <c r="J24" i="15"/>
  <c r="I24" i="15"/>
  <c r="M24" i="15"/>
  <c r="L43" i="15"/>
  <c r="K43" i="15"/>
  <c r="J43" i="15"/>
  <c r="I43" i="15"/>
  <c r="M43" i="15"/>
  <c r="L62" i="15"/>
  <c r="K62" i="15"/>
  <c r="J62" i="15"/>
  <c r="I62" i="15"/>
  <c r="M62" i="15"/>
  <c r="L82" i="15"/>
  <c r="K82" i="15"/>
  <c r="J82" i="15"/>
  <c r="I82" i="15"/>
  <c r="M82" i="15"/>
  <c r="L101" i="15"/>
  <c r="K101" i="15"/>
  <c r="J101" i="15"/>
  <c r="I101" i="15"/>
  <c r="M101" i="15"/>
  <c r="L108" i="15"/>
  <c r="K108" i="15"/>
  <c r="J108" i="15"/>
  <c r="I108" i="15"/>
  <c r="M108" i="15"/>
  <c r="L146" i="15"/>
  <c r="K146" i="15"/>
  <c r="J146" i="15"/>
  <c r="I146" i="15"/>
  <c r="M146" i="15"/>
  <c r="L159" i="15"/>
  <c r="K159" i="15"/>
  <c r="J159" i="15"/>
  <c r="I159" i="15"/>
  <c r="M159" i="15"/>
  <c r="W15" i="13"/>
  <c r="V15" i="13"/>
  <c r="U15" i="13"/>
  <c r="W17" i="13"/>
  <c r="V17" i="13"/>
  <c r="U17" i="13"/>
  <c r="W19" i="13"/>
  <c r="V19" i="13"/>
  <c r="U19" i="13"/>
  <c r="K23" i="13"/>
  <c r="J23" i="13"/>
  <c r="I23" i="13"/>
  <c r="J26" i="14"/>
  <c r="I26" i="14"/>
  <c r="J35" i="14"/>
  <c r="I35" i="14"/>
  <c r="J45" i="14"/>
  <c r="I45" i="14"/>
  <c r="J55" i="14"/>
  <c r="I55" i="14"/>
  <c r="J64" i="14"/>
  <c r="I64" i="14"/>
  <c r="J74" i="14"/>
  <c r="I74" i="14"/>
  <c r="J84" i="14"/>
  <c r="I84" i="14"/>
  <c r="J103" i="14"/>
  <c r="I103" i="14"/>
  <c r="H121" i="14"/>
  <c r="J113" i="14"/>
  <c r="I113" i="14"/>
  <c r="J123" i="14"/>
  <c r="I123" i="14"/>
  <c r="J132" i="14"/>
  <c r="I132" i="14"/>
  <c r="J142" i="14"/>
  <c r="I142" i="14"/>
  <c r="J152" i="14"/>
  <c r="I152" i="14"/>
  <c r="J161" i="14"/>
  <c r="I161" i="14"/>
  <c r="L37" i="15"/>
  <c r="K37" i="15"/>
  <c r="J37" i="15"/>
  <c r="I37" i="15"/>
  <c r="M37" i="15"/>
  <c r="L56" i="15"/>
  <c r="K56" i="15"/>
  <c r="J56" i="15"/>
  <c r="I56" i="15"/>
  <c r="M56" i="15"/>
  <c r="L75" i="15"/>
  <c r="K75" i="15"/>
  <c r="J75" i="15"/>
  <c r="I75" i="15"/>
  <c r="M75" i="15"/>
  <c r="M96" i="15"/>
  <c r="L96" i="15"/>
  <c r="K96" i="15"/>
  <c r="J96" i="15"/>
  <c r="I96" i="15"/>
  <c r="M102" i="15"/>
  <c r="L102" i="15"/>
  <c r="K102" i="15"/>
  <c r="J102" i="15"/>
  <c r="I102" i="15"/>
  <c r="M15" i="15"/>
  <c r="L15" i="15"/>
  <c r="K15" i="15"/>
  <c r="J15" i="15"/>
  <c r="I15" i="15"/>
  <c r="M25" i="15"/>
  <c r="L25" i="15"/>
  <c r="K25" i="15"/>
  <c r="J25" i="15"/>
  <c r="I25" i="15"/>
  <c r="M44" i="15"/>
  <c r="L44" i="15"/>
  <c r="K44" i="15"/>
  <c r="J44" i="15"/>
  <c r="I44" i="15"/>
  <c r="M83" i="15"/>
  <c r="H91" i="15"/>
  <c r="L83" i="15"/>
  <c r="K83" i="15"/>
  <c r="J83" i="15"/>
  <c r="I83" i="15"/>
  <c r="M109" i="15"/>
  <c r="L109" i="15"/>
  <c r="K109" i="15"/>
  <c r="J109" i="15"/>
  <c r="I109" i="15"/>
  <c r="M115" i="15"/>
  <c r="L115" i="15"/>
  <c r="K115" i="15"/>
  <c r="J115" i="15"/>
  <c r="I115" i="15"/>
  <c r="M122" i="15"/>
  <c r="L122" i="15"/>
  <c r="K122" i="15"/>
  <c r="J122" i="15"/>
  <c r="I122" i="15"/>
  <c r="M135" i="15"/>
  <c r="L135" i="15"/>
  <c r="K135" i="15"/>
  <c r="J135" i="15"/>
  <c r="I135" i="15"/>
  <c r="J86" i="17"/>
  <c r="I86" i="17"/>
  <c r="W48" i="18"/>
  <c r="X40" i="18"/>
  <c r="I101" i="18"/>
  <c r="L95" i="15"/>
  <c r="K95" i="15"/>
  <c r="J95" i="15"/>
  <c r="I95" i="15"/>
  <c r="M95" i="15"/>
  <c r="L114" i="15"/>
  <c r="K114" i="15"/>
  <c r="J114" i="15"/>
  <c r="I114" i="15"/>
  <c r="M114" i="15"/>
  <c r="H161" i="15"/>
  <c r="L153" i="15"/>
  <c r="K153" i="15"/>
  <c r="J153" i="15"/>
  <c r="I153" i="15"/>
  <c r="M153" i="15"/>
  <c r="K88" i="17"/>
  <c r="J88" i="17"/>
  <c r="I88" i="17"/>
  <c r="J101" i="17"/>
  <c r="I101" i="17"/>
  <c r="K114" i="17"/>
  <c r="J114" i="17"/>
  <c r="I114" i="17"/>
  <c r="J127" i="17"/>
  <c r="I127" i="17"/>
  <c r="K140" i="17"/>
  <c r="J140" i="17"/>
  <c r="I140" i="17"/>
  <c r="J153" i="17"/>
  <c r="I153" i="17"/>
  <c r="H161" i="17"/>
  <c r="Q116" i="18"/>
  <c r="Q13" i="18"/>
  <c r="I69" i="18"/>
  <c r="I138" i="18"/>
  <c r="H146" i="18"/>
  <c r="Q10" i="19"/>
  <c r="P10" i="19"/>
  <c r="R10" i="19"/>
  <c r="O9" i="19"/>
  <c r="R39" i="19" s="1"/>
  <c r="Q39" i="19"/>
  <c r="P39" i="19"/>
  <c r="M141" i="15"/>
  <c r="L141" i="15"/>
  <c r="K141" i="15"/>
  <c r="J141" i="15"/>
  <c r="I141" i="15"/>
  <c r="M160" i="15"/>
  <c r="L160" i="15"/>
  <c r="K160" i="15"/>
  <c r="J160" i="15"/>
  <c r="I160" i="15"/>
  <c r="I24" i="18"/>
  <c r="X79" i="18"/>
  <c r="W78" i="18"/>
  <c r="Q84" i="18"/>
  <c r="U133" i="19"/>
  <c r="W10" i="17"/>
  <c r="V10" i="17"/>
  <c r="U10" i="17"/>
  <c r="T9" i="17"/>
  <c r="W11" i="17"/>
  <c r="V11" i="17"/>
  <c r="U11" i="17"/>
  <c r="W12" i="17"/>
  <c r="V12" i="17"/>
  <c r="U12" i="17"/>
  <c r="W13" i="17"/>
  <c r="V13" i="17"/>
  <c r="U13" i="17"/>
  <c r="T21" i="17"/>
  <c r="W14" i="17"/>
  <c r="V14" i="17"/>
  <c r="U14" i="17"/>
  <c r="W15" i="17"/>
  <c r="V15" i="17"/>
  <c r="U15" i="17"/>
  <c r="W16" i="17"/>
  <c r="V16" i="17"/>
  <c r="U16" i="17"/>
  <c r="W17" i="17"/>
  <c r="V17" i="17"/>
  <c r="U17" i="17"/>
  <c r="W18" i="17"/>
  <c r="V18" i="17"/>
  <c r="U18" i="17"/>
  <c r="W19" i="17"/>
  <c r="V19" i="17"/>
  <c r="U19" i="17"/>
  <c r="W20" i="17"/>
  <c r="V20" i="17"/>
  <c r="U20" i="17"/>
  <c r="H23" i="17"/>
  <c r="J24" i="17"/>
  <c r="I24" i="17"/>
  <c r="J26" i="17"/>
  <c r="I26" i="17"/>
  <c r="K28" i="17"/>
  <c r="J28" i="17"/>
  <c r="I28" i="17"/>
  <c r="J30" i="17"/>
  <c r="I30" i="17"/>
  <c r="K32" i="17"/>
  <c r="J32" i="17"/>
  <c r="I32" i="17"/>
  <c r="J34" i="17"/>
  <c r="I34" i="17"/>
  <c r="K39" i="17"/>
  <c r="J39" i="17"/>
  <c r="I39" i="17"/>
  <c r="J118" i="17"/>
  <c r="I118" i="17"/>
  <c r="K131" i="17"/>
  <c r="J131" i="17"/>
  <c r="I131" i="17"/>
  <c r="J144" i="17"/>
  <c r="I144" i="17"/>
  <c r="K157" i="17"/>
  <c r="J157" i="17"/>
  <c r="I157" i="17"/>
  <c r="I30" i="18"/>
  <c r="X85" i="18"/>
  <c r="I158" i="18"/>
  <c r="Q19" i="19"/>
  <c r="P19" i="19"/>
  <c r="R19" i="19"/>
  <c r="Q48" i="19"/>
  <c r="P48" i="19"/>
  <c r="R48" i="19"/>
  <c r="J97" i="17"/>
  <c r="I97" i="17"/>
  <c r="H105" i="17"/>
  <c r="J110" i="17"/>
  <c r="I110" i="17"/>
  <c r="J123" i="17"/>
  <c r="I123" i="17"/>
  <c r="H135" i="17"/>
  <c r="J136" i="17"/>
  <c r="I136" i="17"/>
  <c r="X46" i="18"/>
  <c r="Q52" i="18"/>
  <c r="I108" i="18"/>
  <c r="Q29" i="19"/>
  <c r="P29" i="19"/>
  <c r="R29" i="19"/>
  <c r="Q58" i="19"/>
  <c r="P58" i="19"/>
  <c r="R58" i="19"/>
  <c r="J11" i="14"/>
  <c r="I11" i="14"/>
  <c r="J13" i="14"/>
  <c r="I13" i="14"/>
  <c r="J15" i="14"/>
  <c r="I15" i="14"/>
  <c r="H23" i="14"/>
  <c r="J17" i="14"/>
  <c r="I17" i="14"/>
  <c r="J19" i="14"/>
  <c r="I19" i="14"/>
  <c r="J21" i="14"/>
  <c r="I21" i="14"/>
  <c r="I128" i="18"/>
  <c r="I17" i="18"/>
  <c r="X33" i="18"/>
  <c r="I56" i="18"/>
  <c r="X72" i="18"/>
  <c r="I95" i="18"/>
  <c r="X111" i="18"/>
  <c r="X154" i="18"/>
  <c r="Q13" i="19"/>
  <c r="P13" i="19"/>
  <c r="R13" i="19"/>
  <c r="O21" i="19"/>
  <c r="Q32" i="19"/>
  <c r="P32" i="19"/>
  <c r="R32" i="19"/>
  <c r="Q42" i="19"/>
  <c r="P42" i="19"/>
  <c r="R42" i="19"/>
  <c r="Q52" i="19"/>
  <c r="P52" i="19"/>
  <c r="R52" i="19"/>
  <c r="O51" i="19"/>
  <c r="Q132" i="19"/>
  <c r="R132" i="19"/>
  <c r="P132" i="19"/>
  <c r="L52" i="22"/>
  <c r="K52" i="22"/>
  <c r="J52" i="22"/>
  <c r="J27" i="14"/>
  <c r="I27" i="14"/>
  <c r="J30" i="14"/>
  <c r="I30" i="14"/>
  <c r="J33" i="14"/>
  <c r="I33" i="14"/>
  <c r="J36" i="14"/>
  <c r="I36" i="14"/>
  <c r="J40" i="14"/>
  <c r="I40" i="14"/>
  <c r="J43" i="14"/>
  <c r="I43" i="14"/>
  <c r="H51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J85" i="14"/>
  <c r="I85" i="14"/>
  <c r="H93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J127" i="14"/>
  <c r="I127" i="14"/>
  <c r="H135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I11" i="18"/>
  <c r="X27" i="18"/>
  <c r="X66" i="18"/>
  <c r="I88" i="18"/>
  <c r="X135" i="18"/>
  <c r="W134" i="18"/>
  <c r="I11" i="15"/>
  <c r="M11" i="15"/>
  <c r="L11" i="15"/>
  <c r="K11" i="15"/>
  <c r="J11" i="15"/>
  <c r="I14" i="15"/>
  <c r="M14" i="15"/>
  <c r="L14" i="15"/>
  <c r="J14" i="15"/>
  <c r="K14" i="15"/>
  <c r="I17" i="15"/>
  <c r="M17" i="15"/>
  <c r="L17" i="15"/>
  <c r="K17" i="15"/>
  <c r="J17" i="15"/>
  <c r="I20" i="15"/>
  <c r="M20" i="15"/>
  <c r="L20" i="15"/>
  <c r="K20" i="15"/>
  <c r="J20" i="15"/>
  <c r="I10" i="17"/>
  <c r="H9" i="17"/>
  <c r="K110" i="17" s="1"/>
  <c r="J10" i="17"/>
  <c r="K10" i="17"/>
  <c r="I11" i="17"/>
  <c r="J11" i="17"/>
  <c r="K11" i="17"/>
  <c r="I12" i="17"/>
  <c r="J12" i="17"/>
  <c r="K12" i="17"/>
  <c r="I13" i="17"/>
  <c r="H21" i="17"/>
  <c r="J13" i="17"/>
  <c r="K13" i="17"/>
  <c r="I14" i="17"/>
  <c r="J14" i="17"/>
  <c r="K14" i="17"/>
  <c r="I15" i="17"/>
  <c r="J15" i="17"/>
  <c r="K15" i="17"/>
  <c r="I16" i="17"/>
  <c r="J16" i="17"/>
  <c r="K16" i="17"/>
  <c r="I17" i="17"/>
  <c r="J17" i="17"/>
  <c r="K17" i="17"/>
  <c r="I18" i="17"/>
  <c r="J18" i="17"/>
  <c r="K18" i="17"/>
  <c r="I19" i="17"/>
  <c r="J19" i="17"/>
  <c r="K19" i="17"/>
  <c r="I20" i="17"/>
  <c r="J20" i="17"/>
  <c r="K20" i="17"/>
  <c r="I25" i="17"/>
  <c r="J25" i="17"/>
  <c r="K25" i="17"/>
  <c r="I27" i="17"/>
  <c r="H35" i="17"/>
  <c r="J27" i="17"/>
  <c r="K27" i="17"/>
  <c r="I29" i="17"/>
  <c r="J29" i="17"/>
  <c r="K29" i="17"/>
  <c r="I31" i="17"/>
  <c r="J31" i="17"/>
  <c r="K31" i="17"/>
  <c r="I33" i="17"/>
  <c r="J33" i="17"/>
  <c r="K33" i="17"/>
  <c r="I38" i="17"/>
  <c r="J38" i="17"/>
  <c r="H37" i="17"/>
  <c r="K38" i="17"/>
  <c r="K90" i="17"/>
  <c r="J90" i="17"/>
  <c r="I90" i="17"/>
  <c r="K95" i="17"/>
  <c r="J95" i="17"/>
  <c r="I95" i="17"/>
  <c r="K99" i="17"/>
  <c r="J99" i="17"/>
  <c r="I99" i="17"/>
  <c r="K103" i="17"/>
  <c r="J103" i="17"/>
  <c r="I103" i="17"/>
  <c r="K108" i="17"/>
  <c r="H107" i="17"/>
  <c r="J108" i="17"/>
  <c r="I108" i="17"/>
  <c r="K112" i="17"/>
  <c r="J112" i="17"/>
  <c r="I112" i="17"/>
  <c r="K116" i="17"/>
  <c r="J116" i="17"/>
  <c r="I116" i="17"/>
  <c r="P34" i="18"/>
  <c r="Q26" i="18"/>
  <c r="I43" i="18"/>
  <c r="X59" i="18"/>
  <c r="Q65" i="18"/>
  <c r="P64" i="18"/>
  <c r="H90" i="18"/>
  <c r="I82" i="18"/>
  <c r="X98" i="18"/>
  <c r="H104" i="19"/>
  <c r="I104" i="19"/>
  <c r="Q16" i="19"/>
  <c r="P16" i="19"/>
  <c r="R16" i="19"/>
  <c r="Q26" i="19"/>
  <c r="P26" i="19"/>
  <c r="R26" i="19"/>
  <c r="Q45" i="19"/>
  <c r="P45" i="19"/>
  <c r="R45" i="19"/>
  <c r="Q55" i="19"/>
  <c r="P55" i="19"/>
  <c r="O63" i="19"/>
  <c r="R55" i="19"/>
  <c r="H114" i="19"/>
  <c r="I114" i="19"/>
  <c r="J12" i="14"/>
  <c r="I12" i="14"/>
  <c r="J14" i="14"/>
  <c r="I14" i="14"/>
  <c r="J16" i="14"/>
  <c r="I16" i="14"/>
  <c r="J18" i="14"/>
  <c r="I18" i="14"/>
  <c r="J20" i="14"/>
  <c r="I20" i="14"/>
  <c r="J22" i="14"/>
  <c r="I22" i="14"/>
  <c r="J25" i="14"/>
  <c r="I25" i="14"/>
  <c r="J28" i="14"/>
  <c r="I28" i="14"/>
  <c r="J31" i="14"/>
  <c r="I31" i="14"/>
  <c r="J34" i="14"/>
  <c r="I34" i="14"/>
  <c r="I41" i="14"/>
  <c r="J41" i="14"/>
  <c r="J44" i="14"/>
  <c r="I44" i="14"/>
  <c r="J47" i="14"/>
  <c r="I47" i="14"/>
  <c r="I50" i="14"/>
  <c r="J50" i="14"/>
  <c r="J54" i="14"/>
  <c r="I54" i="14"/>
  <c r="H65" i="14"/>
  <c r="J57" i="14"/>
  <c r="I57" i="14"/>
  <c r="I60" i="14"/>
  <c r="J60" i="14"/>
  <c r="J63" i="14"/>
  <c r="I63" i="14"/>
  <c r="J67" i="14"/>
  <c r="I67" i="14"/>
  <c r="I70" i="14"/>
  <c r="J70" i="14"/>
  <c r="J73" i="14"/>
  <c r="I73" i="14"/>
  <c r="J76" i="14"/>
  <c r="I76" i="14"/>
  <c r="J83" i="14"/>
  <c r="I83" i="14"/>
  <c r="J86" i="14"/>
  <c r="I86" i="14"/>
  <c r="I89" i="14"/>
  <c r="J89" i="14"/>
  <c r="J92" i="14"/>
  <c r="I92" i="14"/>
  <c r="J96" i="14"/>
  <c r="I96" i="14"/>
  <c r="H107" i="14"/>
  <c r="I99" i="14"/>
  <c r="J99" i="14"/>
  <c r="J102" i="14"/>
  <c r="I102" i="14"/>
  <c r="J105" i="14"/>
  <c r="I105" i="14"/>
  <c r="I109" i="14"/>
  <c r="J109" i="14"/>
  <c r="J112" i="14"/>
  <c r="I112" i="14"/>
  <c r="J115" i="14"/>
  <c r="I115" i="14"/>
  <c r="I118" i="14"/>
  <c r="J118" i="14"/>
  <c r="J125" i="14"/>
  <c r="I125" i="14"/>
  <c r="I128" i="14"/>
  <c r="J128" i="14"/>
  <c r="J131" i="14"/>
  <c r="I131" i="14"/>
  <c r="J134" i="14"/>
  <c r="I134" i="14"/>
  <c r="I138" i="14"/>
  <c r="J138" i="14"/>
  <c r="H149" i="14"/>
  <c r="J141" i="14"/>
  <c r="I141" i="14"/>
  <c r="J144" i="14"/>
  <c r="I144" i="14"/>
  <c r="I147" i="14"/>
  <c r="J147" i="14"/>
  <c r="J151" i="14"/>
  <c r="I151" i="14"/>
  <c r="J154" i="14"/>
  <c r="I154" i="14"/>
  <c r="I157" i="14"/>
  <c r="J157" i="14"/>
  <c r="J160" i="14"/>
  <c r="I160" i="14"/>
  <c r="M26" i="15"/>
  <c r="L26" i="15"/>
  <c r="K26" i="15"/>
  <c r="J26" i="15"/>
  <c r="I26" i="15"/>
  <c r="M32" i="15"/>
  <c r="L32" i="15"/>
  <c r="K32" i="15"/>
  <c r="J32" i="15"/>
  <c r="I32" i="15"/>
  <c r="M39" i="15"/>
  <c r="L39" i="15"/>
  <c r="K39" i="15"/>
  <c r="I39" i="15"/>
  <c r="J39" i="15"/>
  <c r="M45" i="15"/>
  <c r="L45" i="15"/>
  <c r="K45" i="15"/>
  <c r="J45" i="15"/>
  <c r="I45" i="15"/>
  <c r="M52" i="15"/>
  <c r="L52" i="15"/>
  <c r="K52" i="15"/>
  <c r="J52" i="15"/>
  <c r="I52" i="15"/>
  <c r="M58" i="15"/>
  <c r="L58" i="15"/>
  <c r="K58" i="15"/>
  <c r="I58" i="15"/>
  <c r="J58" i="15"/>
  <c r="M65" i="15"/>
  <c r="L65" i="15"/>
  <c r="K65" i="15"/>
  <c r="J65" i="15"/>
  <c r="I65" i="15"/>
  <c r="M71" i="15"/>
  <c r="L71" i="15"/>
  <c r="K71" i="15"/>
  <c r="J71" i="15"/>
  <c r="I71" i="15"/>
  <c r="M84" i="15"/>
  <c r="L84" i="15"/>
  <c r="K84" i="15"/>
  <c r="J84" i="15"/>
  <c r="I84" i="15"/>
  <c r="M90" i="15"/>
  <c r="L90" i="15"/>
  <c r="K90" i="15"/>
  <c r="J90" i="15"/>
  <c r="I90" i="15"/>
  <c r="X14" i="18"/>
  <c r="Q19" i="18"/>
  <c r="I37" i="18"/>
  <c r="H36" i="18"/>
  <c r="X53" i="18"/>
  <c r="I75" i="18"/>
  <c r="I114" i="18"/>
  <c r="U9" i="19"/>
  <c r="U21" i="19"/>
  <c r="U51" i="19"/>
  <c r="U63" i="19"/>
  <c r="Z55" i="19"/>
  <c r="Q103" i="19"/>
  <c r="R103" i="19"/>
  <c r="P103" i="19"/>
  <c r="Q12" i="19"/>
  <c r="P12" i="19"/>
  <c r="R12" i="19"/>
  <c r="Q15" i="19"/>
  <c r="P15" i="19"/>
  <c r="R15" i="19"/>
  <c r="Q18" i="19"/>
  <c r="P18" i="19"/>
  <c r="R18" i="19"/>
  <c r="Q25" i="19"/>
  <c r="P25" i="19"/>
  <c r="R25" i="19"/>
  <c r="Q28" i="19"/>
  <c r="P28" i="19"/>
  <c r="R28" i="19"/>
  <c r="Q31" i="19"/>
  <c r="P31" i="19"/>
  <c r="R31" i="19"/>
  <c r="Q34" i="19"/>
  <c r="P34" i="19"/>
  <c r="R34" i="19"/>
  <c r="Q38" i="19"/>
  <c r="P38" i="19"/>
  <c r="R38" i="19"/>
  <c r="O37" i="19"/>
  <c r="Q41" i="19"/>
  <c r="P41" i="19"/>
  <c r="R41" i="19"/>
  <c r="O49" i="19"/>
  <c r="Q44" i="19"/>
  <c r="P44" i="19"/>
  <c r="R44" i="19"/>
  <c r="Q47" i="19"/>
  <c r="P47" i="19"/>
  <c r="R47" i="19"/>
  <c r="Q54" i="19"/>
  <c r="P54" i="19"/>
  <c r="R54" i="19"/>
  <c r="Q57" i="19"/>
  <c r="P57" i="19"/>
  <c r="R57" i="19"/>
  <c r="Q60" i="19"/>
  <c r="P60" i="19"/>
  <c r="R60" i="19"/>
  <c r="Q142" i="19"/>
  <c r="R142" i="19"/>
  <c r="P142" i="19"/>
  <c r="U37" i="19"/>
  <c r="U49" i="19"/>
  <c r="Z49" i="19" s="1"/>
  <c r="Q123" i="19"/>
  <c r="R123" i="19"/>
  <c r="P123" i="19"/>
  <c r="Q11" i="19"/>
  <c r="P11" i="19"/>
  <c r="R11" i="19"/>
  <c r="Q14" i="19"/>
  <c r="P14" i="19"/>
  <c r="R14" i="19"/>
  <c r="Q17" i="19"/>
  <c r="P17" i="19"/>
  <c r="R17" i="19"/>
  <c r="Q20" i="19"/>
  <c r="P20" i="19"/>
  <c r="R20" i="19"/>
  <c r="Q24" i="19"/>
  <c r="P24" i="19"/>
  <c r="R24" i="19"/>
  <c r="O23" i="19"/>
  <c r="Q27" i="19"/>
  <c r="P27" i="19"/>
  <c r="R27" i="19"/>
  <c r="O35" i="19"/>
  <c r="Q30" i="19"/>
  <c r="P30" i="19"/>
  <c r="R30" i="19"/>
  <c r="Q33" i="19"/>
  <c r="P33" i="19"/>
  <c r="R33" i="19"/>
  <c r="Q40" i="19"/>
  <c r="P40" i="19"/>
  <c r="R40" i="19"/>
  <c r="Q43" i="19"/>
  <c r="P43" i="19"/>
  <c r="R43" i="19"/>
  <c r="Q46" i="19"/>
  <c r="P46" i="19"/>
  <c r="R46" i="19"/>
  <c r="Q53" i="19"/>
  <c r="P53" i="19"/>
  <c r="R53" i="19"/>
  <c r="Q56" i="19"/>
  <c r="P56" i="19"/>
  <c r="R56" i="19"/>
  <c r="Q59" i="19"/>
  <c r="P59" i="19"/>
  <c r="R59" i="19"/>
  <c r="Q152" i="19"/>
  <c r="R152" i="19"/>
  <c r="P152" i="19"/>
  <c r="I80" i="21"/>
  <c r="H80" i="21"/>
  <c r="G162" i="21"/>
  <c r="I154" i="21"/>
  <c r="H154" i="21"/>
  <c r="Q155" i="19"/>
  <c r="R155" i="19"/>
  <c r="P155" i="19"/>
  <c r="U23" i="19"/>
  <c r="Z23" i="19" s="1"/>
  <c r="U35" i="19"/>
  <c r="Q113" i="19"/>
  <c r="R113" i="19"/>
  <c r="P113" i="19"/>
  <c r="L139" i="22"/>
  <c r="I147" i="22"/>
  <c r="K139" i="22"/>
  <c r="J139" i="22"/>
  <c r="I160" i="21"/>
  <c r="H160" i="21"/>
  <c r="H15" i="21"/>
  <c r="I15" i="21"/>
  <c r="H35" i="21"/>
  <c r="I35" i="21"/>
  <c r="H94" i="21"/>
  <c r="I94" i="21"/>
  <c r="J158" i="23"/>
  <c r="I158" i="23"/>
  <c r="K158" i="23"/>
  <c r="K8" i="23"/>
  <c r="J8" i="23"/>
  <c r="I8" i="23"/>
  <c r="K17" i="23"/>
  <c r="J17" i="23"/>
  <c r="I17" i="23"/>
  <c r="K32" i="23"/>
  <c r="J32" i="23"/>
  <c r="I32" i="23"/>
  <c r="K52" i="23"/>
  <c r="J52" i="23"/>
  <c r="I52" i="23"/>
  <c r="K71" i="23"/>
  <c r="J71" i="23"/>
  <c r="I71" i="23"/>
  <c r="K110" i="23"/>
  <c r="J110" i="23"/>
  <c r="I110" i="23"/>
  <c r="H118" i="23"/>
  <c r="K129" i="23"/>
  <c r="J129" i="23"/>
  <c r="I129" i="23"/>
  <c r="K149" i="23"/>
  <c r="J149" i="23"/>
  <c r="I149" i="23"/>
  <c r="R17" i="21"/>
  <c r="Q17" i="21"/>
  <c r="I41" i="21"/>
  <c r="H41" i="21"/>
  <c r="G78" i="21"/>
  <c r="I70" i="21"/>
  <c r="H70" i="21"/>
  <c r="I99" i="21"/>
  <c r="H99" i="21"/>
  <c r="L158" i="22"/>
  <c r="K158" i="22"/>
  <c r="J158" i="22"/>
  <c r="L81" i="22"/>
  <c r="K81" i="22"/>
  <c r="J81" i="22"/>
  <c r="Q19" i="21"/>
  <c r="R19" i="21"/>
  <c r="H45" i="21"/>
  <c r="I45" i="21"/>
  <c r="H74" i="21"/>
  <c r="I74" i="21"/>
  <c r="I103" i="21"/>
  <c r="H103" i="21"/>
  <c r="I110" i="21"/>
  <c r="H110" i="21"/>
  <c r="X10" i="22"/>
  <c r="W10" i="22"/>
  <c r="V10" i="22"/>
  <c r="L19" i="22"/>
  <c r="K19" i="22"/>
  <c r="J19" i="22"/>
  <c r="K11" i="23"/>
  <c r="J11" i="23"/>
  <c r="I11" i="23"/>
  <c r="K39" i="23"/>
  <c r="J39" i="23"/>
  <c r="I39" i="23"/>
  <c r="K58" i="23"/>
  <c r="J58" i="23"/>
  <c r="I58" i="23"/>
  <c r="K78" i="23"/>
  <c r="J78" i="23"/>
  <c r="I78" i="23"/>
  <c r="K97" i="23"/>
  <c r="J97" i="23"/>
  <c r="I97" i="23"/>
  <c r="K116" i="23"/>
  <c r="J116" i="23"/>
  <c r="I116" i="23"/>
  <c r="K136" i="23"/>
  <c r="J136" i="23"/>
  <c r="I136" i="23"/>
  <c r="K155" i="23"/>
  <c r="J155" i="23"/>
  <c r="I155" i="23"/>
  <c r="Q10" i="21"/>
  <c r="R10" i="21"/>
  <c r="H26" i="21"/>
  <c r="I26" i="21"/>
  <c r="H55" i="21"/>
  <c r="I55" i="21"/>
  <c r="H84" i="21"/>
  <c r="G92" i="21"/>
  <c r="I84" i="21"/>
  <c r="I129" i="21"/>
  <c r="H129" i="21"/>
  <c r="K14" i="23"/>
  <c r="J14" i="23"/>
  <c r="I14" i="23"/>
  <c r="K26" i="23"/>
  <c r="J26" i="23"/>
  <c r="I26" i="23"/>
  <c r="H34" i="23"/>
  <c r="K45" i="23"/>
  <c r="J45" i="23"/>
  <c r="I45" i="23"/>
  <c r="K65" i="23"/>
  <c r="J65" i="23"/>
  <c r="I65" i="23"/>
  <c r="K84" i="23"/>
  <c r="J84" i="23"/>
  <c r="I84" i="23"/>
  <c r="K103" i="23"/>
  <c r="J103" i="23"/>
  <c r="I103" i="23"/>
  <c r="K123" i="23"/>
  <c r="J123" i="23"/>
  <c r="I123" i="23"/>
  <c r="K142" i="23"/>
  <c r="J142" i="23"/>
  <c r="I142" i="23"/>
  <c r="R14" i="21"/>
  <c r="P22" i="21"/>
  <c r="Q14" i="21"/>
  <c r="I13" i="21"/>
  <c r="H13" i="21"/>
  <c r="I31" i="21"/>
  <c r="H31" i="21"/>
  <c r="I60" i="21"/>
  <c r="H60" i="21"/>
  <c r="I89" i="21"/>
  <c r="H89" i="21"/>
  <c r="I115" i="21"/>
  <c r="H115" i="21"/>
  <c r="X9" i="22"/>
  <c r="W9" i="22"/>
  <c r="V9" i="22"/>
  <c r="L18" i="22"/>
  <c r="K18" i="22"/>
  <c r="J18" i="22"/>
  <c r="L110" i="22"/>
  <c r="K110" i="22"/>
  <c r="J110" i="22"/>
  <c r="K72" i="28"/>
  <c r="J72" i="28"/>
  <c r="I72" i="28"/>
  <c r="X15" i="22"/>
  <c r="W15" i="22"/>
  <c r="V15" i="22"/>
  <c r="X16" i="22"/>
  <c r="W16" i="22"/>
  <c r="V16" i="22"/>
  <c r="K9" i="23"/>
  <c r="J9" i="23"/>
  <c r="I9" i="23"/>
  <c r="K12" i="23"/>
  <c r="J12" i="23"/>
  <c r="I12" i="23"/>
  <c r="H20" i="23"/>
  <c r="K15" i="23"/>
  <c r="J15" i="23"/>
  <c r="I15" i="23"/>
  <c r="K18" i="23"/>
  <c r="J18" i="23"/>
  <c r="I18" i="23"/>
  <c r="K22" i="23"/>
  <c r="J22" i="23"/>
  <c r="I22" i="23"/>
  <c r="K28" i="23"/>
  <c r="J28" i="23"/>
  <c r="I28" i="23"/>
  <c r="K41" i="23"/>
  <c r="J41" i="23"/>
  <c r="I41" i="23"/>
  <c r="K47" i="23"/>
  <c r="J47" i="23"/>
  <c r="I47" i="23"/>
  <c r="K54" i="23"/>
  <c r="J54" i="23"/>
  <c r="I54" i="23"/>
  <c r="H62" i="23"/>
  <c r="K60" i="23"/>
  <c r="J60" i="23"/>
  <c r="I60" i="23"/>
  <c r="K67" i="23"/>
  <c r="J67" i="23"/>
  <c r="I67" i="23"/>
  <c r="K73" i="23"/>
  <c r="J73" i="23"/>
  <c r="I73" i="23"/>
  <c r="K80" i="23"/>
  <c r="J80" i="23"/>
  <c r="I80" i="23"/>
  <c r="K86" i="23"/>
  <c r="J86" i="23"/>
  <c r="I86" i="23"/>
  <c r="K93" i="23"/>
  <c r="J93" i="23"/>
  <c r="I93" i="23"/>
  <c r="K99" i="23"/>
  <c r="J99" i="23"/>
  <c r="I99" i="23"/>
  <c r="K106" i="23"/>
  <c r="J106" i="23"/>
  <c r="I106" i="23"/>
  <c r="K112" i="23"/>
  <c r="J112" i="23"/>
  <c r="I112" i="23"/>
  <c r="K125" i="23"/>
  <c r="J125" i="23"/>
  <c r="I125" i="23"/>
  <c r="K131" i="23"/>
  <c r="J131" i="23"/>
  <c r="I131" i="23"/>
  <c r="K138" i="23"/>
  <c r="J138" i="23"/>
  <c r="I138" i="23"/>
  <c r="H146" i="23"/>
  <c r="K144" i="23"/>
  <c r="J144" i="23"/>
  <c r="I144" i="23"/>
  <c r="K151" i="23"/>
  <c r="J151" i="23"/>
  <c r="I151" i="23"/>
  <c r="K157" i="23"/>
  <c r="J157" i="23"/>
  <c r="I157" i="23"/>
  <c r="X20" i="22"/>
  <c r="W20" i="22"/>
  <c r="V20" i="22"/>
  <c r="K52" i="29"/>
  <c r="J52" i="29"/>
  <c r="I52" i="29"/>
  <c r="K10" i="23"/>
  <c r="J10" i="23"/>
  <c r="I10" i="23"/>
  <c r="K13" i="23"/>
  <c r="J13" i="23"/>
  <c r="I13" i="23"/>
  <c r="K16" i="23"/>
  <c r="J16" i="23"/>
  <c r="I16" i="23"/>
  <c r="K19" i="23"/>
  <c r="J19" i="23"/>
  <c r="I19" i="23"/>
  <c r="K24" i="23"/>
  <c r="J24" i="23"/>
  <c r="I24" i="23"/>
  <c r="K30" i="23"/>
  <c r="J30" i="23"/>
  <c r="I30" i="23"/>
  <c r="K37" i="23"/>
  <c r="J37" i="23"/>
  <c r="I37" i="23"/>
  <c r="K43" i="23"/>
  <c r="J43" i="23"/>
  <c r="I43" i="23"/>
  <c r="K50" i="23"/>
  <c r="J50" i="23"/>
  <c r="I50" i="23"/>
  <c r="K56" i="23"/>
  <c r="J56" i="23"/>
  <c r="I56" i="23"/>
  <c r="K69" i="23"/>
  <c r="J69" i="23"/>
  <c r="I69" i="23"/>
  <c r="K75" i="23"/>
  <c r="J75" i="23"/>
  <c r="I75" i="23"/>
  <c r="K82" i="23"/>
  <c r="J82" i="23"/>
  <c r="I82" i="23"/>
  <c r="H90" i="23"/>
  <c r="K88" i="23"/>
  <c r="J88" i="23"/>
  <c r="I88" i="23"/>
  <c r="K95" i="23"/>
  <c r="J95" i="23"/>
  <c r="I95" i="23"/>
  <c r="K101" i="23"/>
  <c r="J101" i="23"/>
  <c r="I101" i="23"/>
  <c r="K108" i="23"/>
  <c r="J108" i="23"/>
  <c r="I108" i="23"/>
  <c r="K114" i="23"/>
  <c r="J114" i="23"/>
  <c r="I114" i="23"/>
  <c r="K121" i="23"/>
  <c r="J121" i="23"/>
  <c r="I121" i="23"/>
  <c r="K127" i="23"/>
  <c r="J127" i="23"/>
  <c r="I127" i="23"/>
  <c r="K134" i="23"/>
  <c r="J134" i="23"/>
  <c r="I134" i="23"/>
  <c r="K140" i="23"/>
  <c r="J140" i="23"/>
  <c r="I140" i="23"/>
  <c r="K153" i="23"/>
  <c r="J153" i="23"/>
  <c r="I153" i="23"/>
  <c r="K159" i="23"/>
  <c r="J159" i="23"/>
  <c r="I159" i="23"/>
  <c r="K56" i="29"/>
  <c r="J56" i="29"/>
  <c r="I56" i="29"/>
  <c r="K78" i="29"/>
  <c r="J78" i="29"/>
  <c r="I78" i="29"/>
  <c r="K82" i="29"/>
  <c r="J82" i="29"/>
  <c r="I82" i="29"/>
  <c r="H90" i="29"/>
  <c r="K26" i="29"/>
  <c r="J26" i="29"/>
  <c r="I26" i="29"/>
  <c r="H34" i="29"/>
  <c r="K103" i="29"/>
  <c r="J103" i="29"/>
  <c r="I103" i="29"/>
  <c r="K30" i="29"/>
  <c r="J30" i="29"/>
  <c r="I30" i="29"/>
  <c r="K108" i="29"/>
  <c r="J108" i="29"/>
  <c r="I108" i="29"/>
  <c r="D8" i="24"/>
  <c r="E10" i="24"/>
  <c r="K9" i="29"/>
  <c r="J9" i="29"/>
  <c r="I9" i="29"/>
  <c r="K60" i="29"/>
  <c r="J60" i="29"/>
  <c r="I60" i="29"/>
  <c r="K86" i="29"/>
  <c r="J86" i="29"/>
  <c r="I86" i="29"/>
  <c r="K112" i="29"/>
  <c r="J112" i="29"/>
  <c r="I112" i="29"/>
  <c r="K13" i="29"/>
  <c r="J13" i="29"/>
  <c r="I13" i="29"/>
  <c r="K39" i="29"/>
  <c r="J39" i="29"/>
  <c r="I39" i="29"/>
  <c r="K65" i="29"/>
  <c r="J65" i="29"/>
  <c r="I65" i="29"/>
  <c r="K116" i="29"/>
  <c r="J116" i="29"/>
  <c r="I116" i="29"/>
  <c r="K17" i="29"/>
  <c r="J17" i="29"/>
  <c r="I17" i="29"/>
  <c r="K43" i="29"/>
  <c r="J43" i="29"/>
  <c r="I43" i="29"/>
  <c r="K69" i="29"/>
  <c r="J69" i="29"/>
  <c r="I69" i="29"/>
  <c r="K95" i="29"/>
  <c r="J95" i="29"/>
  <c r="I95" i="29"/>
  <c r="K121" i="29"/>
  <c r="J121" i="29"/>
  <c r="I121" i="29"/>
  <c r="K22" i="29"/>
  <c r="J22" i="29"/>
  <c r="I22" i="29"/>
  <c r="K47" i="29"/>
  <c r="J47" i="29"/>
  <c r="I47" i="29"/>
  <c r="K73" i="29"/>
  <c r="J73" i="29"/>
  <c r="I73" i="29"/>
  <c r="K99" i="29"/>
  <c r="J99" i="29"/>
  <c r="I99" i="29"/>
  <c r="K125" i="29"/>
  <c r="J125" i="29"/>
  <c r="I125" i="29"/>
  <c r="L29" i="30"/>
  <c r="K29" i="30"/>
  <c r="J29" i="30"/>
  <c r="M29" i="30"/>
  <c r="I29" i="30"/>
  <c r="M94" i="30"/>
  <c r="L94" i="30"/>
  <c r="K94" i="30"/>
  <c r="J94" i="30"/>
  <c r="I94" i="30"/>
  <c r="J17" i="30"/>
  <c r="I17" i="30"/>
  <c r="M17" i="30"/>
  <c r="L17" i="30"/>
  <c r="K17" i="30"/>
  <c r="M14" i="30"/>
  <c r="L14" i="30"/>
  <c r="J14" i="30"/>
  <c r="I14" i="30"/>
  <c r="K14" i="30"/>
  <c r="L23" i="30"/>
  <c r="K23" i="30"/>
  <c r="J23" i="30"/>
  <c r="M23" i="30"/>
  <c r="I23" i="30"/>
  <c r="M74" i="30"/>
  <c r="L74" i="30"/>
  <c r="K74" i="30"/>
  <c r="J74" i="30"/>
  <c r="I74" i="30"/>
  <c r="J11" i="30"/>
  <c r="I11" i="30"/>
  <c r="M11" i="30"/>
  <c r="L11" i="30"/>
  <c r="K11" i="30"/>
  <c r="M55" i="30"/>
  <c r="L55" i="30"/>
  <c r="K55" i="30"/>
  <c r="J55" i="30"/>
  <c r="I55" i="30"/>
  <c r="M36" i="30"/>
  <c r="L36" i="30"/>
  <c r="K36" i="30"/>
  <c r="J36" i="30"/>
  <c r="I36" i="30"/>
  <c r="M9" i="30"/>
  <c r="K9" i="30"/>
  <c r="J9" i="30"/>
  <c r="I9" i="30"/>
  <c r="L9" i="30"/>
  <c r="L8" i="30"/>
  <c r="J8" i="30"/>
  <c r="I8" i="30"/>
  <c r="M8" i="30"/>
  <c r="K8" i="30"/>
  <c r="M113" i="30"/>
  <c r="L113" i="30"/>
  <c r="K113" i="30"/>
  <c r="J113" i="30"/>
  <c r="I113" i="30"/>
  <c r="AL12" i="37"/>
  <c r="AJ12" i="37"/>
  <c r="AK12" i="37"/>
  <c r="H20" i="30"/>
  <c r="K12" i="30"/>
  <c r="J12" i="30"/>
  <c r="M12" i="30"/>
  <c r="L12" i="30"/>
  <c r="I12" i="30"/>
  <c r="K18" i="30"/>
  <c r="J18" i="30"/>
  <c r="M18" i="30"/>
  <c r="L18" i="30"/>
  <c r="I18" i="30"/>
  <c r="M30" i="30"/>
  <c r="L30" i="30"/>
  <c r="K30" i="30"/>
  <c r="J30" i="30"/>
  <c r="I30" i="30"/>
  <c r="M68" i="30"/>
  <c r="H76" i="30"/>
  <c r="L68" i="30"/>
  <c r="K68" i="30"/>
  <c r="J68" i="30"/>
  <c r="I68" i="30"/>
  <c r="H62" i="30"/>
  <c r="L54" i="30"/>
  <c r="K54" i="30"/>
  <c r="J54" i="30"/>
  <c r="I54" i="30"/>
  <c r="M54" i="30"/>
  <c r="L73" i="30"/>
  <c r="K73" i="30"/>
  <c r="J73" i="30"/>
  <c r="I73" i="30"/>
  <c r="M73" i="30"/>
  <c r="L93" i="30"/>
  <c r="K93" i="30"/>
  <c r="J93" i="30"/>
  <c r="I93" i="30"/>
  <c r="M93" i="30"/>
  <c r="L112" i="30"/>
  <c r="K112" i="30"/>
  <c r="J112" i="30"/>
  <c r="I112" i="30"/>
  <c r="M112" i="30"/>
  <c r="L131" i="30"/>
  <c r="K131" i="30"/>
  <c r="J131" i="30"/>
  <c r="I131" i="30"/>
  <c r="M131" i="30"/>
  <c r="K157" i="30"/>
  <c r="I157" i="30"/>
  <c r="M157" i="30"/>
  <c r="L157" i="30"/>
  <c r="J157" i="30"/>
  <c r="L10" i="30"/>
  <c r="K10" i="30"/>
  <c r="J10" i="30"/>
  <c r="I10" i="30"/>
  <c r="M10" i="30"/>
  <c r="I16" i="30"/>
  <c r="L16" i="30"/>
  <c r="K16" i="30"/>
  <c r="M16" i="30"/>
  <c r="J16" i="30"/>
  <c r="M15" i="30"/>
  <c r="K15" i="30"/>
  <c r="J15" i="30"/>
  <c r="I15" i="30"/>
  <c r="L15" i="30"/>
  <c r="M24" i="30"/>
  <c r="L24" i="30"/>
  <c r="K24" i="30"/>
  <c r="J24" i="30"/>
  <c r="I24" i="30"/>
  <c r="L47" i="30"/>
  <c r="K47" i="30"/>
  <c r="J47" i="30"/>
  <c r="I47" i="30"/>
  <c r="M47" i="30"/>
  <c r="L67" i="30"/>
  <c r="K67" i="30"/>
  <c r="J67" i="30"/>
  <c r="I67" i="30"/>
  <c r="M67" i="30"/>
  <c r="L86" i="30"/>
  <c r="K86" i="30"/>
  <c r="J86" i="30"/>
  <c r="I86" i="30"/>
  <c r="M86" i="30"/>
  <c r="AR12" i="37"/>
  <c r="AV12" i="37"/>
  <c r="AU12" i="37"/>
  <c r="AT12" i="37"/>
  <c r="AS12" i="37"/>
  <c r="Q6" i="38"/>
  <c r="P6" i="38"/>
  <c r="V35" i="37"/>
  <c r="W35" i="37"/>
  <c r="I10" i="38"/>
  <c r="J10" i="38"/>
  <c r="AV8" i="37"/>
  <c r="AU8" i="37"/>
  <c r="AT8" i="37"/>
  <c r="AS8" i="37"/>
  <c r="AR8" i="37"/>
  <c r="AK38" i="37"/>
  <c r="AL38" i="37"/>
  <c r="J24" i="38"/>
  <c r="I24" i="38"/>
  <c r="I87" i="35"/>
  <c r="J75" i="35"/>
  <c r="AL18" i="37"/>
  <c r="AJ18" i="37"/>
  <c r="AK18" i="37"/>
  <c r="Q20" i="38"/>
  <c r="P20" i="38"/>
  <c r="I109" i="35"/>
  <c r="J97" i="35"/>
  <c r="AL16" i="37"/>
  <c r="AJ16" i="37"/>
  <c r="AK16" i="37"/>
  <c r="AV9" i="37"/>
  <c r="AU9" i="37"/>
  <c r="AT9" i="37"/>
  <c r="AS9" i="37"/>
  <c r="AR9" i="37"/>
  <c r="AR18" i="37"/>
  <c r="AV18" i="37"/>
  <c r="AU18" i="37"/>
  <c r="AT18" i="37"/>
  <c r="AS18" i="37"/>
  <c r="W30" i="37"/>
  <c r="V30" i="37"/>
  <c r="J16" i="38"/>
  <c r="I16" i="38"/>
  <c r="Q27" i="39"/>
  <c r="P27" i="39"/>
  <c r="Q45" i="39"/>
  <c r="P45" i="39"/>
  <c r="AL15" i="37"/>
  <c r="AJ15" i="37"/>
  <c r="AK15" i="37"/>
  <c r="AK30" i="37"/>
  <c r="AL30" i="37"/>
  <c r="I32" i="37"/>
  <c r="H32" i="37"/>
  <c r="AK34" i="37"/>
  <c r="AL34" i="37"/>
  <c r="F21" i="33"/>
  <c r="L21" i="33"/>
  <c r="L55" i="33"/>
  <c r="L58" i="33"/>
  <c r="L61" i="33"/>
  <c r="L65" i="33"/>
  <c r="L98" i="33"/>
  <c r="L101" i="33"/>
  <c r="L104" i="33"/>
  <c r="L107" i="33"/>
  <c r="L34" i="35"/>
  <c r="H36" i="35"/>
  <c r="L38" i="35"/>
  <c r="L39" i="35"/>
  <c r="J53" i="35"/>
  <c r="L55" i="35"/>
  <c r="H63" i="35"/>
  <c r="L76" i="35"/>
  <c r="H78" i="35"/>
  <c r="H101" i="35"/>
  <c r="V11" i="37"/>
  <c r="V33" i="37"/>
  <c r="W33" i="37"/>
  <c r="Q14" i="38"/>
  <c r="P14" i="38"/>
  <c r="I30" i="37"/>
  <c r="H30" i="37"/>
  <c r="H36" i="37"/>
  <c r="I36" i="37"/>
  <c r="AK36" i="37"/>
  <c r="AL36" i="37"/>
  <c r="I39" i="37"/>
  <c r="H39" i="37"/>
  <c r="Q10" i="38"/>
  <c r="P10" i="38"/>
  <c r="Q16" i="38"/>
  <c r="P16" i="38"/>
  <c r="Q24" i="38"/>
  <c r="P24" i="38"/>
  <c r="H75" i="35"/>
  <c r="G87" i="35"/>
  <c r="J77" i="35"/>
  <c r="H81" i="35"/>
  <c r="J83" i="35"/>
  <c r="H97" i="35"/>
  <c r="G109" i="35"/>
  <c r="J99" i="35"/>
  <c r="AK32" i="37"/>
  <c r="AL32" i="37"/>
  <c r="H34" i="37"/>
  <c r="I34" i="37"/>
  <c r="V37" i="37"/>
  <c r="W37" i="37"/>
  <c r="I6" i="38"/>
  <c r="J6" i="38"/>
  <c r="I14" i="38"/>
  <c r="J14" i="38"/>
  <c r="J20" i="38"/>
  <c r="I20" i="38"/>
  <c r="J42" i="35"/>
  <c r="J54" i="35"/>
  <c r="H58" i="35"/>
  <c r="J60" i="35"/>
  <c r="J64" i="35"/>
  <c r="J76" i="35"/>
  <c r="H80" i="35"/>
  <c r="J82" i="35"/>
  <c r="J86" i="35"/>
  <c r="J98" i="35"/>
  <c r="H102" i="35"/>
  <c r="J104" i="35"/>
  <c r="J108" i="35"/>
  <c r="W32" i="37"/>
  <c r="V32" i="37"/>
  <c r="H38" i="37"/>
  <c r="I38" i="37"/>
  <c r="W39" i="37"/>
  <c r="V39" i="37"/>
  <c r="Q28" i="38"/>
  <c r="P28" i="38"/>
  <c r="J12" i="39"/>
  <c r="I12" i="39"/>
  <c r="H40" i="37"/>
  <c r="I40" i="37"/>
  <c r="Q49" i="38"/>
  <c r="P49" i="38"/>
  <c r="Q8" i="38"/>
  <c r="P8" i="38"/>
  <c r="Q12" i="38"/>
  <c r="P12" i="38"/>
  <c r="J22" i="38"/>
  <c r="I22" i="38"/>
  <c r="J26" i="38"/>
  <c r="I26" i="38"/>
  <c r="J30" i="38"/>
  <c r="I30" i="38"/>
  <c r="J34" i="38"/>
  <c r="I34" i="38"/>
  <c r="J21" i="39"/>
  <c r="I21" i="39"/>
  <c r="J51" i="39"/>
  <c r="I51" i="39"/>
  <c r="F7" i="46"/>
  <c r="Q32" i="38"/>
  <c r="P32" i="38"/>
  <c r="Q36" i="38"/>
  <c r="P36" i="38"/>
  <c r="J41" i="38"/>
  <c r="I41" i="38"/>
  <c r="J47" i="38"/>
  <c r="I47" i="38"/>
  <c r="J16" i="39"/>
  <c r="I16" i="39"/>
  <c r="I134" i="42"/>
  <c r="H134" i="42"/>
  <c r="G134" i="42"/>
  <c r="AL39" i="37"/>
  <c r="AK39" i="37"/>
  <c r="J8" i="38"/>
  <c r="I8" i="38"/>
  <c r="J12" i="38"/>
  <c r="I12" i="38"/>
  <c r="J39" i="38"/>
  <c r="I39" i="38"/>
  <c r="J45" i="38"/>
  <c r="I45" i="38"/>
  <c r="J51" i="38"/>
  <c r="I51" i="38"/>
  <c r="J10" i="42"/>
  <c r="I10" i="42"/>
  <c r="H10" i="42"/>
  <c r="J28" i="38"/>
  <c r="I28" i="38"/>
  <c r="J32" i="38"/>
  <c r="I32" i="38"/>
  <c r="J36" i="38"/>
  <c r="I36" i="38"/>
  <c r="Q41" i="38"/>
  <c r="P41" i="38"/>
  <c r="Q47" i="38"/>
  <c r="P47" i="38"/>
  <c r="J6" i="39"/>
  <c r="I6" i="39"/>
  <c r="J22" i="39"/>
  <c r="I22" i="39"/>
  <c r="AL40" i="37"/>
  <c r="AK40" i="37"/>
  <c r="Q18" i="38"/>
  <c r="P18" i="38"/>
  <c r="Q22" i="38"/>
  <c r="P22" i="38"/>
  <c r="Q26" i="38"/>
  <c r="P26" i="38"/>
  <c r="Q30" i="38"/>
  <c r="P30" i="38"/>
  <c r="Q34" i="38"/>
  <c r="P34" i="38"/>
  <c r="J33" i="39"/>
  <c r="I33" i="39"/>
  <c r="I24" i="39"/>
  <c r="J24" i="39"/>
  <c r="J25" i="39"/>
  <c r="I25" i="39"/>
  <c r="J8" i="39"/>
  <c r="I8" i="39"/>
  <c r="J14" i="39"/>
  <c r="I14" i="39"/>
  <c r="J23" i="39"/>
  <c r="I23" i="39"/>
  <c r="J39" i="39"/>
  <c r="I39" i="39"/>
  <c r="H134" i="43"/>
  <c r="G134" i="43"/>
  <c r="I134" i="43"/>
  <c r="J20" i="39"/>
  <c r="I20" i="39"/>
  <c r="J27" i="39"/>
  <c r="I27" i="39"/>
  <c r="L6" i="41"/>
  <c r="K6" i="41"/>
  <c r="N128" i="41"/>
  <c r="M128" i="41"/>
  <c r="L128" i="41"/>
  <c r="O128" i="41"/>
  <c r="K128" i="41"/>
  <c r="J10" i="39"/>
  <c r="I10" i="39"/>
  <c r="J19" i="39"/>
  <c r="I19" i="39"/>
  <c r="J45" i="39"/>
  <c r="I45" i="39"/>
  <c r="R8" i="41"/>
  <c r="Q8" i="41"/>
  <c r="P8" i="41"/>
  <c r="T8" i="41"/>
  <c r="S8" i="41"/>
  <c r="O8" i="41"/>
  <c r="R10" i="41"/>
  <c r="Q10" i="41"/>
  <c r="P10" i="41"/>
  <c r="T10" i="41"/>
  <c r="S10" i="41"/>
  <c r="O10" i="41"/>
  <c r="F10" i="42"/>
  <c r="D129" i="41"/>
  <c r="J12" i="42"/>
  <c r="I12" i="42"/>
  <c r="H12" i="42"/>
  <c r="K125" i="41"/>
  <c r="O125" i="41"/>
  <c r="L125" i="41"/>
  <c r="N125" i="41"/>
  <c r="M125" i="41"/>
  <c r="E129" i="41"/>
  <c r="N137" i="42"/>
  <c r="M137" i="42"/>
  <c r="O137" i="42"/>
  <c r="L137" i="42"/>
  <c r="K137" i="42"/>
  <c r="M135" i="43"/>
  <c r="L135" i="43"/>
  <c r="O135" i="43"/>
  <c r="N135" i="43"/>
  <c r="K135" i="43"/>
  <c r="R7" i="41"/>
  <c r="Q7" i="41"/>
  <c r="P7" i="41"/>
  <c r="O7" i="41"/>
  <c r="T7" i="41"/>
  <c r="S7" i="41"/>
  <c r="R9" i="41"/>
  <c r="Q9" i="41"/>
  <c r="P9" i="41"/>
  <c r="O9" i="41"/>
  <c r="N11" i="41"/>
  <c r="T9" i="41"/>
  <c r="S9" i="41"/>
  <c r="I136" i="42"/>
  <c r="H136" i="42"/>
  <c r="G136" i="42"/>
  <c r="J31" i="39"/>
  <c r="I31" i="39"/>
  <c r="J37" i="39"/>
  <c r="I37" i="39"/>
  <c r="J43" i="39"/>
  <c r="I43" i="39"/>
  <c r="C11" i="41"/>
  <c r="O127" i="41"/>
  <c r="N127" i="41"/>
  <c r="M127" i="41"/>
  <c r="L127" i="41"/>
  <c r="K127" i="41"/>
  <c r="J129" i="41"/>
  <c r="M10" i="42"/>
  <c r="L10" i="42"/>
  <c r="N10" i="42"/>
  <c r="J7" i="42"/>
  <c r="I7" i="42"/>
  <c r="H7" i="42"/>
  <c r="J9" i="42"/>
  <c r="I9" i="42"/>
  <c r="M9" i="42"/>
  <c r="H9" i="42"/>
  <c r="J11" i="42"/>
  <c r="I11" i="42"/>
  <c r="H11" i="42"/>
  <c r="J6" i="43"/>
  <c r="I6" i="43"/>
  <c r="H6" i="43"/>
  <c r="J7" i="43"/>
  <c r="I7" i="43"/>
  <c r="H7" i="43"/>
  <c r="J8" i="43"/>
  <c r="I8" i="43"/>
  <c r="H8" i="43"/>
  <c r="M8" i="43"/>
  <c r="J9" i="43"/>
  <c r="I9" i="43"/>
  <c r="H9" i="43"/>
  <c r="M9" i="43"/>
  <c r="J11" i="43"/>
  <c r="I11" i="43"/>
  <c r="H11" i="43"/>
  <c r="Q11" i="43"/>
  <c r="P11" i="43"/>
  <c r="T11" i="43"/>
  <c r="S11" i="43"/>
  <c r="R11" i="43"/>
  <c r="J12" i="43"/>
  <c r="I12" i="43"/>
  <c r="H12" i="43"/>
  <c r="Q12" i="43"/>
  <c r="P12" i="43"/>
  <c r="T12" i="43"/>
  <c r="S12" i="43"/>
  <c r="R12" i="43"/>
  <c r="N136" i="43"/>
  <c r="L136" i="43"/>
  <c r="K136" i="43"/>
  <c r="O136" i="43"/>
  <c r="M136" i="43"/>
  <c r="M143" i="45"/>
  <c r="L143" i="45"/>
  <c r="O143" i="45"/>
  <c r="N143" i="45"/>
  <c r="H6" i="41"/>
  <c r="G6" i="41"/>
  <c r="P6" i="41"/>
  <c r="O6" i="41"/>
  <c r="R6" i="41"/>
  <c r="Q6" i="41"/>
  <c r="L7" i="41"/>
  <c r="K7" i="41"/>
  <c r="M7" i="41"/>
  <c r="L8" i="41"/>
  <c r="K8" i="41"/>
  <c r="M8" i="41"/>
  <c r="D11" i="41"/>
  <c r="L9" i="41"/>
  <c r="K9" i="41"/>
  <c r="J11" i="41"/>
  <c r="M9" i="41"/>
  <c r="L10" i="41"/>
  <c r="K10" i="41"/>
  <c r="M10" i="41"/>
  <c r="Q11" i="42"/>
  <c r="P11" i="42"/>
  <c r="S11" i="42"/>
  <c r="R11" i="42"/>
  <c r="T11" i="42"/>
  <c r="Q12" i="42"/>
  <c r="P12" i="42"/>
  <c r="T12" i="42"/>
  <c r="S12" i="42"/>
  <c r="R12" i="42"/>
  <c r="I137" i="44"/>
  <c r="H137" i="44"/>
  <c r="G137" i="44"/>
  <c r="L138" i="45"/>
  <c r="O138" i="45"/>
  <c r="N138" i="45"/>
  <c r="M138" i="45"/>
  <c r="E11" i="41"/>
  <c r="O136" i="42"/>
  <c r="N136" i="42"/>
  <c r="K136" i="42"/>
  <c r="L136" i="42"/>
  <c r="M136" i="42"/>
  <c r="M138" i="42"/>
  <c r="L138" i="42"/>
  <c r="K138" i="42"/>
  <c r="O138" i="42"/>
  <c r="N138" i="42"/>
  <c r="L10" i="43"/>
  <c r="M10" i="43"/>
  <c r="N10" i="43"/>
  <c r="I7" i="41"/>
  <c r="H7" i="41"/>
  <c r="G7" i="41"/>
  <c r="I8" i="41"/>
  <c r="H8" i="41"/>
  <c r="G8" i="41"/>
  <c r="F11" i="41"/>
  <c r="I9" i="41"/>
  <c r="H9" i="41"/>
  <c r="G9" i="41"/>
  <c r="I10" i="41"/>
  <c r="H10" i="41"/>
  <c r="G10" i="41"/>
  <c r="O126" i="41"/>
  <c r="N126" i="41"/>
  <c r="K126" i="41"/>
  <c r="M126" i="41"/>
  <c r="L126" i="41"/>
  <c r="C129" i="41"/>
  <c r="F11" i="42"/>
  <c r="N11" i="42"/>
  <c r="M11" i="42"/>
  <c r="L11" i="42"/>
  <c r="F12" i="42"/>
  <c r="M12" i="42"/>
  <c r="L12" i="42"/>
  <c r="N12" i="42"/>
  <c r="I135" i="42"/>
  <c r="G135" i="42"/>
  <c r="H135" i="42"/>
  <c r="H137" i="42"/>
  <c r="G137" i="42"/>
  <c r="I137" i="42"/>
  <c r="F10" i="43"/>
  <c r="G137" i="43"/>
  <c r="I137" i="43"/>
  <c r="H137" i="43"/>
  <c r="F6" i="44"/>
  <c r="F7" i="44"/>
  <c r="F8" i="44"/>
  <c r="F9" i="44"/>
  <c r="F10" i="44"/>
  <c r="J146" i="45"/>
  <c r="N136" i="45"/>
  <c r="M136" i="45"/>
  <c r="O136" i="45"/>
  <c r="L136" i="45"/>
  <c r="G138" i="42"/>
  <c r="I138" i="42"/>
  <c r="H138" i="42"/>
  <c r="G135" i="43"/>
  <c r="I135" i="43"/>
  <c r="H135" i="43"/>
  <c r="M137" i="43"/>
  <c r="K137" i="43"/>
  <c r="O137" i="43"/>
  <c r="N137" i="43"/>
  <c r="L137" i="43"/>
  <c r="J11" i="44"/>
  <c r="I11" i="44"/>
  <c r="H11" i="44"/>
  <c r="J12" i="44"/>
  <c r="I12" i="44"/>
  <c r="H12" i="44"/>
  <c r="I138" i="44"/>
  <c r="H138" i="44"/>
  <c r="G138" i="44"/>
  <c r="C146" i="45"/>
  <c r="L6" i="46"/>
  <c r="K16" i="46"/>
  <c r="N6" i="46"/>
  <c r="M6" i="46"/>
  <c r="L8" i="46"/>
  <c r="N8" i="46"/>
  <c r="M8" i="46"/>
  <c r="R9" i="46"/>
  <c r="S9" i="46"/>
  <c r="Q9" i="46"/>
  <c r="P9" i="46"/>
  <c r="T9" i="46"/>
  <c r="O135" i="42"/>
  <c r="N135" i="42"/>
  <c r="M135" i="42"/>
  <c r="L135" i="42"/>
  <c r="K135" i="42"/>
  <c r="F11" i="43"/>
  <c r="L11" i="43"/>
  <c r="N11" i="43"/>
  <c r="M11" i="43"/>
  <c r="F12" i="43"/>
  <c r="L12" i="43"/>
  <c r="N12" i="43"/>
  <c r="M12" i="43"/>
  <c r="H136" i="43"/>
  <c r="G136" i="43"/>
  <c r="I136" i="43"/>
  <c r="L138" i="43"/>
  <c r="O138" i="43"/>
  <c r="N138" i="43"/>
  <c r="M138" i="43"/>
  <c r="K138" i="43"/>
  <c r="M135" i="44"/>
  <c r="L135" i="44"/>
  <c r="K135" i="44"/>
  <c r="O135" i="44"/>
  <c r="N135" i="44"/>
  <c r="O16" i="46"/>
  <c r="R6" i="46"/>
  <c r="Q6" i="46"/>
  <c r="T6" i="46"/>
  <c r="S6" i="46"/>
  <c r="P6" i="46"/>
  <c r="Q11" i="44"/>
  <c r="P11" i="44"/>
  <c r="T11" i="44"/>
  <c r="S11" i="44"/>
  <c r="R11" i="44"/>
  <c r="Q12" i="44"/>
  <c r="P12" i="44"/>
  <c r="T12" i="44"/>
  <c r="S12" i="44"/>
  <c r="R12" i="44"/>
  <c r="H134" i="44"/>
  <c r="G134" i="44"/>
  <c r="I134" i="44"/>
  <c r="L136" i="44"/>
  <c r="K136" i="44"/>
  <c r="O136" i="44"/>
  <c r="N136" i="44"/>
  <c r="M136" i="44"/>
  <c r="N7" i="45"/>
  <c r="M7" i="45"/>
  <c r="L7" i="45"/>
  <c r="N8" i="45"/>
  <c r="M8" i="45"/>
  <c r="L8" i="45"/>
  <c r="N9" i="45"/>
  <c r="M9" i="45"/>
  <c r="L9" i="45"/>
  <c r="N10" i="45"/>
  <c r="M10" i="45"/>
  <c r="L10" i="45"/>
  <c r="N11" i="45"/>
  <c r="M11" i="45"/>
  <c r="L11" i="45"/>
  <c r="N12" i="45"/>
  <c r="M12" i="45"/>
  <c r="L12" i="45"/>
  <c r="N13" i="45"/>
  <c r="M13" i="45"/>
  <c r="L13" i="45"/>
  <c r="N14" i="45"/>
  <c r="M14" i="45"/>
  <c r="L14" i="45"/>
  <c r="N15" i="45"/>
  <c r="M15" i="45"/>
  <c r="L15" i="45"/>
  <c r="H145" i="45"/>
  <c r="G145" i="45"/>
  <c r="I145" i="45"/>
  <c r="R7" i="46"/>
  <c r="S7" i="46"/>
  <c r="Q7" i="46"/>
  <c r="P7" i="46"/>
  <c r="T7" i="46"/>
  <c r="O139" i="46"/>
  <c r="N139" i="46"/>
  <c r="M139" i="46"/>
  <c r="L139" i="46"/>
  <c r="I138" i="43"/>
  <c r="H138" i="43"/>
  <c r="G138" i="43"/>
  <c r="G135" i="44"/>
  <c r="I135" i="44"/>
  <c r="H135" i="44"/>
  <c r="K137" i="44"/>
  <c r="O137" i="44"/>
  <c r="N137" i="44"/>
  <c r="M137" i="44"/>
  <c r="L137" i="44"/>
  <c r="H136" i="45"/>
  <c r="K136" i="45" s="1"/>
  <c r="G136" i="45"/>
  <c r="I136" i="45"/>
  <c r="F146" i="45"/>
  <c r="D16" i="46"/>
  <c r="F9" i="46"/>
  <c r="F11" i="44"/>
  <c r="N11" i="44"/>
  <c r="M11" i="44"/>
  <c r="L11" i="44"/>
  <c r="F12" i="44"/>
  <c r="N12" i="44"/>
  <c r="M12" i="44"/>
  <c r="L12" i="44"/>
  <c r="I136" i="44"/>
  <c r="H136" i="44"/>
  <c r="G136" i="44"/>
  <c r="O138" i="44"/>
  <c r="N138" i="44"/>
  <c r="M138" i="44"/>
  <c r="L138" i="44"/>
  <c r="K138" i="44"/>
  <c r="F7" i="45"/>
  <c r="F8" i="45"/>
  <c r="F9" i="45"/>
  <c r="F10" i="45"/>
  <c r="F11" i="45"/>
  <c r="F12" i="45"/>
  <c r="F13" i="45"/>
  <c r="F14" i="45"/>
  <c r="F15" i="45"/>
  <c r="I139" i="45"/>
  <c r="H139" i="45"/>
  <c r="G139" i="45"/>
  <c r="I141" i="45"/>
  <c r="H141" i="45"/>
  <c r="G141" i="45"/>
  <c r="F6" i="46"/>
  <c r="E16" i="46"/>
  <c r="F16" i="46" s="1"/>
  <c r="F8" i="46"/>
  <c r="F10" i="46"/>
  <c r="S10" i="46"/>
  <c r="R10" i="46"/>
  <c r="Q10" i="46"/>
  <c r="P10" i="46"/>
  <c r="T10" i="46"/>
  <c r="F11" i="46"/>
  <c r="S11" i="46"/>
  <c r="R11" i="46"/>
  <c r="Q11" i="46"/>
  <c r="P11" i="46"/>
  <c r="T11" i="46"/>
  <c r="F12" i="46"/>
  <c r="H145" i="46"/>
  <c r="I145" i="46"/>
  <c r="G145" i="46"/>
  <c r="I139" i="46"/>
  <c r="H139" i="46"/>
  <c r="G139" i="46"/>
  <c r="D16" i="47"/>
  <c r="G16" i="46"/>
  <c r="J6" i="46"/>
  <c r="H6" i="46"/>
  <c r="I6" i="46"/>
  <c r="J8" i="46"/>
  <c r="H8" i="46"/>
  <c r="I8" i="46"/>
  <c r="L6" i="47"/>
  <c r="K16" i="47"/>
  <c r="N6" i="47"/>
  <c r="M6" i="47"/>
  <c r="L7" i="46"/>
  <c r="N7" i="46"/>
  <c r="M7" i="46"/>
  <c r="R8" i="46"/>
  <c r="Q8" i="46"/>
  <c r="T8" i="46"/>
  <c r="S8" i="46"/>
  <c r="P8" i="46"/>
  <c r="L9" i="46"/>
  <c r="N9" i="46"/>
  <c r="M9" i="46"/>
  <c r="G137" i="46"/>
  <c r="I137" i="46"/>
  <c r="H137" i="46"/>
  <c r="I143" i="47"/>
  <c r="H143" i="47"/>
  <c r="G143" i="47"/>
  <c r="C16" i="46"/>
  <c r="J7" i="46"/>
  <c r="I7" i="46"/>
  <c r="H7" i="46"/>
  <c r="J9" i="46"/>
  <c r="I9" i="46"/>
  <c r="H9" i="46"/>
  <c r="M10" i="46"/>
  <c r="L10" i="46"/>
  <c r="N10" i="46"/>
  <c r="M11" i="46"/>
  <c r="L11" i="46"/>
  <c r="N11" i="46"/>
  <c r="M12" i="46"/>
  <c r="L12" i="46"/>
  <c r="N12" i="46"/>
  <c r="C146" i="46"/>
  <c r="F13" i="46"/>
  <c r="M13" i="46"/>
  <c r="L13" i="46"/>
  <c r="N13" i="46"/>
  <c r="F14" i="46"/>
  <c r="M14" i="46"/>
  <c r="L14" i="46"/>
  <c r="N14" i="46"/>
  <c r="F15" i="46"/>
  <c r="M15" i="46"/>
  <c r="L15" i="46"/>
  <c r="N15" i="46"/>
  <c r="F6" i="47"/>
  <c r="E16" i="47"/>
  <c r="F16" i="47" s="1"/>
  <c r="R7" i="47"/>
  <c r="Q7" i="47"/>
  <c r="P7" i="47"/>
  <c r="T7" i="47"/>
  <c r="S7" i="47"/>
  <c r="R9" i="47"/>
  <c r="Q9" i="47"/>
  <c r="P9" i="47"/>
  <c r="T9" i="47"/>
  <c r="S9" i="47"/>
  <c r="R11" i="47"/>
  <c r="Q11" i="47"/>
  <c r="P11" i="47"/>
  <c r="T11" i="47"/>
  <c r="S11" i="47"/>
  <c r="R13" i="47"/>
  <c r="Q13" i="47"/>
  <c r="P13" i="47"/>
  <c r="T13" i="47"/>
  <c r="S13" i="47"/>
  <c r="R15" i="47"/>
  <c r="Q15" i="47"/>
  <c r="P15" i="47"/>
  <c r="T15" i="47"/>
  <c r="S15" i="47"/>
  <c r="N140" i="47"/>
  <c r="M140" i="47"/>
  <c r="L140" i="47"/>
  <c r="O140" i="47"/>
  <c r="I141" i="46"/>
  <c r="H141" i="46"/>
  <c r="G141" i="46"/>
  <c r="G16" i="47"/>
  <c r="J6" i="47"/>
  <c r="I6" i="47"/>
  <c r="H6" i="47"/>
  <c r="J7" i="47"/>
  <c r="I7" i="47"/>
  <c r="H7" i="47"/>
  <c r="J9" i="47"/>
  <c r="I9" i="47"/>
  <c r="H9" i="47"/>
  <c r="J11" i="47"/>
  <c r="I11" i="47"/>
  <c r="H11" i="47"/>
  <c r="J13" i="47"/>
  <c r="I13" i="47"/>
  <c r="H13" i="47"/>
  <c r="J15" i="47"/>
  <c r="I15" i="47"/>
  <c r="H15" i="47"/>
  <c r="O144" i="47"/>
  <c r="N144" i="47"/>
  <c r="M144" i="47"/>
  <c r="L144" i="47"/>
  <c r="O139" i="47"/>
  <c r="N139" i="47"/>
  <c r="M139" i="47"/>
  <c r="L139" i="47"/>
  <c r="I10" i="46"/>
  <c r="H10" i="46"/>
  <c r="J10" i="46"/>
  <c r="I11" i="46"/>
  <c r="H11" i="46"/>
  <c r="J11" i="46"/>
  <c r="I12" i="46"/>
  <c r="H12" i="46"/>
  <c r="J12" i="46"/>
  <c r="I13" i="46"/>
  <c r="H13" i="46"/>
  <c r="J13" i="46"/>
  <c r="I14" i="46"/>
  <c r="H14" i="46"/>
  <c r="J14" i="46"/>
  <c r="I15" i="46"/>
  <c r="H15" i="46"/>
  <c r="J15" i="46"/>
  <c r="R6" i="47"/>
  <c r="P6" i="47"/>
  <c r="S6" i="47"/>
  <c r="O16" i="47"/>
  <c r="Q6" i="47"/>
  <c r="T6" i="47"/>
  <c r="I138" i="47"/>
  <c r="H138" i="47"/>
  <c r="K138" i="47" s="1"/>
  <c r="G138" i="47"/>
  <c r="G142" i="46"/>
  <c r="I142" i="46"/>
  <c r="H142" i="46"/>
  <c r="R8" i="47"/>
  <c r="Q8" i="47"/>
  <c r="P8" i="47"/>
  <c r="S8" i="47"/>
  <c r="T8" i="47"/>
  <c r="R10" i="47"/>
  <c r="Q10" i="47"/>
  <c r="P10" i="47"/>
  <c r="S10" i="47"/>
  <c r="T10" i="47"/>
  <c r="R12" i="47"/>
  <c r="Q12" i="47"/>
  <c r="P12" i="47"/>
  <c r="S12" i="47"/>
  <c r="T12" i="47"/>
  <c r="R14" i="47"/>
  <c r="Q14" i="47"/>
  <c r="P14" i="47"/>
  <c r="S14" i="47"/>
  <c r="T14" i="47"/>
  <c r="G141" i="47"/>
  <c r="I141" i="47"/>
  <c r="H141" i="47"/>
  <c r="I137" i="47"/>
  <c r="H137" i="47"/>
  <c r="G137" i="47"/>
  <c r="O145" i="47"/>
  <c r="N145" i="47"/>
  <c r="M145" i="47"/>
  <c r="L145" i="47"/>
  <c r="S12" i="46"/>
  <c r="R12" i="46"/>
  <c r="T12" i="46"/>
  <c r="Q12" i="46"/>
  <c r="P12" i="46"/>
  <c r="S13" i="46"/>
  <c r="R13" i="46"/>
  <c r="Q13" i="46"/>
  <c r="T13" i="46"/>
  <c r="P13" i="46"/>
  <c r="S14" i="46"/>
  <c r="R14" i="46"/>
  <c r="Q14" i="46"/>
  <c r="T14" i="46"/>
  <c r="P14" i="46"/>
  <c r="S15" i="46"/>
  <c r="R15" i="46"/>
  <c r="Q15" i="46"/>
  <c r="T15" i="46"/>
  <c r="P15" i="46"/>
  <c r="C16" i="47"/>
  <c r="J8" i="47"/>
  <c r="I8" i="47"/>
  <c r="H8" i="47"/>
  <c r="J10" i="47"/>
  <c r="I10" i="47"/>
  <c r="H10" i="47"/>
  <c r="J12" i="47"/>
  <c r="I12" i="47"/>
  <c r="H12" i="47"/>
  <c r="J14" i="47"/>
  <c r="I14" i="47"/>
  <c r="H14" i="47"/>
  <c r="I144" i="47"/>
  <c r="H144" i="47"/>
  <c r="G144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F7" i="47"/>
  <c r="L7" i="47"/>
  <c r="M7" i="47"/>
  <c r="N7" i="47"/>
  <c r="F8" i="47"/>
  <c r="L8" i="47"/>
  <c r="N8" i="47"/>
  <c r="M8" i="47"/>
  <c r="F9" i="47"/>
  <c r="L9" i="47"/>
  <c r="M9" i="47"/>
  <c r="N9" i="47"/>
  <c r="F10" i="47"/>
  <c r="L10" i="47"/>
  <c r="N10" i="47"/>
  <c r="M10" i="47"/>
  <c r="F11" i="47"/>
  <c r="L11" i="47"/>
  <c r="M11" i="47"/>
  <c r="N11" i="47"/>
  <c r="F12" i="47"/>
  <c r="L12" i="47"/>
  <c r="N12" i="47"/>
  <c r="M12" i="47"/>
  <c r="F13" i="47"/>
  <c r="L13" i="47"/>
  <c r="M13" i="47"/>
  <c r="N13" i="47"/>
  <c r="F14" i="47"/>
  <c r="L14" i="47"/>
  <c r="N14" i="47"/>
  <c r="M14" i="47"/>
  <c r="F15" i="47"/>
  <c r="L15" i="47"/>
  <c r="M15" i="47"/>
  <c r="N15" i="47"/>
  <c r="E146" i="47"/>
  <c r="D9" i="48"/>
  <c r="D12" i="48"/>
  <c r="D15" i="48"/>
  <c r="D18" i="48"/>
  <c r="D21" i="48"/>
  <c r="D9" i="49"/>
  <c r="D12" i="49"/>
  <c r="D15" i="49"/>
  <c r="D18" i="49"/>
  <c r="D21" i="49"/>
  <c r="D9" i="50"/>
  <c r="D12" i="50"/>
  <c r="D15" i="50"/>
  <c r="D18" i="50"/>
  <c r="D21" i="50"/>
  <c r="F146" i="47"/>
  <c r="I136" i="47"/>
  <c r="H136" i="47"/>
  <c r="K136" i="47" s="1"/>
  <c r="G136" i="47"/>
  <c r="O138" i="47"/>
  <c r="N138" i="47"/>
  <c r="M138" i="47"/>
  <c r="L138" i="47"/>
  <c r="I142" i="47"/>
  <c r="H142" i="47"/>
  <c r="G142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J6" i="2"/>
  <c r="K6" i="2"/>
  <c r="F17" i="2"/>
  <c r="K152" i="3"/>
  <c r="J6" i="5"/>
  <c r="V6" i="5"/>
  <c r="K6" i="6"/>
  <c r="Q6" i="6"/>
  <c r="N18" i="10"/>
  <c r="N17" i="10"/>
  <c r="N16" i="10"/>
  <c r="N15" i="10"/>
  <c r="N14" i="10"/>
  <c r="N13" i="10"/>
  <c r="N12" i="10"/>
  <c r="N11" i="10"/>
  <c r="N10" i="10"/>
  <c r="N9" i="10"/>
  <c r="K7" i="10"/>
  <c r="I95" i="10"/>
  <c r="L96" i="10"/>
  <c r="T6" i="5"/>
  <c r="E29" i="10"/>
  <c r="H43" i="10"/>
  <c r="H41" i="10"/>
  <c r="H40" i="10"/>
  <c r="H39" i="10"/>
  <c r="H38" i="10"/>
  <c r="H37" i="10"/>
  <c r="H36" i="10"/>
  <c r="H35" i="10"/>
  <c r="H34" i="10"/>
  <c r="H33" i="10"/>
  <c r="H32" i="10"/>
  <c r="H31" i="10"/>
  <c r="N59" i="10"/>
  <c r="N58" i="10"/>
  <c r="N57" i="10"/>
  <c r="N56" i="10"/>
  <c r="N55" i="10"/>
  <c r="N54" i="10"/>
  <c r="K51" i="10"/>
  <c r="N60" i="10"/>
  <c r="N62" i="10"/>
  <c r="N61" i="10"/>
  <c r="J152" i="3"/>
  <c r="I6" i="5"/>
  <c r="L6" i="2"/>
  <c r="G17" i="2"/>
  <c r="E18" i="2"/>
  <c r="J56" i="2"/>
  <c r="J79" i="3"/>
  <c r="L152" i="3"/>
  <c r="K6" i="5"/>
  <c r="W6" i="5"/>
  <c r="R6" i="6"/>
  <c r="L85" i="8"/>
  <c r="L84" i="8"/>
  <c r="L83" i="8"/>
  <c r="L82" i="8"/>
  <c r="L81" i="8"/>
  <c r="L80" i="8"/>
  <c r="L79" i="8"/>
  <c r="L78" i="8"/>
  <c r="L77" i="8"/>
  <c r="L76" i="8"/>
  <c r="L75" i="8"/>
  <c r="L86" i="8"/>
  <c r="H30" i="10"/>
  <c r="S5" i="12"/>
  <c r="J41" i="10"/>
  <c r="J40" i="10"/>
  <c r="J39" i="10"/>
  <c r="J38" i="10"/>
  <c r="J37" i="10"/>
  <c r="J36" i="10"/>
  <c r="J35" i="10"/>
  <c r="J34" i="10"/>
  <c r="J33" i="10"/>
  <c r="J32" i="10"/>
  <c r="J31" i="10"/>
  <c r="J42" i="10"/>
  <c r="J30" i="10"/>
  <c r="N52" i="10"/>
  <c r="I73" i="10"/>
  <c r="L74" i="10"/>
  <c r="H17" i="2"/>
  <c r="F18" i="2"/>
  <c r="K56" i="2"/>
  <c r="K79" i="3"/>
  <c r="L6" i="5"/>
  <c r="S6" i="6"/>
  <c r="L74" i="8"/>
  <c r="J43" i="10"/>
  <c r="G18" i="2"/>
  <c r="J31" i="2"/>
  <c r="J6" i="3"/>
  <c r="M29" i="8"/>
  <c r="N30" i="8" s="1"/>
  <c r="M73" i="8"/>
  <c r="L97" i="8"/>
  <c r="L98" i="8"/>
  <c r="L99" i="8"/>
  <c r="L100" i="8"/>
  <c r="L101" i="8"/>
  <c r="L102" i="8"/>
  <c r="L103" i="8"/>
  <c r="L104" i="8"/>
  <c r="L105" i="8"/>
  <c r="L106" i="8"/>
  <c r="L107" i="8"/>
  <c r="K117" i="8"/>
  <c r="L118" i="8" s="1"/>
  <c r="N119" i="8"/>
  <c r="N120" i="8"/>
  <c r="N121" i="8"/>
  <c r="N122" i="8"/>
  <c r="N123" i="8"/>
  <c r="N124" i="8"/>
  <c r="N125" i="8"/>
  <c r="N126" i="8"/>
  <c r="N127" i="8"/>
  <c r="N128" i="8"/>
  <c r="L131" i="8"/>
  <c r="L152" i="8"/>
  <c r="L163" i="8"/>
  <c r="L164" i="8"/>
  <c r="L165" i="8"/>
  <c r="L166" i="8"/>
  <c r="L167" i="8"/>
  <c r="L168" i="8"/>
  <c r="L169" i="8"/>
  <c r="L170" i="8"/>
  <c r="L171" i="8"/>
  <c r="L172" i="8"/>
  <c r="L173" i="8"/>
  <c r="K183" i="8"/>
  <c r="L184" i="8" s="1"/>
  <c r="N185" i="8"/>
  <c r="N186" i="8"/>
  <c r="N187" i="8"/>
  <c r="N188" i="8"/>
  <c r="N189" i="8"/>
  <c r="N190" i="8"/>
  <c r="N191" i="8"/>
  <c r="N192" i="8"/>
  <c r="N193" i="8"/>
  <c r="N194" i="8"/>
  <c r="L197" i="8"/>
  <c r="L218" i="8"/>
  <c r="L229" i="8"/>
  <c r="L230" i="8"/>
  <c r="L231" i="8"/>
  <c r="L232" i="8"/>
  <c r="L233" i="8"/>
  <c r="L234" i="8"/>
  <c r="L235" i="8"/>
  <c r="L236" i="8"/>
  <c r="L237" i="8"/>
  <c r="L238" i="8"/>
  <c r="L239" i="8"/>
  <c r="K249" i="8"/>
  <c r="L250" i="8" s="1"/>
  <c r="N251" i="8"/>
  <c r="N252" i="8"/>
  <c r="N253" i="8"/>
  <c r="N254" i="8"/>
  <c r="N255" i="8"/>
  <c r="N256" i="8"/>
  <c r="N257" i="8"/>
  <c r="N258" i="8"/>
  <c r="N259" i="8"/>
  <c r="N260" i="8"/>
  <c r="L263" i="8"/>
  <c r="L284" i="8"/>
  <c r="N75" i="10"/>
  <c r="V5" i="12"/>
  <c r="U5" i="12"/>
  <c r="T5" i="12"/>
  <c r="A12" i="12"/>
  <c r="O20" i="13"/>
  <c r="K7" i="16"/>
  <c r="J7" i="16"/>
  <c r="I7" i="16"/>
  <c r="I7" i="8"/>
  <c r="M117" i="8"/>
  <c r="N118" i="8" s="1"/>
  <c r="M183" i="8"/>
  <c r="N184" i="8" s="1"/>
  <c r="M249" i="8"/>
  <c r="N250" i="8" s="1"/>
  <c r="L107" i="10"/>
  <c r="L106" i="10"/>
  <c r="L105" i="10"/>
  <c r="L104" i="10"/>
  <c r="L103" i="10"/>
  <c r="L102" i="10"/>
  <c r="L101" i="10"/>
  <c r="L100" i="10"/>
  <c r="L99" i="10"/>
  <c r="L98" i="10"/>
  <c r="L97" i="10"/>
  <c r="L63" i="10"/>
  <c r="L62" i="10"/>
  <c r="L61" i="10"/>
  <c r="L87" i="10"/>
  <c r="L108" i="10"/>
  <c r="L64" i="10"/>
  <c r="L30" i="10"/>
  <c r="L43" i="10"/>
  <c r="L60" i="10"/>
  <c r="L76" i="10"/>
  <c r="L79" i="10"/>
  <c r="L82" i="10"/>
  <c r="L86" i="10"/>
  <c r="E54" i="12"/>
  <c r="E57" i="12" s="1"/>
  <c r="E55" i="12"/>
  <c r="P20" i="13"/>
  <c r="L8" i="8"/>
  <c r="K51" i="8"/>
  <c r="K95" i="8"/>
  <c r="L96" i="8" s="1"/>
  <c r="N97" i="8"/>
  <c r="N98" i="8"/>
  <c r="N99" i="8"/>
  <c r="N100" i="8"/>
  <c r="N101" i="8"/>
  <c r="N102" i="8"/>
  <c r="N103" i="8"/>
  <c r="N104" i="8"/>
  <c r="N105" i="8"/>
  <c r="N106" i="8"/>
  <c r="L109" i="8"/>
  <c r="L130" i="8"/>
  <c r="L141" i="8"/>
  <c r="L142" i="8"/>
  <c r="L143" i="8"/>
  <c r="L144" i="8"/>
  <c r="L145" i="8"/>
  <c r="L146" i="8"/>
  <c r="L147" i="8"/>
  <c r="L148" i="8"/>
  <c r="L149" i="8"/>
  <c r="L150" i="8"/>
  <c r="L151" i="8"/>
  <c r="K161" i="8"/>
  <c r="L162" i="8" s="1"/>
  <c r="N163" i="8"/>
  <c r="N164" i="8"/>
  <c r="N165" i="8"/>
  <c r="N166" i="8"/>
  <c r="N167" i="8"/>
  <c r="N168" i="8"/>
  <c r="N169" i="8"/>
  <c r="N170" i="8"/>
  <c r="N171" i="8"/>
  <c r="N172" i="8"/>
  <c r="L175" i="8"/>
  <c r="L196" i="8"/>
  <c r="L207" i="8"/>
  <c r="L208" i="8"/>
  <c r="L209" i="8"/>
  <c r="L210" i="8"/>
  <c r="L211" i="8"/>
  <c r="L212" i="8"/>
  <c r="L213" i="8"/>
  <c r="L214" i="8"/>
  <c r="L215" i="8"/>
  <c r="L216" i="8"/>
  <c r="L217" i="8"/>
  <c r="K227" i="8"/>
  <c r="L228" i="8" s="1"/>
  <c r="N229" i="8"/>
  <c r="N230" i="8"/>
  <c r="N231" i="8"/>
  <c r="N232" i="8"/>
  <c r="N233" i="8"/>
  <c r="N234" i="8"/>
  <c r="N235" i="8"/>
  <c r="N236" i="8"/>
  <c r="N237" i="8"/>
  <c r="N238" i="8"/>
  <c r="L241" i="8"/>
  <c r="L262" i="8"/>
  <c r="L273" i="8"/>
  <c r="L274" i="8"/>
  <c r="L275" i="8"/>
  <c r="L276" i="8"/>
  <c r="L277" i="8"/>
  <c r="L278" i="8"/>
  <c r="L279" i="8"/>
  <c r="L280" i="8"/>
  <c r="L281" i="8"/>
  <c r="L282" i="8"/>
  <c r="L283" i="8"/>
  <c r="N30" i="10"/>
  <c r="L53" i="10"/>
  <c r="L54" i="10"/>
  <c r="L55" i="10"/>
  <c r="L56" i="10"/>
  <c r="L57" i="10"/>
  <c r="L58" i="10"/>
  <c r="L59" i="10"/>
  <c r="N97" i="10"/>
  <c r="N98" i="10"/>
  <c r="N99" i="10"/>
  <c r="N100" i="10"/>
  <c r="N101" i="10"/>
  <c r="N102" i="10"/>
  <c r="N103" i="10"/>
  <c r="N104" i="10"/>
  <c r="N105" i="10"/>
  <c r="Q20" i="13"/>
  <c r="N8" i="8"/>
  <c r="M51" i="8"/>
  <c r="M95" i="8"/>
  <c r="N96" i="8" s="1"/>
  <c r="M161" i="8"/>
  <c r="N162" i="8" s="1"/>
  <c r="M227" i="8"/>
  <c r="N228" i="8" s="1"/>
  <c r="L77" i="10"/>
  <c r="L80" i="10"/>
  <c r="L83" i="10"/>
  <c r="L84" i="10"/>
  <c r="L85" i="10"/>
  <c r="G56" i="12"/>
  <c r="G53" i="12"/>
  <c r="G57" i="12" s="1"/>
  <c r="A15" i="12"/>
  <c r="A13" i="12"/>
  <c r="A11" i="12"/>
  <c r="A14" i="12"/>
  <c r="G54" i="12"/>
  <c r="G55" i="12"/>
  <c r="N23" i="14"/>
  <c r="E147" i="15"/>
  <c r="E63" i="15"/>
  <c r="E21" i="15"/>
  <c r="E161" i="15"/>
  <c r="E77" i="15"/>
  <c r="E91" i="15"/>
  <c r="E105" i="15"/>
  <c r="E119" i="15"/>
  <c r="E49" i="15"/>
  <c r="E133" i="15"/>
  <c r="E35" i="15"/>
  <c r="L108" i="8"/>
  <c r="L119" i="8"/>
  <c r="L120" i="8"/>
  <c r="L121" i="8"/>
  <c r="L122" i="8"/>
  <c r="L123" i="8"/>
  <c r="L124" i="8"/>
  <c r="L125" i="8"/>
  <c r="L126" i="8"/>
  <c r="L127" i="8"/>
  <c r="L128" i="8"/>
  <c r="L129" i="8"/>
  <c r="K139" i="8"/>
  <c r="L140" i="8" s="1"/>
  <c r="N141" i="8"/>
  <c r="N142" i="8"/>
  <c r="N143" i="8"/>
  <c r="N144" i="8"/>
  <c r="N145" i="8"/>
  <c r="N146" i="8"/>
  <c r="N147" i="8"/>
  <c r="N148" i="8"/>
  <c r="N149" i="8"/>
  <c r="N150" i="8"/>
  <c r="L153" i="8"/>
  <c r="L174" i="8"/>
  <c r="L185" i="8"/>
  <c r="L186" i="8"/>
  <c r="L187" i="8"/>
  <c r="L188" i="8"/>
  <c r="L189" i="8"/>
  <c r="L190" i="8"/>
  <c r="L191" i="8"/>
  <c r="L192" i="8"/>
  <c r="L193" i="8"/>
  <c r="L194" i="8"/>
  <c r="L195" i="8"/>
  <c r="K205" i="8"/>
  <c r="L206" i="8" s="1"/>
  <c r="N207" i="8"/>
  <c r="N208" i="8"/>
  <c r="N209" i="8"/>
  <c r="N210" i="8"/>
  <c r="N211" i="8"/>
  <c r="N212" i="8"/>
  <c r="N213" i="8"/>
  <c r="N214" i="8"/>
  <c r="N215" i="8"/>
  <c r="N216" i="8"/>
  <c r="L219" i="8"/>
  <c r="L240" i="8"/>
  <c r="L251" i="8"/>
  <c r="L252" i="8"/>
  <c r="L253" i="8"/>
  <c r="L254" i="8"/>
  <c r="L255" i="8"/>
  <c r="L256" i="8"/>
  <c r="L257" i="8"/>
  <c r="L258" i="8"/>
  <c r="L259" i="8"/>
  <c r="L260" i="8"/>
  <c r="L261" i="8"/>
  <c r="K271" i="8"/>
  <c r="L272" i="8" s="1"/>
  <c r="N273" i="8"/>
  <c r="N274" i="8"/>
  <c r="N275" i="8"/>
  <c r="N276" i="8"/>
  <c r="N277" i="8"/>
  <c r="N278" i="8"/>
  <c r="N279" i="8"/>
  <c r="N280" i="8"/>
  <c r="N281" i="8"/>
  <c r="L65" i="10"/>
  <c r="E56" i="12"/>
  <c r="F54" i="12"/>
  <c r="F56" i="12"/>
  <c r="F53" i="12"/>
  <c r="F57" i="12" s="1"/>
  <c r="F160" i="13"/>
  <c r="F132" i="13"/>
  <c r="F104" i="13"/>
  <c r="F76" i="13"/>
  <c r="F48" i="13"/>
  <c r="F49" i="15"/>
  <c r="G160" i="13"/>
  <c r="G132" i="13"/>
  <c r="G104" i="13"/>
  <c r="G76" i="13"/>
  <c r="G48" i="13"/>
  <c r="F34" i="13"/>
  <c r="F62" i="13"/>
  <c r="F90" i="13"/>
  <c r="F118" i="13"/>
  <c r="F146" i="13"/>
  <c r="T21" i="15"/>
  <c r="K6" i="13"/>
  <c r="J6" i="13"/>
  <c r="I6" i="13"/>
  <c r="F20" i="13"/>
  <c r="G34" i="13"/>
  <c r="G62" i="13"/>
  <c r="G90" i="13"/>
  <c r="G118" i="13"/>
  <c r="G146" i="13"/>
  <c r="X7" i="15"/>
  <c r="F161" i="15"/>
  <c r="F77" i="15"/>
  <c r="F91" i="15"/>
  <c r="F105" i="15"/>
  <c r="F119" i="15"/>
  <c r="F35" i="15"/>
  <c r="F133" i="15"/>
  <c r="C161" i="16"/>
  <c r="C135" i="16"/>
  <c r="C133" i="16"/>
  <c r="C107" i="16"/>
  <c r="C105" i="16"/>
  <c r="C79" i="16"/>
  <c r="C77" i="16"/>
  <c r="C51" i="16"/>
  <c r="C49" i="16"/>
  <c r="C23" i="16"/>
  <c r="C149" i="16"/>
  <c r="C147" i="16"/>
  <c r="C121" i="16"/>
  <c r="C119" i="16"/>
  <c r="C93" i="16"/>
  <c r="C91" i="16"/>
  <c r="C65" i="16"/>
  <c r="C63" i="16"/>
  <c r="C37" i="16"/>
  <c r="C35" i="16"/>
  <c r="C21" i="16"/>
  <c r="C9" i="16"/>
  <c r="E161" i="17"/>
  <c r="E135" i="17"/>
  <c r="E133" i="17"/>
  <c r="E107" i="17"/>
  <c r="E105" i="17"/>
  <c r="E79" i="17"/>
  <c r="E77" i="17"/>
  <c r="E51" i="17"/>
  <c r="E49" i="17"/>
  <c r="E147" i="17"/>
  <c r="E121" i="17"/>
  <c r="E91" i="17"/>
  <c r="E65" i="17"/>
  <c r="E63" i="17"/>
  <c r="E23" i="17"/>
  <c r="E149" i="17"/>
  <c r="E119" i="17"/>
  <c r="E93" i="17"/>
  <c r="W7" i="17"/>
  <c r="V7" i="17"/>
  <c r="R21" i="16"/>
  <c r="R9" i="16"/>
  <c r="O21" i="16"/>
  <c r="O9" i="16"/>
  <c r="F161" i="17"/>
  <c r="F135" i="17"/>
  <c r="F133" i="17"/>
  <c r="F107" i="17"/>
  <c r="F105" i="17"/>
  <c r="F79" i="17"/>
  <c r="F77" i="17"/>
  <c r="F51" i="17"/>
  <c r="F49" i="17"/>
  <c r="F149" i="17"/>
  <c r="F147" i="17"/>
  <c r="F121" i="17"/>
  <c r="F119" i="17"/>
  <c r="F93" i="17"/>
  <c r="F91" i="17"/>
  <c r="F65" i="17"/>
  <c r="F63" i="17"/>
  <c r="F23" i="17"/>
  <c r="F37" i="17"/>
  <c r="F35" i="17"/>
  <c r="F21" i="17"/>
  <c r="F9" i="17"/>
  <c r="O21" i="17"/>
  <c r="O9" i="17"/>
  <c r="V146" i="18"/>
  <c r="V160" i="18"/>
  <c r="V134" i="18"/>
  <c r="V148" i="18"/>
  <c r="V78" i="18"/>
  <c r="V48" i="18"/>
  <c r="V92" i="18"/>
  <c r="V62" i="18"/>
  <c r="V8" i="18"/>
  <c r="V106" i="18"/>
  <c r="V76" i="18"/>
  <c r="V22" i="18"/>
  <c r="V120" i="18"/>
  <c r="V90" i="18"/>
  <c r="V36" i="18"/>
  <c r="V132" i="18"/>
  <c r="V104" i="18"/>
  <c r="V50" i="18"/>
  <c r="V20" i="18"/>
  <c r="V64" i="18"/>
  <c r="V34" i="18"/>
  <c r="V118" i="18"/>
  <c r="D54" i="12"/>
  <c r="D57" i="12" s="1"/>
  <c r="U7" i="12"/>
  <c r="U10" i="12"/>
  <c r="U12" i="12"/>
  <c r="U14" i="12"/>
  <c r="E48" i="13"/>
  <c r="E76" i="13"/>
  <c r="E104" i="13"/>
  <c r="E132" i="13"/>
  <c r="E160" i="13"/>
  <c r="Q23" i="14"/>
  <c r="C37" i="14"/>
  <c r="C79" i="14"/>
  <c r="C121" i="14"/>
  <c r="C163" i="14"/>
  <c r="M7" i="15"/>
  <c r="Q21" i="15"/>
  <c r="G49" i="15"/>
  <c r="C77" i="15"/>
  <c r="D91" i="15"/>
  <c r="G133" i="15"/>
  <c r="C161" i="15"/>
  <c r="F23" i="16"/>
  <c r="F49" i="16"/>
  <c r="F51" i="16"/>
  <c r="F77" i="16"/>
  <c r="F79" i="16"/>
  <c r="F105" i="16"/>
  <c r="F107" i="16"/>
  <c r="F133" i="16"/>
  <c r="F135" i="16"/>
  <c r="F161" i="16"/>
  <c r="G161" i="17"/>
  <c r="G135" i="17"/>
  <c r="G133" i="17"/>
  <c r="G107" i="17"/>
  <c r="G105" i="17"/>
  <c r="G79" i="17"/>
  <c r="G77" i="17"/>
  <c r="G51" i="17"/>
  <c r="G49" i="17"/>
  <c r="G149" i="17"/>
  <c r="G147" i="17"/>
  <c r="G121" i="17"/>
  <c r="G119" i="17"/>
  <c r="G93" i="17"/>
  <c r="G91" i="17"/>
  <c r="G65" i="17"/>
  <c r="G63" i="17"/>
  <c r="C23" i="17"/>
  <c r="D34" i="18"/>
  <c r="D64" i="18"/>
  <c r="I5" i="12"/>
  <c r="C55" i="12"/>
  <c r="U17" i="12"/>
  <c r="U20" i="12"/>
  <c r="U23" i="12"/>
  <c r="U26" i="12"/>
  <c r="U29" i="12"/>
  <c r="U32" i="12"/>
  <c r="U35" i="12"/>
  <c r="U38" i="12"/>
  <c r="U41" i="12"/>
  <c r="U44" i="12"/>
  <c r="U47" i="12"/>
  <c r="U50" i="12"/>
  <c r="U53" i="12"/>
  <c r="U56" i="12"/>
  <c r="C20" i="13"/>
  <c r="R20" i="13"/>
  <c r="C34" i="13"/>
  <c r="C62" i="13"/>
  <c r="C90" i="13"/>
  <c r="C118" i="13"/>
  <c r="C146" i="13"/>
  <c r="C23" i="14"/>
  <c r="W7" i="15"/>
  <c r="C21" i="15"/>
  <c r="R21" i="15"/>
  <c r="G35" i="15"/>
  <c r="C63" i="15"/>
  <c r="D77" i="15"/>
  <c r="G119" i="15"/>
  <c r="C147" i="15"/>
  <c r="D161" i="15"/>
  <c r="D9" i="16"/>
  <c r="S9" i="16"/>
  <c r="D21" i="16"/>
  <c r="S21" i="16"/>
  <c r="G23" i="16"/>
  <c r="D35" i="16"/>
  <c r="D37" i="16"/>
  <c r="G49" i="16"/>
  <c r="G51" i="16"/>
  <c r="D63" i="16"/>
  <c r="D65" i="16"/>
  <c r="G77" i="16"/>
  <c r="G79" i="16"/>
  <c r="D91" i="16"/>
  <c r="D93" i="16"/>
  <c r="G105" i="16"/>
  <c r="G107" i="16"/>
  <c r="D119" i="16"/>
  <c r="D121" i="16"/>
  <c r="G133" i="16"/>
  <c r="G135" i="16"/>
  <c r="D147" i="16"/>
  <c r="D149" i="16"/>
  <c r="G161" i="16"/>
  <c r="G9" i="17"/>
  <c r="P9" i="17"/>
  <c r="G21" i="17"/>
  <c r="P21" i="17"/>
  <c r="D23" i="17"/>
  <c r="G35" i="17"/>
  <c r="G37" i="17"/>
  <c r="R6" i="18"/>
  <c r="Q6" i="18"/>
  <c r="J5" i="12"/>
  <c r="D20" i="13"/>
  <c r="S20" i="13"/>
  <c r="D34" i="13"/>
  <c r="D62" i="13"/>
  <c r="D90" i="13"/>
  <c r="D118" i="13"/>
  <c r="D146" i="13"/>
  <c r="C51" i="14"/>
  <c r="C93" i="14"/>
  <c r="C135" i="14"/>
  <c r="D21" i="15"/>
  <c r="S21" i="15"/>
  <c r="C49" i="15"/>
  <c r="D63" i="15"/>
  <c r="G105" i="15"/>
  <c r="C133" i="15"/>
  <c r="D147" i="15"/>
  <c r="E65" i="16"/>
  <c r="E91" i="16"/>
  <c r="E93" i="16"/>
  <c r="E119" i="16"/>
  <c r="E121" i="16"/>
  <c r="E147" i="16"/>
  <c r="E149" i="16"/>
  <c r="C149" i="17"/>
  <c r="C147" i="17"/>
  <c r="C121" i="17"/>
  <c r="C119" i="17"/>
  <c r="C93" i="17"/>
  <c r="C91" i="17"/>
  <c r="C65" i="17"/>
  <c r="C63" i="17"/>
  <c r="C161" i="17"/>
  <c r="C135" i="17"/>
  <c r="C133" i="17"/>
  <c r="C107" i="17"/>
  <c r="C105" i="17"/>
  <c r="Q9" i="17"/>
  <c r="Q21" i="17"/>
  <c r="D146" i="18"/>
  <c r="D160" i="18"/>
  <c r="D134" i="18"/>
  <c r="D148" i="18"/>
  <c r="D78" i="18"/>
  <c r="D48" i="18"/>
  <c r="D92" i="18"/>
  <c r="D62" i="18"/>
  <c r="D8" i="18"/>
  <c r="D106" i="18"/>
  <c r="D76" i="18"/>
  <c r="D22" i="18"/>
  <c r="D120" i="18"/>
  <c r="D90" i="18"/>
  <c r="D36" i="18"/>
  <c r="D132" i="18"/>
  <c r="D104" i="18"/>
  <c r="D50" i="18"/>
  <c r="D20" i="18"/>
  <c r="J7" i="15"/>
  <c r="D49" i="15"/>
  <c r="C119" i="15"/>
  <c r="D133" i="15"/>
  <c r="F35" i="16"/>
  <c r="F37" i="16"/>
  <c r="F63" i="16"/>
  <c r="F65" i="16"/>
  <c r="F91" i="16"/>
  <c r="F93" i="16"/>
  <c r="F119" i="16"/>
  <c r="F121" i="16"/>
  <c r="F147" i="16"/>
  <c r="F149" i="16"/>
  <c r="D149" i="17"/>
  <c r="D147" i="17"/>
  <c r="D121" i="17"/>
  <c r="D119" i="17"/>
  <c r="D93" i="17"/>
  <c r="D91" i="17"/>
  <c r="D65" i="17"/>
  <c r="D63" i="17"/>
  <c r="D161" i="17"/>
  <c r="D135" i="17"/>
  <c r="D133" i="17"/>
  <c r="D107" i="17"/>
  <c r="D105" i="17"/>
  <c r="D79" i="17"/>
  <c r="D77" i="17"/>
  <c r="D51" i="17"/>
  <c r="D49" i="17"/>
  <c r="C35" i="17"/>
  <c r="C37" i="17"/>
  <c r="E160" i="18"/>
  <c r="E120" i="18"/>
  <c r="E148" i="18"/>
  <c r="E132" i="18"/>
  <c r="K160" i="18"/>
  <c r="K120" i="18"/>
  <c r="K148" i="18"/>
  <c r="K132" i="18"/>
  <c r="G8" i="18"/>
  <c r="M8" i="18"/>
  <c r="S8" i="18"/>
  <c r="N22" i="18"/>
  <c r="T22" i="18"/>
  <c r="E34" i="18"/>
  <c r="K34" i="18"/>
  <c r="C36" i="18"/>
  <c r="O36" i="18"/>
  <c r="U36" i="18"/>
  <c r="F48" i="18"/>
  <c r="L48" i="18"/>
  <c r="G62" i="18"/>
  <c r="M62" i="18"/>
  <c r="S62" i="18"/>
  <c r="E64" i="18"/>
  <c r="K64" i="18"/>
  <c r="N76" i="18"/>
  <c r="T76" i="18"/>
  <c r="F78" i="18"/>
  <c r="L78" i="18"/>
  <c r="C90" i="18"/>
  <c r="O90" i="18"/>
  <c r="U90" i="18"/>
  <c r="G92" i="18"/>
  <c r="M92" i="18"/>
  <c r="S92" i="18"/>
  <c r="N106" i="18"/>
  <c r="T106" i="18"/>
  <c r="E118" i="18"/>
  <c r="K118" i="18"/>
  <c r="S120" i="18"/>
  <c r="K146" i="18"/>
  <c r="O148" i="18"/>
  <c r="F120" i="18"/>
  <c r="F134" i="18"/>
  <c r="F132" i="18"/>
  <c r="F146" i="18"/>
  <c r="L120" i="18"/>
  <c r="L134" i="18"/>
  <c r="L132" i="18"/>
  <c r="L146" i="18"/>
  <c r="X6" i="18"/>
  <c r="N8" i="18"/>
  <c r="T8" i="18"/>
  <c r="E20" i="18"/>
  <c r="K20" i="18"/>
  <c r="C22" i="18"/>
  <c r="O22" i="18"/>
  <c r="U22" i="18"/>
  <c r="F34" i="18"/>
  <c r="L34" i="18"/>
  <c r="G48" i="18"/>
  <c r="M48" i="18"/>
  <c r="S48" i="18"/>
  <c r="E50" i="18"/>
  <c r="K50" i="18"/>
  <c r="N62" i="18"/>
  <c r="T62" i="18"/>
  <c r="F64" i="18"/>
  <c r="L64" i="18"/>
  <c r="C76" i="18"/>
  <c r="O76" i="18"/>
  <c r="U76" i="18"/>
  <c r="G78" i="18"/>
  <c r="M78" i="18"/>
  <c r="S78" i="18"/>
  <c r="N92" i="18"/>
  <c r="T92" i="18"/>
  <c r="E104" i="18"/>
  <c r="K104" i="18"/>
  <c r="C106" i="18"/>
  <c r="O106" i="18"/>
  <c r="U106" i="18"/>
  <c r="F118" i="18"/>
  <c r="L118" i="18"/>
  <c r="G132" i="18"/>
  <c r="K134" i="18"/>
  <c r="N146" i="18"/>
  <c r="C160" i="18"/>
  <c r="U160" i="18"/>
  <c r="G134" i="18"/>
  <c r="G148" i="18"/>
  <c r="G146" i="18"/>
  <c r="G160" i="18"/>
  <c r="M134" i="18"/>
  <c r="M148" i="18"/>
  <c r="M146" i="18"/>
  <c r="M160" i="18"/>
  <c r="S134" i="18"/>
  <c r="S148" i="18"/>
  <c r="S146" i="18"/>
  <c r="S160" i="18"/>
  <c r="Y6" i="18"/>
  <c r="C8" i="18"/>
  <c r="O8" i="18"/>
  <c r="U8" i="18"/>
  <c r="F20" i="18"/>
  <c r="L20" i="18"/>
  <c r="G34" i="18"/>
  <c r="M34" i="18"/>
  <c r="S34" i="18"/>
  <c r="E36" i="18"/>
  <c r="K36" i="18"/>
  <c r="N48" i="18"/>
  <c r="T48" i="18"/>
  <c r="F50" i="18"/>
  <c r="L50" i="18"/>
  <c r="C62" i="18"/>
  <c r="O62" i="18"/>
  <c r="U62" i="18"/>
  <c r="G64" i="18"/>
  <c r="M64" i="18"/>
  <c r="S64" i="18"/>
  <c r="N78" i="18"/>
  <c r="T78" i="18"/>
  <c r="E90" i="18"/>
  <c r="K90" i="18"/>
  <c r="C92" i="18"/>
  <c r="O92" i="18"/>
  <c r="U92" i="18"/>
  <c r="F104" i="18"/>
  <c r="L104" i="18"/>
  <c r="G118" i="18"/>
  <c r="M118" i="18"/>
  <c r="S118" i="18"/>
  <c r="G120" i="18"/>
  <c r="N134" i="18"/>
  <c r="C148" i="18"/>
  <c r="U148" i="18"/>
  <c r="F160" i="18"/>
  <c r="J7" i="19"/>
  <c r="H7" i="19"/>
  <c r="F7" i="19"/>
  <c r="N148" i="18"/>
  <c r="N132" i="18"/>
  <c r="N160" i="18"/>
  <c r="N120" i="18"/>
  <c r="T148" i="18"/>
  <c r="T132" i="18"/>
  <c r="T160" i="18"/>
  <c r="T120" i="18"/>
  <c r="G20" i="18"/>
  <c r="M20" i="18"/>
  <c r="S20" i="18"/>
  <c r="E22" i="18"/>
  <c r="K22" i="18"/>
  <c r="N34" i="18"/>
  <c r="T34" i="18"/>
  <c r="F36" i="18"/>
  <c r="L36" i="18"/>
  <c r="C48" i="18"/>
  <c r="O48" i="18"/>
  <c r="U48" i="18"/>
  <c r="G50" i="18"/>
  <c r="M50" i="18"/>
  <c r="S50" i="18"/>
  <c r="N64" i="18"/>
  <c r="T64" i="18"/>
  <c r="E76" i="18"/>
  <c r="K76" i="18"/>
  <c r="C78" i="18"/>
  <c r="O78" i="18"/>
  <c r="U78" i="18"/>
  <c r="F90" i="18"/>
  <c r="L90" i="18"/>
  <c r="G104" i="18"/>
  <c r="M104" i="18"/>
  <c r="S104" i="18"/>
  <c r="E106" i="18"/>
  <c r="K106" i="18"/>
  <c r="N118" i="18"/>
  <c r="T118" i="18"/>
  <c r="M132" i="18"/>
  <c r="T146" i="18"/>
  <c r="F148" i="18"/>
  <c r="D106" i="21"/>
  <c r="D162" i="21"/>
  <c r="D148" i="21"/>
  <c r="D64" i="21"/>
  <c r="D22" i="21"/>
  <c r="D134" i="21"/>
  <c r="D92" i="21"/>
  <c r="D120" i="21"/>
  <c r="D78" i="21"/>
  <c r="D50" i="21"/>
  <c r="D36" i="21"/>
  <c r="Q21" i="22"/>
  <c r="C132" i="18"/>
  <c r="C146" i="18"/>
  <c r="C120" i="18"/>
  <c r="C134" i="18"/>
  <c r="I6" i="18"/>
  <c r="O132" i="18"/>
  <c r="O146" i="18"/>
  <c r="O120" i="18"/>
  <c r="O134" i="18"/>
  <c r="U132" i="18"/>
  <c r="U146" i="18"/>
  <c r="U120" i="18"/>
  <c r="U134" i="18"/>
  <c r="E8" i="18"/>
  <c r="K8" i="18"/>
  <c r="N20" i="18"/>
  <c r="T20" i="18"/>
  <c r="F22" i="18"/>
  <c r="L22" i="18"/>
  <c r="C34" i="18"/>
  <c r="O34" i="18"/>
  <c r="U34" i="18"/>
  <c r="G36" i="18"/>
  <c r="M36" i="18"/>
  <c r="S36" i="18"/>
  <c r="N50" i="18"/>
  <c r="T50" i="18"/>
  <c r="E62" i="18"/>
  <c r="K62" i="18"/>
  <c r="C64" i="18"/>
  <c r="O64" i="18"/>
  <c r="U64" i="18"/>
  <c r="F76" i="18"/>
  <c r="L76" i="18"/>
  <c r="G90" i="18"/>
  <c r="M90" i="18"/>
  <c r="S90" i="18"/>
  <c r="E92" i="18"/>
  <c r="K92" i="18"/>
  <c r="N104" i="18"/>
  <c r="T104" i="18"/>
  <c r="F106" i="18"/>
  <c r="L106" i="18"/>
  <c r="C118" i="18"/>
  <c r="O118" i="18"/>
  <c r="U118" i="18"/>
  <c r="M120" i="18"/>
  <c r="T134" i="18"/>
  <c r="E146" i="18"/>
  <c r="L160" i="18"/>
  <c r="Z158" i="19"/>
  <c r="Z155" i="19"/>
  <c r="Z152" i="19"/>
  <c r="Z145" i="19"/>
  <c r="Z142" i="19"/>
  <c r="Z132" i="19"/>
  <c r="Z129" i="19"/>
  <c r="Z126" i="19"/>
  <c r="Z123" i="19"/>
  <c r="Z116" i="19"/>
  <c r="Z113" i="19"/>
  <c r="Z110" i="19"/>
  <c r="Z103" i="19"/>
  <c r="Z159" i="19"/>
  <c r="Z156" i="19"/>
  <c r="Z146" i="19"/>
  <c r="Z143" i="19"/>
  <c r="Z140" i="19"/>
  <c r="Z137" i="19"/>
  <c r="Z130" i="19"/>
  <c r="Z127" i="19"/>
  <c r="Z124" i="19"/>
  <c r="Z117" i="19"/>
  <c r="Z114" i="19"/>
  <c r="Z104" i="19"/>
  <c r="Z101" i="19"/>
  <c r="Z100" i="19"/>
  <c r="Z99" i="19"/>
  <c r="Z98" i="19"/>
  <c r="Z96" i="19"/>
  <c r="Z95" i="19"/>
  <c r="Z90" i="19"/>
  <c r="Z89" i="19"/>
  <c r="Z88" i="19"/>
  <c r="Z87" i="19"/>
  <c r="Z86" i="19"/>
  <c r="Z85" i="19"/>
  <c r="Z84" i="19"/>
  <c r="Z82" i="19"/>
  <c r="Z81" i="19"/>
  <c r="Z76" i="19"/>
  <c r="Z75" i="19"/>
  <c r="Z74" i="19"/>
  <c r="Z73" i="19"/>
  <c r="Z72" i="19"/>
  <c r="Z71" i="19"/>
  <c r="Z70" i="19"/>
  <c r="Z68" i="19"/>
  <c r="Z67" i="19"/>
  <c r="Z62" i="19"/>
  <c r="Z61" i="19"/>
  <c r="Z7" i="19"/>
  <c r="T7" i="19"/>
  <c r="Z109" i="19"/>
  <c r="Z118" i="19"/>
  <c r="Z128" i="19"/>
  <c r="Z138" i="19"/>
  <c r="Z157" i="19"/>
  <c r="N7" i="19"/>
  <c r="P7" i="19" s="1"/>
  <c r="E92" i="21"/>
  <c r="E162" i="21"/>
  <c r="E148" i="21"/>
  <c r="E134" i="21"/>
  <c r="E50" i="21"/>
  <c r="E120" i="21"/>
  <c r="E78" i="21"/>
  <c r="E64" i="21"/>
  <c r="E36" i="21"/>
  <c r="E22" i="21"/>
  <c r="Z102" i="19"/>
  <c r="Z112" i="19"/>
  <c r="Z131" i="19"/>
  <c r="Z141" i="19"/>
  <c r="Z151" i="19"/>
  <c r="Z160" i="19"/>
  <c r="E106" i="21"/>
  <c r="L241" i="26"/>
  <c r="J240" i="26"/>
  <c r="H239" i="26"/>
  <c r="N238" i="26"/>
  <c r="H238" i="26"/>
  <c r="N237" i="26"/>
  <c r="H237" i="26"/>
  <c r="N236" i="26"/>
  <c r="H236" i="26"/>
  <c r="N235" i="26"/>
  <c r="H235" i="26"/>
  <c r="N234" i="26"/>
  <c r="H234" i="26"/>
  <c r="N233" i="26"/>
  <c r="H233" i="26"/>
  <c r="N232" i="26"/>
  <c r="H232" i="26"/>
  <c r="N231" i="26"/>
  <c r="H231" i="26"/>
  <c r="N230" i="26"/>
  <c r="H230" i="26"/>
  <c r="N229" i="26"/>
  <c r="H229" i="26"/>
  <c r="J241" i="26"/>
  <c r="H240" i="26"/>
  <c r="L239" i="26"/>
  <c r="L238" i="26"/>
  <c r="L237" i="26"/>
  <c r="L236" i="26"/>
  <c r="L235" i="26"/>
  <c r="L234" i="26"/>
  <c r="L233" i="26"/>
  <c r="L232" i="26"/>
  <c r="L231" i="26"/>
  <c r="L230" i="26"/>
  <c r="L229" i="26"/>
  <c r="H241" i="26"/>
  <c r="L240" i="26"/>
  <c r="J239" i="26"/>
  <c r="J238" i="26"/>
  <c r="J237" i="26"/>
  <c r="J236" i="26"/>
  <c r="J235" i="26"/>
  <c r="J234" i="26"/>
  <c r="J233" i="26"/>
  <c r="J232" i="26"/>
  <c r="J231" i="26"/>
  <c r="J230" i="26"/>
  <c r="J229" i="26"/>
  <c r="V121" i="19"/>
  <c r="V133" i="19"/>
  <c r="O22" i="21"/>
  <c r="I8" i="21"/>
  <c r="Q8" i="21"/>
  <c r="H147" i="22"/>
  <c r="H105" i="22"/>
  <c r="H63" i="22"/>
  <c r="H161" i="22"/>
  <c r="H119" i="22"/>
  <c r="H77" i="22"/>
  <c r="H35" i="22"/>
  <c r="H133" i="22"/>
  <c r="H49" i="22"/>
  <c r="H91" i="22"/>
  <c r="M253" i="26"/>
  <c r="M183" i="26"/>
  <c r="M205" i="26"/>
  <c r="M139" i="26"/>
  <c r="M117" i="26"/>
  <c r="M95" i="26"/>
  <c r="M29" i="26"/>
  <c r="M73" i="26"/>
  <c r="M51" i="26"/>
  <c r="K7" i="26"/>
  <c r="N8" i="26" s="1"/>
  <c r="V9" i="19"/>
  <c r="V21" i="19"/>
  <c r="V23" i="19"/>
  <c r="V35" i="19"/>
  <c r="V37" i="19"/>
  <c r="V49" i="19"/>
  <c r="V51" i="19"/>
  <c r="V63" i="19"/>
  <c r="V65" i="19"/>
  <c r="V77" i="19"/>
  <c r="V79" i="19"/>
  <c r="V91" i="19"/>
  <c r="V93" i="19"/>
  <c r="V105" i="19"/>
  <c r="V107" i="19"/>
  <c r="V119" i="19"/>
  <c r="V149" i="19"/>
  <c r="V161" i="19"/>
  <c r="H8" i="21"/>
  <c r="R8" i="21"/>
  <c r="C161" i="22"/>
  <c r="C119" i="22"/>
  <c r="C77" i="22"/>
  <c r="C133" i="22"/>
  <c r="C91" i="22"/>
  <c r="C49" i="22"/>
  <c r="C35" i="22"/>
  <c r="C147" i="22"/>
  <c r="C63" i="22"/>
  <c r="L7" i="22"/>
  <c r="K7" i="22"/>
  <c r="J7" i="22"/>
  <c r="C105" i="22"/>
  <c r="L22" i="21"/>
  <c r="F36" i="21"/>
  <c r="C78" i="21"/>
  <c r="F120" i="21"/>
  <c r="C162" i="21"/>
  <c r="D161" i="22"/>
  <c r="D119" i="22"/>
  <c r="D77" i="22"/>
  <c r="D35" i="22"/>
  <c r="D133" i="22"/>
  <c r="D91" i="22"/>
  <c r="D49" i="22"/>
  <c r="D21" i="22"/>
  <c r="S21" i="22"/>
  <c r="G35" i="22"/>
  <c r="G49" i="22"/>
  <c r="E119" i="22"/>
  <c r="C160" i="23"/>
  <c r="C132" i="23"/>
  <c r="C104" i="23"/>
  <c r="C76" i="23"/>
  <c r="C48" i="23"/>
  <c r="H131" i="26"/>
  <c r="L130" i="26"/>
  <c r="J129" i="26"/>
  <c r="J128" i="26"/>
  <c r="J127" i="26"/>
  <c r="J126" i="26"/>
  <c r="J125" i="26"/>
  <c r="J124" i="26"/>
  <c r="J123" i="26"/>
  <c r="J122" i="26"/>
  <c r="J121" i="26"/>
  <c r="J120" i="26"/>
  <c r="J119" i="26"/>
  <c r="L131" i="26"/>
  <c r="J131" i="26"/>
  <c r="J130" i="26"/>
  <c r="N128" i="26"/>
  <c r="H127" i="26"/>
  <c r="N125" i="26"/>
  <c r="H124" i="26"/>
  <c r="N122" i="26"/>
  <c r="H121" i="26"/>
  <c r="N119" i="26"/>
  <c r="H130" i="26"/>
  <c r="L128" i="26"/>
  <c r="L125" i="26"/>
  <c r="L122" i="26"/>
  <c r="L119" i="26"/>
  <c r="H129" i="26"/>
  <c r="N127" i="26"/>
  <c r="H126" i="26"/>
  <c r="N124" i="26"/>
  <c r="H123" i="26"/>
  <c r="N121" i="26"/>
  <c r="H120" i="26"/>
  <c r="L127" i="26"/>
  <c r="L124" i="26"/>
  <c r="L121" i="26"/>
  <c r="L123" i="26"/>
  <c r="I7" i="27"/>
  <c r="K73" i="27"/>
  <c r="K29" i="27"/>
  <c r="K95" i="27"/>
  <c r="L8" i="27"/>
  <c r="N30" i="27"/>
  <c r="E133" i="22"/>
  <c r="E91" i="22"/>
  <c r="E49" i="22"/>
  <c r="E147" i="22"/>
  <c r="E105" i="22"/>
  <c r="E63" i="22"/>
  <c r="E21" i="22"/>
  <c r="T21" i="22"/>
  <c r="F119" i="22"/>
  <c r="D160" i="23"/>
  <c r="D132" i="23"/>
  <c r="D104" i="23"/>
  <c r="D76" i="23"/>
  <c r="D48" i="23"/>
  <c r="D146" i="23"/>
  <c r="D118" i="23"/>
  <c r="D90" i="23"/>
  <c r="D62" i="23"/>
  <c r="D34" i="23"/>
  <c r="D20" i="23"/>
  <c r="S20" i="23"/>
  <c r="H119" i="26"/>
  <c r="N123" i="26"/>
  <c r="H128" i="26"/>
  <c r="F133" i="22"/>
  <c r="F91" i="22"/>
  <c r="F49" i="22"/>
  <c r="F147" i="22"/>
  <c r="F105" i="22"/>
  <c r="F63" i="22"/>
  <c r="F21" i="22"/>
  <c r="E77" i="22"/>
  <c r="C36" i="21"/>
  <c r="F78" i="21"/>
  <c r="C120" i="21"/>
  <c r="F162" i="21"/>
  <c r="G147" i="22"/>
  <c r="G105" i="22"/>
  <c r="G63" i="22"/>
  <c r="G161" i="22"/>
  <c r="G119" i="22"/>
  <c r="G77" i="22"/>
  <c r="V7" i="22"/>
  <c r="G21" i="22"/>
  <c r="P21" i="22"/>
  <c r="F77" i="22"/>
  <c r="D147" i="22"/>
  <c r="G48" i="23"/>
  <c r="G76" i="23"/>
  <c r="G104" i="23"/>
  <c r="G132" i="23"/>
  <c r="G160" i="23"/>
  <c r="N74" i="27"/>
  <c r="D160" i="28"/>
  <c r="D132" i="28"/>
  <c r="D104" i="28"/>
  <c r="D146" i="28"/>
  <c r="D118" i="28"/>
  <c r="D90" i="28"/>
  <c r="D76" i="28"/>
  <c r="D48" i="28"/>
  <c r="D20" i="28"/>
  <c r="U6" i="23"/>
  <c r="E20" i="23"/>
  <c r="E34" i="23"/>
  <c r="E62" i="23"/>
  <c r="E90" i="23"/>
  <c r="E118" i="23"/>
  <c r="E146" i="23"/>
  <c r="J163" i="26"/>
  <c r="J166" i="26"/>
  <c r="J169" i="26"/>
  <c r="J172" i="26"/>
  <c r="D34" i="28"/>
  <c r="V6" i="23"/>
  <c r="F20" i="23"/>
  <c r="O20" i="23"/>
  <c r="F34" i="23"/>
  <c r="F62" i="23"/>
  <c r="F90" i="23"/>
  <c r="F118" i="23"/>
  <c r="F146" i="23"/>
  <c r="L175" i="26"/>
  <c r="J174" i="26"/>
  <c r="H173" i="26"/>
  <c r="N172" i="26"/>
  <c r="H172" i="26"/>
  <c r="N171" i="26"/>
  <c r="H171" i="26"/>
  <c r="N170" i="26"/>
  <c r="H170" i="26"/>
  <c r="N169" i="26"/>
  <c r="H169" i="26"/>
  <c r="N168" i="26"/>
  <c r="H168" i="26"/>
  <c r="N167" i="26"/>
  <c r="H167" i="26"/>
  <c r="N166" i="26"/>
  <c r="H166" i="26"/>
  <c r="N165" i="26"/>
  <c r="H165" i="26"/>
  <c r="N164" i="26"/>
  <c r="H164" i="26"/>
  <c r="N163" i="26"/>
  <c r="H163" i="26"/>
  <c r="J175" i="26"/>
  <c r="H174" i="26"/>
  <c r="L173" i="26"/>
  <c r="L172" i="26"/>
  <c r="L171" i="26"/>
  <c r="L170" i="26"/>
  <c r="L169" i="26"/>
  <c r="L168" i="26"/>
  <c r="L167" i="26"/>
  <c r="L166" i="26"/>
  <c r="L165" i="26"/>
  <c r="L164" i="26"/>
  <c r="L163" i="26"/>
  <c r="G20" i="23"/>
  <c r="P20" i="23"/>
  <c r="G34" i="23"/>
  <c r="G62" i="23"/>
  <c r="G90" i="23"/>
  <c r="G118" i="23"/>
  <c r="G146" i="23"/>
  <c r="L255" i="26"/>
  <c r="L256" i="26"/>
  <c r="L257" i="26"/>
  <c r="L258" i="26"/>
  <c r="L259" i="26"/>
  <c r="L260" i="26"/>
  <c r="L261" i="26"/>
  <c r="L262" i="26"/>
  <c r="L263" i="26"/>
  <c r="L264" i="26"/>
  <c r="L265" i="26"/>
  <c r="H266" i="26"/>
  <c r="J267" i="26"/>
  <c r="N8" i="27"/>
  <c r="M51" i="27"/>
  <c r="N52" i="27" s="1"/>
  <c r="M95" i="27"/>
  <c r="N96" i="27" s="1"/>
  <c r="E160" i="28"/>
  <c r="E132" i="28"/>
  <c r="E104" i="28"/>
  <c r="E146" i="28"/>
  <c r="E118" i="28"/>
  <c r="E90" i="28"/>
  <c r="K6" i="28"/>
  <c r="E34" i="28"/>
  <c r="E62" i="28"/>
  <c r="F146" i="28"/>
  <c r="F118" i="28"/>
  <c r="F90" i="28"/>
  <c r="F34" i="28"/>
  <c r="C48" i="28"/>
  <c r="F62" i="28"/>
  <c r="C76" i="28"/>
  <c r="F104" i="28"/>
  <c r="F160" i="28"/>
  <c r="H185" i="26"/>
  <c r="N185" i="26"/>
  <c r="H186" i="26"/>
  <c r="N186" i="26"/>
  <c r="H187" i="26"/>
  <c r="N187" i="26"/>
  <c r="H188" i="26"/>
  <c r="N188" i="26"/>
  <c r="H189" i="26"/>
  <c r="N189" i="26"/>
  <c r="H190" i="26"/>
  <c r="N190" i="26"/>
  <c r="H191" i="26"/>
  <c r="N191" i="26"/>
  <c r="H192" i="26"/>
  <c r="N192" i="26"/>
  <c r="H193" i="26"/>
  <c r="N193" i="26"/>
  <c r="H194" i="26"/>
  <c r="N194" i="26"/>
  <c r="H195" i="26"/>
  <c r="J196" i="26"/>
  <c r="L197" i="26"/>
  <c r="H255" i="26"/>
  <c r="N255" i="26"/>
  <c r="H256" i="26"/>
  <c r="N256" i="26"/>
  <c r="H257" i="26"/>
  <c r="N257" i="26"/>
  <c r="H258" i="26"/>
  <c r="N258" i="26"/>
  <c r="H259" i="26"/>
  <c r="N259" i="26"/>
  <c r="H260" i="26"/>
  <c r="N260" i="26"/>
  <c r="H261" i="26"/>
  <c r="N261" i="26"/>
  <c r="H262" i="26"/>
  <c r="N262" i="26"/>
  <c r="H263" i="26"/>
  <c r="N263" i="26"/>
  <c r="H264" i="26"/>
  <c r="N264" i="26"/>
  <c r="H265" i="26"/>
  <c r="J266" i="26"/>
  <c r="L267" i="26"/>
  <c r="N31" i="27"/>
  <c r="N32" i="27"/>
  <c r="N33" i="27"/>
  <c r="N34" i="27"/>
  <c r="N35" i="27"/>
  <c r="N36" i="27"/>
  <c r="N37" i="27"/>
  <c r="N38" i="27"/>
  <c r="N39" i="27"/>
  <c r="N40" i="27"/>
  <c r="N75" i="27"/>
  <c r="N76" i="27"/>
  <c r="N77" i="27"/>
  <c r="N78" i="27"/>
  <c r="N79" i="27"/>
  <c r="N80" i="27"/>
  <c r="N81" i="27"/>
  <c r="N82" i="27"/>
  <c r="N83" i="27"/>
  <c r="N84" i="27"/>
  <c r="G146" i="28"/>
  <c r="G118" i="28"/>
  <c r="G90" i="28"/>
  <c r="G160" i="28"/>
  <c r="G132" i="28"/>
  <c r="G104" i="28"/>
  <c r="G34" i="28"/>
  <c r="G62" i="28"/>
  <c r="C118" i="28"/>
  <c r="K6" i="29"/>
  <c r="J6" i="29"/>
  <c r="I6" i="29"/>
  <c r="J185" i="26"/>
  <c r="J186" i="26"/>
  <c r="J187" i="26"/>
  <c r="J188" i="26"/>
  <c r="J189" i="26"/>
  <c r="J190" i="26"/>
  <c r="J191" i="26"/>
  <c r="J192" i="26"/>
  <c r="J193" i="26"/>
  <c r="J194" i="26"/>
  <c r="J195" i="26"/>
  <c r="L196" i="26"/>
  <c r="H197" i="26"/>
  <c r="L217" i="26"/>
  <c r="H218" i="26"/>
  <c r="J255" i="26"/>
  <c r="J256" i="26"/>
  <c r="J257" i="26"/>
  <c r="J258" i="26"/>
  <c r="J259" i="26"/>
  <c r="J260" i="26"/>
  <c r="J261" i="26"/>
  <c r="J262" i="26"/>
  <c r="J263" i="26"/>
  <c r="J264" i="26"/>
  <c r="J265" i="26"/>
  <c r="L266" i="26"/>
  <c r="H267" i="26"/>
  <c r="C160" i="28"/>
  <c r="C132" i="28"/>
  <c r="C104" i="28"/>
  <c r="I6" i="28"/>
  <c r="F20" i="28"/>
  <c r="C34" i="28"/>
  <c r="F48" i="28"/>
  <c r="C62" i="28"/>
  <c r="F76" i="28"/>
  <c r="F132" i="28"/>
  <c r="L86" i="32"/>
  <c r="L63" i="32"/>
  <c r="L62" i="32"/>
  <c r="L61" i="32"/>
  <c r="L60" i="32"/>
  <c r="L59" i="32"/>
  <c r="L58" i="32"/>
  <c r="L57" i="32"/>
  <c r="L56" i="32"/>
  <c r="L55" i="32"/>
  <c r="L54" i="32"/>
  <c r="L53" i="32"/>
  <c r="L87" i="32"/>
  <c r="L64" i="32"/>
  <c r="L85" i="32"/>
  <c r="L82" i="32"/>
  <c r="L79" i="32"/>
  <c r="L76" i="32"/>
  <c r="L65" i="32"/>
  <c r="L83" i="32"/>
  <c r="L80" i="32"/>
  <c r="L77" i="32"/>
  <c r="L52" i="32"/>
  <c r="L84" i="32"/>
  <c r="L81" i="32"/>
  <c r="L78" i="32"/>
  <c r="L75" i="32"/>
  <c r="C160" i="29"/>
  <c r="C146" i="29"/>
  <c r="F20" i="29"/>
  <c r="C34" i="29"/>
  <c r="F48" i="29"/>
  <c r="C62" i="29"/>
  <c r="F76" i="29"/>
  <c r="C90" i="29"/>
  <c r="F104" i="29"/>
  <c r="C118" i="29"/>
  <c r="F132" i="29"/>
  <c r="E146" i="29"/>
  <c r="E160" i="29"/>
  <c r="D160" i="30"/>
  <c r="D118" i="30"/>
  <c r="D132" i="30"/>
  <c r="D48" i="30"/>
  <c r="D146" i="30"/>
  <c r="D62" i="30"/>
  <c r="D76" i="30"/>
  <c r="D20" i="30"/>
  <c r="D34" i="30"/>
  <c r="D90" i="30"/>
  <c r="D104" i="30"/>
  <c r="G146" i="30"/>
  <c r="G20" i="29"/>
  <c r="D34" i="29"/>
  <c r="G48" i="29"/>
  <c r="D62" i="29"/>
  <c r="G76" i="29"/>
  <c r="D90" i="29"/>
  <c r="G104" i="29"/>
  <c r="D118" i="29"/>
  <c r="G132" i="29"/>
  <c r="G146" i="29"/>
  <c r="E34" i="29"/>
  <c r="E62" i="29"/>
  <c r="E90" i="29"/>
  <c r="E118" i="29"/>
  <c r="F160" i="30"/>
  <c r="F146" i="30"/>
  <c r="F62" i="30"/>
  <c r="F76" i="30"/>
  <c r="F90" i="30"/>
  <c r="F104" i="30"/>
  <c r="F34" i="30"/>
  <c r="F48" i="30"/>
  <c r="F118" i="30"/>
  <c r="F146" i="29"/>
  <c r="F160" i="29"/>
  <c r="C20" i="29"/>
  <c r="F34" i="29"/>
  <c r="C48" i="29"/>
  <c r="F62" i="29"/>
  <c r="C76" i="29"/>
  <c r="F90" i="29"/>
  <c r="C104" i="29"/>
  <c r="F118" i="29"/>
  <c r="C132" i="29"/>
  <c r="G160" i="30"/>
  <c r="G76" i="30"/>
  <c r="G90" i="30"/>
  <c r="G104" i="30"/>
  <c r="G118" i="30"/>
  <c r="G34" i="30"/>
  <c r="K6" i="30"/>
  <c r="G48" i="30"/>
  <c r="G62" i="30"/>
  <c r="I6" i="30"/>
  <c r="G132" i="30"/>
  <c r="G20" i="30"/>
  <c r="G160" i="29"/>
  <c r="D20" i="29"/>
  <c r="G34" i="29"/>
  <c r="D48" i="29"/>
  <c r="G62" i="29"/>
  <c r="D76" i="29"/>
  <c r="G90" i="29"/>
  <c r="D104" i="29"/>
  <c r="G118" i="29"/>
  <c r="D132" i="29"/>
  <c r="F20" i="30"/>
  <c r="F132" i="30"/>
  <c r="C76" i="30"/>
  <c r="E104" i="30"/>
  <c r="J140" i="32"/>
  <c r="C104" i="30"/>
  <c r="C118" i="30"/>
  <c r="C34" i="30"/>
  <c r="C160" i="30"/>
  <c r="C132" i="30"/>
  <c r="C48" i="30"/>
  <c r="C146" i="30"/>
  <c r="C62" i="30"/>
  <c r="E132" i="30"/>
  <c r="E48" i="30"/>
  <c r="E160" i="30"/>
  <c r="E146" i="30"/>
  <c r="E62" i="30"/>
  <c r="E76" i="30"/>
  <c r="E90" i="30"/>
  <c r="J30" i="32"/>
  <c r="N84" i="32"/>
  <c r="N83" i="32"/>
  <c r="N82" i="32"/>
  <c r="N81" i="32"/>
  <c r="N80" i="32"/>
  <c r="N79" i="32"/>
  <c r="N78" i="32"/>
  <c r="N77" i="32"/>
  <c r="N76" i="32"/>
  <c r="N75" i="32"/>
  <c r="N62" i="32"/>
  <c r="L206" i="32"/>
  <c r="H52" i="33"/>
  <c r="J52" i="33"/>
  <c r="H8" i="32"/>
  <c r="F74" i="32"/>
  <c r="L140" i="32"/>
  <c r="N165" i="32"/>
  <c r="F171" i="32"/>
  <c r="F184" i="32"/>
  <c r="F86" i="32"/>
  <c r="F63" i="32"/>
  <c r="F62" i="32"/>
  <c r="F61" i="32"/>
  <c r="F60" i="32"/>
  <c r="F59" i="32"/>
  <c r="F58" i="32"/>
  <c r="F57" i="32"/>
  <c r="F56" i="32"/>
  <c r="F55" i="32"/>
  <c r="F54" i="32"/>
  <c r="F53" i="32"/>
  <c r="F87" i="32"/>
  <c r="F64" i="32"/>
  <c r="N53" i="32"/>
  <c r="N54" i="32"/>
  <c r="N55" i="32"/>
  <c r="N56" i="32"/>
  <c r="N57" i="32"/>
  <c r="N58" i="32"/>
  <c r="N59" i="32"/>
  <c r="N60" i="32"/>
  <c r="N61" i="32"/>
  <c r="F65" i="32"/>
  <c r="F76" i="32"/>
  <c r="F79" i="32"/>
  <c r="F82" i="32"/>
  <c r="F85" i="32"/>
  <c r="L175" i="32"/>
  <c r="J173" i="32"/>
  <c r="H172" i="32"/>
  <c r="L171" i="32"/>
  <c r="J170" i="32"/>
  <c r="H169" i="32"/>
  <c r="L168" i="32"/>
  <c r="J167" i="32"/>
  <c r="H166" i="32"/>
  <c r="L165" i="32"/>
  <c r="J164" i="32"/>
  <c r="H163" i="32"/>
  <c r="J175" i="32"/>
  <c r="F174" i="32"/>
  <c r="N172" i="32"/>
  <c r="F172" i="32"/>
  <c r="N169" i="32"/>
  <c r="F169" i="32"/>
  <c r="N166" i="32"/>
  <c r="F166" i="32"/>
  <c r="N163" i="32"/>
  <c r="F163" i="32"/>
  <c r="L174" i="32"/>
  <c r="H173" i="32"/>
  <c r="L172" i="32"/>
  <c r="J171" i="32"/>
  <c r="H170" i="32"/>
  <c r="L169" i="32"/>
  <c r="J168" i="32"/>
  <c r="H167" i="32"/>
  <c r="L166" i="32"/>
  <c r="J165" i="32"/>
  <c r="H164" i="32"/>
  <c r="L163" i="32"/>
  <c r="H175" i="32"/>
  <c r="F173" i="32"/>
  <c r="N170" i="32"/>
  <c r="F170" i="32"/>
  <c r="N167" i="32"/>
  <c r="F167" i="32"/>
  <c r="N164" i="32"/>
  <c r="F164" i="32"/>
  <c r="L167" i="32"/>
  <c r="J169" i="32"/>
  <c r="H171" i="32"/>
  <c r="N52" i="32"/>
  <c r="H118" i="32"/>
  <c r="F168" i="32"/>
  <c r="N171" i="32"/>
  <c r="F8" i="33"/>
  <c r="L173" i="32"/>
  <c r="D52" i="32"/>
  <c r="J53" i="32"/>
  <c r="J54" i="32"/>
  <c r="J55" i="32"/>
  <c r="J56" i="32"/>
  <c r="J57" i="32"/>
  <c r="J58" i="32"/>
  <c r="J59" i="32"/>
  <c r="J60" i="32"/>
  <c r="J61" i="32"/>
  <c r="J62" i="32"/>
  <c r="J63" i="32"/>
  <c r="H65" i="32"/>
  <c r="F119" i="32"/>
  <c r="L119" i="32"/>
  <c r="F120" i="32"/>
  <c r="L120" i="32"/>
  <c r="F121" i="32"/>
  <c r="L121" i="32"/>
  <c r="F122" i="32"/>
  <c r="L122" i="32"/>
  <c r="F123" i="32"/>
  <c r="L123" i="32"/>
  <c r="F124" i="32"/>
  <c r="L124" i="32"/>
  <c r="F125" i="32"/>
  <c r="L125" i="32"/>
  <c r="F126" i="32"/>
  <c r="L126" i="32"/>
  <c r="F127" i="32"/>
  <c r="L127" i="32"/>
  <c r="F128" i="32"/>
  <c r="L128" i="32"/>
  <c r="F129" i="32"/>
  <c r="L129" i="32"/>
  <c r="H130" i="32"/>
  <c r="J131" i="32"/>
  <c r="H141" i="32"/>
  <c r="N141" i="32"/>
  <c r="H142" i="32"/>
  <c r="N142" i="32"/>
  <c r="H143" i="32"/>
  <c r="N143" i="32"/>
  <c r="H144" i="32"/>
  <c r="N144" i="32"/>
  <c r="H145" i="32"/>
  <c r="N145" i="32"/>
  <c r="H146" i="32"/>
  <c r="N146" i="32"/>
  <c r="H147" i="32"/>
  <c r="N147" i="32"/>
  <c r="H148" i="32"/>
  <c r="N148" i="32"/>
  <c r="H149" i="32"/>
  <c r="N149" i="32"/>
  <c r="H150" i="32"/>
  <c r="N150" i="32"/>
  <c r="H151" i="32"/>
  <c r="J152" i="32"/>
  <c r="F153" i="32"/>
  <c r="L153" i="32"/>
  <c r="H219" i="32"/>
  <c r="L218" i="32"/>
  <c r="F218" i="32"/>
  <c r="J217" i="32"/>
  <c r="J216" i="32"/>
  <c r="J215" i="32"/>
  <c r="J214" i="32"/>
  <c r="J213" i="32"/>
  <c r="J212" i="32"/>
  <c r="J211" i="32"/>
  <c r="J210" i="32"/>
  <c r="J209" i="32"/>
  <c r="J208" i="32"/>
  <c r="J207" i="32"/>
  <c r="L219" i="32"/>
  <c r="F219" i="32"/>
  <c r="J218" i="32"/>
  <c r="H217" i="32"/>
  <c r="N216" i="32"/>
  <c r="H216" i="32"/>
  <c r="N215" i="32"/>
  <c r="H215" i="32"/>
  <c r="N214" i="32"/>
  <c r="H214" i="32"/>
  <c r="N213" i="32"/>
  <c r="H213" i="32"/>
  <c r="N212" i="32"/>
  <c r="H212" i="32"/>
  <c r="N211" i="32"/>
  <c r="H211" i="32"/>
  <c r="N210" i="32"/>
  <c r="H210" i="32"/>
  <c r="N209" i="32"/>
  <c r="H209" i="32"/>
  <c r="N208" i="32"/>
  <c r="H208" i="32"/>
  <c r="N207" i="32"/>
  <c r="H207" i="32"/>
  <c r="H109" i="33"/>
  <c r="H65" i="33"/>
  <c r="H86" i="33"/>
  <c r="H105" i="33"/>
  <c r="H102" i="33"/>
  <c r="H99" i="33"/>
  <c r="H62" i="33"/>
  <c r="H59" i="33"/>
  <c r="H56" i="33"/>
  <c r="H53" i="33"/>
  <c r="H85" i="33"/>
  <c r="H82" i="33"/>
  <c r="H79" i="33"/>
  <c r="H76" i="33"/>
  <c r="H43" i="33"/>
  <c r="H108" i="33"/>
  <c r="H107" i="33"/>
  <c r="H104" i="33"/>
  <c r="H101" i="33"/>
  <c r="H98" i="33"/>
  <c r="H61" i="33"/>
  <c r="H58" i="33"/>
  <c r="H55" i="33"/>
  <c r="H84" i="33"/>
  <c r="H81" i="33"/>
  <c r="H78" i="33"/>
  <c r="H75" i="33"/>
  <c r="H41" i="33"/>
  <c r="H40" i="33"/>
  <c r="H39" i="33"/>
  <c r="H38" i="33"/>
  <c r="H37" i="33"/>
  <c r="H36" i="33"/>
  <c r="H35" i="33"/>
  <c r="H34" i="33"/>
  <c r="H33" i="33"/>
  <c r="H32" i="33"/>
  <c r="H31" i="33"/>
  <c r="H54" i="33"/>
  <c r="H63" i="33"/>
  <c r="D30" i="35"/>
  <c r="J86" i="32"/>
  <c r="J107" i="33"/>
  <c r="J106" i="33"/>
  <c r="J105" i="33"/>
  <c r="J104" i="33"/>
  <c r="J103" i="33"/>
  <c r="J102" i="33"/>
  <c r="J101" i="33"/>
  <c r="J100" i="33"/>
  <c r="J99" i="33"/>
  <c r="J98" i="33"/>
  <c r="J97" i="33"/>
  <c r="J63" i="33"/>
  <c r="J62" i="33"/>
  <c r="J61" i="33"/>
  <c r="J60" i="33"/>
  <c r="J59" i="33"/>
  <c r="J58" i="33"/>
  <c r="J57" i="33"/>
  <c r="J56" i="33"/>
  <c r="J55" i="33"/>
  <c r="J54" i="33"/>
  <c r="J53" i="33"/>
  <c r="J87" i="33"/>
  <c r="J43" i="33"/>
  <c r="J109" i="33"/>
  <c r="J108" i="33"/>
  <c r="J84" i="33"/>
  <c r="J81" i="33"/>
  <c r="J78" i="33"/>
  <c r="J75" i="33"/>
  <c r="J41" i="33"/>
  <c r="J40" i="33"/>
  <c r="J39" i="33"/>
  <c r="J38" i="33"/>
  <c r="J37" i="33"/>
  <c r="J36" i="33"/>
  <c r="J35" i="33"/>
  <c r="J34" i="33"/>
  <c r="J33" i="33"/>
  <c r="J32" i="33"/>
  <c r="J31" i="33"/>
  <c r="J65" i="33"/>
  <c r="J64" i="33"/>
  <c r="J83" i="33"/>
  <c r="J80" i="33"/>
  <c r="J77" i="33"/>
  <c r="J42" i="33"/>
  <c r="J79" i="33"/>
  <c r="J86" i="33"/>
  <c r="H52" i="32"/>
  <c r="J65" i="32"/>
  <c r="H119" i="32"/>
  <c r="N119" i="32"/>
  <c r="H120" i="32"/>
  <c r="N120" i="32"/>
  <c r="H121" i="32"/>
  <c r="N121" i="32"/>
  <c r="H122" i="32"/>
  <c r="N122" i="32"/>
  <c r="H123" i="32"/>
  <c r="N123" i="32"/>
  <c r="H124" i="32"/>
  <c r="N124" i="32"/>
  <c r="H125" i="32"/>
  <c r="N125" i="32"/>
  <c r="H126" i="32"/>
  <c r="N126" i="32"/>
  <c r="H127" i="32"/>
  <c r="N127" i="32"/>
  <c r="H128" i="32"/>
  <c r="N128" i="32"/>
  <c r="H129" i="32"/>
  <c r="J130" i="32"/>
  <c r="F131" i="32"/>
  <c r="L131" i="32"/>
  <c r="J141" i="32"/>
  <c r="J142" i="32"/>
  <c r="J143" i="32"/>
  <c r="J144" i="32"/>
  <c r="J145" i="32"/>
  <c r="J146" i="32"/>
  <c r="J147" i="32"/>
  <c r="J148" i="32"/>
  <c r="J149" i="32"/>
  <c r="J150" i="32"/>
  <c r="J151" i="32"/>
  <c r="F152" i="32"/>
  <c r="L152" i="32"/>
  <c r="H153" i="32"/>
  <c r="N184" i="32"/>
  <c r="J241" i="32"/>
  <c r="H240" i="32"/>
  <c r="L239" i="32"/>
  <c r="F239" i="32"/>
  <c r="L238" i="32"/>
  <c r="F238" i="32"/>
  <c r="L237" i="32"/>
  <c r="F237" i="32"/>
  <c r="L236" i="32"/>
  <c r="F236" i="32"/>
  <c r="L235" i="32"/>
  <c r="F235" i="32"/>
  <c r="L234" i="32"/>
  <c r="F234" i="32"/>
  <c r="L233" i="32"/>
  <c r="F233" i="32"/>
  <c r="L232" i="32"/>
  <c r="F232" i="32"/>
  <c r="L231" i="32"/>
  <c r="F231" i="32"/>
  <c r="L230" i="32"/>
  <c r="F230" i="32"/>
  <c r="L229" i="32"/>
  <c r="F229" i="32"/>
  <c r="H241" i="32"/>
  <c r="L240" i="32"/>
  <c r="F240" i="32"/>
  <c r="J239" i="32"/>
  <c r="J238" i="32"/>
  <c r="J237" i="32"/>
  <c r="J236" i="32"/>
  <c r="J235" i="32"/>
  <c r="J234" i="32"/>
  <c r="J233" i="32"/>
  <c r="J232" i="32"/>
  <c r="J231" i="32"/>
  <c r="J230" i="32"/>
  <c r="J229" i="32"/>
  <c r="J52" i="32"/>
  <c r="J75" i="32"/>
  <c r="J76" i="32"/>
  <c r="J77" i="32"/>
  <c r="J78" i="32"/>
  <c r="J79" i="32"/>
  <c r="J80" i="32"/>
  <c r="J81" i="32"/>
  <c r="J82" i="32"/>
  <c r="J83" i="32"/>
  <c r="J84" i="32"/>
  <c r="M95" i="33"/>
  <c r="N96" i="33" s="1"/>
  <c r="M51" i="33"/>
  <c r="N52" i="33" s="1"/>
  <c r="M29" i="33"/>
  <c r="J82" i="33"/>
  <c r="L194" i="32"/>
  <c r="F195" i="32"/>
  <c r="L195" i="32"/>
  <c r="H196" i="32"/>
  <c r="J197" i="32"/>
  <c r="F251" i="32"/>
  <c r="L251" i="32"/>
  <c r="F252" i="32"/>
  <c r="L252" i="32"/>
  <c r="F253" i="32"/>
  <c r="L253" i="32"/>
  <c r="F254" i="32"/>
  <c r="L254" i="32"/>
  <c r="F255" i="32"/>
  <c r="L255" i="32"/>
  <c r="F256" i="32"/>
  <c r="L256" i="32"/>
  <c r="F257" i="32"/>
  <c r="L257" i="32"/>
  <c r="F258" i="32"/>
  <c r="L258" i="32"/>
  <c r="F259" i="32"/>
  <c r="L259" i="32"/>
  <c r="F260" i="32"/>
  <c r="L260" i="32"/>
  <c r="F261" i="32"/>
  <c r="L261" i="32"/>
  <c r="H262" i="32"/>
  <c r="J263" i="32"/>
  <c r="H273" i="32"/>
  <c r="N273" i="32"/>
  <c r="H274" i="32"/>
  <c r="N274" i="32"/>
  <c r="H275" i="32"/>
  <c r="N275" i="32"/>
  <c r="H276" i="32"/>
  <c r="N276" i="32"/>
  <c r="H277" i="32"/>
  <c r="N277" i="32"/>
  <c r="H278" i="32"/>
  <c r="N278" i="32"/>
  <c r="H279" i="32"/>
  <c r="N279" i="32"/>
  <c r="H280" i="32"/>
  <c r="N280" i="32"/>
  <c r="H281" i="32"/>
  <c r="N281" i="32"/>
  <c r="H282" i="32"/>
  <c r="N282" i="32"/>
  <c r="H283" i="32"/>
  <c r="J284" i="32"/>
  <c r="F285" i="32"/>
  <c r="L285" i="32"/>
  <c r="L108" i="33"/>
  <c r="L64" i="33"/>
  <c r="L85" i="33"/>
  <c r="L84" i="33"/>
  <c r="L83" i="33"/>
  <c r="L82" i="33"/>
  <c r="L81" i="33"/>
  <c r="L80" i="33"/>
  <c r="L79" i="33"/>
  <c r="L78" i="33"/>
  <c r="L77" i="33"/>
  <c r="L76" i="33"/>
  <c r="L75" i="33"/>
  <c r="L30" i="33"/>
  <c r="F43" i="33"/>
  <c r="L86" i="33"/>
  <c r="L87" i="33"/>
  <c r="L106" i="35"/>
  <c r="L100" i="35"/>
  <c r="K95" i="35"/>
  <c r="L96" i="35" s="1"/>
  <c r="L84" i="35"/>
  <c r="L78" i="35"/>
  <c r="K73" i="35"/>
  <c r="L74" i="35" s="1"/>
  <c r="L62" i="35"/>
  <c r="L56" i="35"/>
  <c r="K51" i="35"/>
  <c r="L40" i="35"/>
  <c r="L107" i="35"/>
  <c r="L101" i="35"/>
  <c r="L85" i="35"/>
  <c r="L79" i="35"/>
  <c r="L102" i="35"/>
  <c r="L80" i="35"/>
  <c r="L58" i="35"/>
  <c r="L36" i="35"/>
  <c r="L103" i="35"/>
  <c r="L81" i="35"/>
  <c r="L59" i="35"/>
  <c r="L53" i="35"/>
  <c r="L37" i="35"/>
  <c r="L31" i="35"/>
  <c r="L19" i="35"/>
  <c r="L18" i="35"/>
  <c r="L17" i="35"/>
  <c r="L16" i="35"/>
  <c r="L15" i="35"/>
  <c r="L14" i="35"/>
  <c r="L13" i="35"/>
  <c r="L12" i="35"/>
  <c r="L11" i="35"/>
  <c r="L10" i="35"/>
  <c r="L9" i="35"/>
  <c r="N9" i="35"/>
  <c r="N12" i="35"/>
  <c r="N15" i="35"/>
  <c r="N18" i="35"/>
  <c r="F35" i="35"/>
  <c r="F39" i="35"/>
  <c r="F55" i="35"/>
  <c r="L61" i="35"/>
  <c r="M73" i="35"/>
  <c r="L77" i="35"/>
  <c r="C109" i="35"/>
  <c r="L98" i="35"/>
  <c r="L108" i="35"/>
  <c r="F99" i="33"/>
  <c r="F102" i="33"/>
  <c r="F105" i="33"/>
  <c r="F109" i="33"/>
  <c r="N102" i="35"/>
  <c r="N103" i="35"/>
  <c r="N97" i="35"/>
  <c r="N104" i="35"/>
  <c r="N98" i="35"/>
  <c r="N105" i="35"/>
  <c r="N99" i="35"/>
  <c r="F86" i="35"/>
  <c r="C95" i="35"/>
  <c r="D96" i="35" s="1"/>
  <c r="F99" i="35"/>
  <c r="H193" i="32"/>
  <c r="N193" i="32"/>
  <c r="H194" i="32"/>
  <c r="N194" i="32"/>
  <c r="H195" i="32"/>
  <c r="J196" i="32"/>
  <c r="F197" i="32"/>
  <c r="L197" i="32"/>
  <c r="H251" i="32"/>
  <c r="N251" i="32"/>
  <c r="H252" i="32"/>
  <c r="N252" i="32"/>
  <c r="H253" i="32"/>
  <c r="N253" i="32"/>
  <c r="H254" i="32"/>
  <c r="N254" i="32"/>
  <c r="H255" i="32"/>
  <c r="N255" i="32"/>
  <c r="H256" i="32"/>
  <c r="N256" i="32"/>
  <c r="H257" i="32"/>
  <c r="N257" i="32"/>
  <c r="H258" i="32"/>
  <c r="N258" i="32"/>
  <c r="H259" i="32"/>
  <c r="N259" i="32"/>
  <c r="H260" i="32"/>
  <c r="N260" i="32"/>
  <c r="H261" i="32"/>
  <c r="J262" i="32"/>
  <c r="F263" i="32"/>
  <c r="L263" i="32"/>
  <c r="J273" i="32"/>
  <c r="J274" i="32"/>
  <c r="J275" i="32"/>
  <c r="J276" i="32"/>
  <c r="J277" i="32"/>
  <c r="J278" i="32"/>
  <c r="J279" i="32"/>
  <c r="J280" i="32"/>
  <c r="J281" i="32"/>
  <c r="J282" i="32"/>
  <c r="J283" i="32"/>
  <c r="F284" i="32"/>
  <c r="L284" i="32"/>
  <c r="H285" i="32"/>
  <c r="D30" i="33"/>
  <c r="F42" i="33"/>
  <c r="H74" i="33"/>
  <c r="F86" i="33"/>
  <c r="D8" i="35"/>
  <c r="N10" i="35"/>
  <c r="N13" i="35"/>
  <c r="N16" i="35"/>
  <c r="M29" i="35"/>
  <c r="F63" i="35"/>
  <c r="F83" i="35"/>
  <c r="J96" i="35"/>
  <c r="N100" i="35"/>
  <c r="F108" i="33"/>
  <c r="F64" i="33"/>
  <c r="F85" i="33"/>
  <c r="F84" i="33"/>
  <c r="F83" i="33"/>
  <c r="F82" i="33"/>
  <c r="F81" i="33"/>
  <c r="F80" i="33"/>
  <c r="F79" i="33"/>
  <c r="F78" i="33"/>
  <c r="F77" i="33"/>
  <c r="F76" i="33"/>
  <c r="F75" i="33"/>
  <c r="F30" i="33"/>
  <c r="F54" i="33"/>
  <c r="F57" i="33"/>
  <c r="F60" i="33"/>
  <c r="F63" i="33"/>
  <c r="F97" i="33"/>
  <c r="F100" i="33"/>
  <c r="F103" i="33"/>
  <c r="F106" i="33"/>
  <c r="F106" i="35"/>
  <c r="F100" i="35"/>
  <c r="F84" i="35"/>
  <c r="F78" i="35"/>
  <c r="F62" i="35"/>
  <c r="F56" i="35"/>
  <c r="F40" i="35"/>
  <c r="F107" i="35"/>
  <c r="F101" i="35"/>
  <c r="F85" i="35"/>
  <c r="F79" i="35"/>
  <c r="F102" i="35"/>
  <c r="F80" i="35"/>
  <c r="F58" i="35"/>
  <c r="F36" i="35"/>
  <c r="F103" i="35"/>
  <c r="E95" i="35"/>
  <c r="F96" i="35" s="1"/>
  <c r="F81" i="35"/>
  <c r="E73" i="35"/>
  <c r="F74" i="35" s="1"/>
  <c r="F59" i="35"/>
  <c r="F53" i="35"/>
  <c r="E51" i="35"/>
  <c r="F37" i="35"/>
  <c r="F31" i="35"/>
  <c r="E29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32" i="35"/>
  <c r="M51" i="35"/>
  <c r="F61" i="35"/>
  <c r="C87" i="35"/>
  <c r="L86" i="35"/>
  <c r="M95" i="35"/>
  <c r="N96" i="35" s="1"/>
  <c r="L99" i="35"/>
  <c r="AV7" i="37"/>
  <c r="AU7" i="37"/>
  <c r="AT7" i="37"/>
  <c r="AS7" i="37"/>
  <c r="H8" i="35"/>
  <c r="H20" i="35"/>
  <c r="J21" i="35"/>
  <c r="H33" i="35"/>
  <c r="J35" i="35"/>
  <c r="H39" i="35"/>
  <c r="J41" i="35"/>
  <c r="H55" i="35"/>
  <c r="J57" i="35"/>
  <c r="H61" i="35"/>
  <c r="J63" i="35"/>
  <c r="H77" i="35"/>
  <c r="J79" i="35"/>
  <c r="H83" i="35"/>
  <c r="J85" i="35"/>
  <c r="H99" i="35"/>
  <c r="J101" i="35"/>
  <c r="H105" i="35"/>
  <c r="J107" i="35"/>
  <c r="H11" i="37"/>
  <c r="J8" i="35"/>
  <c r="G29" i="35"/>
  <c r="H32" i="35"/>
  <c r="J34" i="35"/>
  <c r="H38" i="35"/>
  <c r="J40" i="35"/>
  <c r="H42" i="35"/>
  <c r="G51" i="35"/>
  <c r="H54" i="35"/>
  <c r="J56" i="35"/>
  <c r="H60" i="35"/>
  <c r="J62" i="35"/>
  <c r="H64" i="35"/>
  <c r="G73" i="35"/>
  <c r="J74" i="35" s="1"/>
  <c r="H76" i="35"/>
  <c r="J78" i="35"/>
  <c r="H82" i="35"/>
  <c r="J84" i="35"/>
  <c r="H86" i="35"/>
  <c r="G95" i="35"/>
  <c r="H96" i="35" s="1"/>
  <c r="H98" i="35"/>
  <c r="J100" i="35"/>
  <c r="H104" i="35"/>
  <c r="J106" i="35"/>
  <c r="H108" i="35"/>
  <c r="H12" i="37"/>
  <c r="AB12" i="37"/>
  <c r="V13" i="37"/>
  <c r="N14" i="37"/>
  <c r="H15" i="37"/>
  <c r="AB15" i="37"/>
  <c r="V16" i="37"/>
  <c r="N17" i="37"/>
  <c r="H18" i="37"/>
  <c r="AB18" i="37"/>
  <c r="V29" i="37"/>
  <c r="H8" i="37"/>
  <c r="N8" i="37"/>
  <c r="V8" i="37"/>
  <c r="AB8" i="37"/>
  <c r="H9" i="37"/>
  <c r="N9" i="37"/>
  <c r="V9" i="37"/>
  <c r="AB9" i="37"/>
  <c r="H10" i="37"/>
  <c r="N10" i="37"/>
  <c r="V10" i="37"/>
  <c r="AB10" i="37"/>
  <c r="AB11" i="37"/>
  <c r="V12" i="37"/>
  <c r="N13" i="37"/>
  <c r="H14" i="37"/>
  <c r="AB14" i="37"/>
  <c r="V15" i="37"/>
  <c r="J5" i="38"/>
  <c r="Q5" i="39"/>
  <c r="P5" i="39"/>
  <c r="O133" i="44"/>
  <c r="N133" i="44"/>
  <c r="M133" i="44"/>
  <c r="L133" i="44"/>
  <c r="K133" i="44"/>
  <c r="I29" i="37"/>
  <c r="I123" i="41"/>
  <c r="L123" i="41"/>
  <c r="H123" i="41"/>
  <c r="I5" i="38"/>
  <c r="I133" i="42"/>
  <c r="H133" i="42"/>
  <c r="G133" i="42"/>
  <c r="M133" i="42"/>
  <c r="L133" i="42"/>
  <c r="K133" i="42"/>
  <c r="O133" i="42"/>
  <c r="N133" i="42"/>
  <c r="Q5" i="43"/>
  <c r="P5" i="43"/>
  <c r="T5" i="43"/>
  <c r="S5" i="43"/>
  <c r="R5" i="43"/>
  <c r="M5" i="41"/>
  <c r="L5" i="41"/>
  <c r="J5" i="42"/>
  <c r="I5" i="42"/>
  <c r="J5" i="43"/>
  <c r="L5" i="43"/>
  <c r="I5" i="43"/>
  <c r="O133" i="43"/>
  <c r="N133" i="43"/>
  <c r="M133" i="43"/>
  <c r="L133" i="43"/>
  <c r="N5" i="44"/>
  <c r="M5" i="44"/>
  <c r="Q5" i="44"/>
  <c r="L5" i="44"/>
  <c r="R5" i="41"/>
  <c r="O123" i="41"/>
  <c r="P5" i="44"/>
  <c r="S5" i="41"/>
  <c r="I133" i="43"/>
  <c r="H133" i="43"/>
  <c r="F5" i="44"/>
  <c r="Q5" i="42"/>
  <c r="F6" i="42"/>
  <c r="F7" i="42"/>
  <c r="F8" i="42"/>
  <c r="F9" i="42"/>
  <c r="D16" i="45"/>
  <c r="E146" i="45"/>
  <c r="S5" i="44"/>
  <c r="Q5" i="45"/>
  <c r="I135" i="45"/>
  <c r="H135" i="45"/>
  <c r="R5" i="46"/>
  <c r="Q5" i="46"/>
  <c r="P5" i="46"/>
  <c r="F6" i="43"/>
  <c r="F7" i="43"/>
  <c r="F8" i="43"/>
  <c r="F9" i="43"/>
  <c r="T5" i="44"/>
  <c r="R5" i="45"/>
  <c r="G135" i="45"/>
  <c r="D146" i="45"/>
  <c r="S5" i="46"/>
  <c r="M5" i="45"/>
  <c r="S5" i="45"/>
  <c r="O135" i="45"/>
  <c r="N135" i="45"/>
  <c r="C16" i="45"/>
  <c r="L5" i="46"/>
  <c r="N5" i="46"/>
  <c r="R5" i="47"/>
  <c r="T5" i="47"/>
  <c r="S5" i="47"/>
  <c r="Q5" i="47"/>
  <c r="P5" i="47"/>
  <c r="I5" i="46"/>
  <c r="O135" i="46"/>
  <c r="M135" i="46"/>
  <c r="L135" i="46"/>
  <c r="K135" i="46"/>
  <c r="D146" i="46"/>
  <c r="I5" i="47"/>
  <c r="C146" i="47"/>
  <c r="E146" i="46"/>
  <c r="G135" i="46"/>
  <c r="I135" i="46"/>
  <c r="N5" i="47"/>
  <c r="O135" i="47"/>
  <c r="K135" i="47"/>
  <c r="D146" i="47"/>
  <c r="L135" i="47"/>
  <c r="K141" i="45" l="1"/>
  <c r="Z9" i="19"/>
  <c r="Z56" i="19"/>
  <c r="Z30" i="19"/>
  <c r="Z144" i="19"/>
  <c r="Z44" i="19"/>
  <c r="Z15" i="19"/>
  <c r="Z42" i="19"/>
  <c r="Z16" i="19"/>
  <c r="Z53" i="19"/>
  <c r="Z20" i="19"/>
  <c r="Z115" i="19"/>
  <c r="Z34" i="19"/>
  <c r="Z12" i="19"/>
  <c r="Z39" i="19"/>
  <c r="Z154" i="19"/>
  <c r="Z46" i="19"/>
  <c r="Z17" i="19"/>
  <c r="Z60" i="19"/>
  <c r="Z31" i="19"/>
  <c r="Z32" i="19"/>
  <c r="Z43" i="19"/>
  <c r="Z14" i="19"/>
  <c r="Z57" i="19"/>
  <c r="Z28" i="19"/>
  <c r="Z58" i="19"/>
  <c r="Z29" i="19"/>
  <c r="Z40" i="19"/>
  <c r="Z11" i="19"/>
  <c r="Z54" i="19"/>
  <c r="Z25" i="19"/>
  <c r="Z48" i="19"/>
  <c r="Z26" i="19"/>
  <c r="Z59" i="19"/>
  <c r="Z33" i="19"/>
  <c r="Z47" i="19"/>
  <c r="Z18" i="19"/>
  <c r="Z45" i="19"/>
  <c r="Z19" i="19"/>
  <c r="K86" i="17"/>
  <c r="K137" i="47"/>
  <c r="Z24" i="19"/>
  <c r="Z41" i="19"/>
  <c r="Z63" i="19"/>
  <c r="Z10" i="19"/>
  <c r="K24" i="17"/>
  <c r="Z133" i="19"/>
  <c r="H74" i="35"/>
  <c r="K139" i="46"/>
  <c r="Z37" i="19"/>
  <c r="Z51" i="19"/>
  <c r="K123" i="17"/>
  <c r="Z125" i="19"/>
  <c r="L74" i="27"/>
  <c r="K142" i="47"/>
  <c r="K144" i="47"/>
  <c r="K141" i="47"/>
  <c r="K143" i="47"/>
  <c r="K139" i="45"/>
  <c r="H87" i="35"/>
  <c r="J109" i="35"/>
  <c r="Z38" i="19"/>
  <c r="Z52" i="19"/>
  <c r="K97" i="17"/>
  <c r="K144" i="17"/>
  <c r="K118" i="17"/>
  <c r="K34" i="17"/>
  <c r="K30" i="17"/>
  <c r="K26" i="17"/>
  <c r="K153" i="17"/>
  <c r="K127" i="17"/>
  <c r="K101" i="17"/>
  <c r="K145" i="45"/>
  <c r="J87" i="35"/>
  <c r="Z35" i="19"/>
  <c r="Z21" i="19"/>
  <c r="Z27" i="19"/>
  <c r="Z13" i="19"/>
  <c r="K136" i="17"/>
  <c r="O143" i="47"/>
  <c r="N143" i="47"/>
  <c r="M143" i="47"/>
  <c r="L143" i="47"/>
  <c r="O137" i="47"/>
  <c r="N137" i="47"/>
  <c r="M137" i="47"/>
  <c r="L137" i="47"/>
  <c r="L142" i="47"/>
  <c r="O142" i="47"/>
  <c r="N142" i="47"/>
  <c r="M142" i="47"/>
  <c r="H140" i="47"/>
  <c r="K140" i="47" s="1"/>
  <c r="G140" i="47"/>
  <c r="I140" i="47"/>
  <c r="L136" i="47"/>
  <c r="O136" i="47"/>
  <c r="N136" i="47"/>
  <c r="J146" i="47"/>
  <c r="M136" i="47"/>
  <c r="I145" i="47"/>
  <c r="H145" i="47"/>
  <c r="K145" i="47" s="1"/>
  <c r="G145" i="47"/>
  <c r="M141" i="47"/>
  <c r="L141" i="47"/>
  <c r="O141" i="47"/>
  <c r="N141" i="47"/>
  <c r="I139" i="47"/>
  <c r="H139" i="47"/>
  <c r="K139" i="47" s="1"/>
  <c r="G139" i="47"/>
  <c r="I138" i="46"/>
  <c r="H138" i="46"/>
  <c r="G138" i="46"/>
  <c r="H143" i="46"/>
  <c r="K143" i="46" s="1"/>
  <c r="G143" i="46"/>
  <c r="I143" i="46"/>
  <c r="H136" i="46"/>
  <c r="K136" i="46" s="1"/>
  <c r="F146" i="46"/>
  <c r="I136" i="46"/>
  <c r="G136" i="46"/>
  <c r="I144" i="46"/>
  <c r="H144" i="46"/>
  <c r="G144" i="46"/>
  <c r="G140" i="46"/>
  <c r="I140" i="46"/>
  <c r="H140" i="46"/>
  <c r="K140" i="46" s="1"/>
  <c r="N136" i="46"/>
  <c r="J146" i="46"/>
  <c r="L136" i="46"/>
  <c r="O136" i="46"/>
  <c r="M136" i="46"/>
  <c r="M137" i="46"/>
  <c r="O137" i="46"/>
  <c r="N137" i="46"/>
  <c r="L137" i="46"/>
  <c r="N142" i="46"/>
  <c r="M142" i="46"/>
  <c r="L142" i="46"/>
  <c r="O142" i="46"/>
  <c r="L138" i="46"/>
  <c r="O138" i="46"/>
  <c r="N138" i="46"/>
  <c r="M138" i="46"/>
  <c r="L141" i="46"/>
  <c r="M141" i="46"/>
  <c r="O141" i="46"/>
  <c r="N141" i="46"/>
  <c r="M140" i="46"/>
  <c r="O140" i="46"/>
  <c r="N140" i="46"/>
  <c r="L140" i="46"/>
  <c r="N145" i="46"/>
  <c r="O145" i="46"/>
  <c r="M145" i="46"/>
  <c r="L145" i="46"/>
  <c r="O144" i="46"/>
  <c r="N144" i="46"/>
  <c r="M144" i="46"/>
  <c r="L144" i="46"/>
  <c r="O143" i="46"/>
  <c r="N143" i="46"/>
  <c r="M143" i="46"/>
  <c r="L143" i="46"/>
  <c r="O16" i="45"/>
  <c r="T6" i="45"/>
  <c r="S6" i="45"/>
  <c r="R6" i="45"/>
  <c r="Q6" i="45"/>
  <c r="P6" i="45"/>
  <c r="T7" i="45"/>
  <c r="S7" i="45"/>
  <c r="R7" i="45"/>
  <c r="Q7" i="45"/>
  <c r="P7" i="45"/>
  <c r="T8" i="45"/>
  <c r="S8" i="45"/>
  <c r="R8" i="45"/>
  <c r="Q8" i="45"/>
  <c r="P8" i="45"/>
  <c r="T9" i="45"/>
  <c r="S9" i="45"/>
  <c r="R9" i="45"/>
  <c r="Q9" i="45"/>
  <c r="P9" i="45"/>
  <c r="T10" i="45"/>
  <c r="S10" i="45"/>
  <c r="R10" i="45"/>
  <c r="Q10" i="45"/>
  <c r="P10" i="45"/>
  <c r="T11" i="45"/>
  <c r="S11" i="45"/>
  <c r="R11" i="45"/>
  <c r="Q11" i="45"/>
  <c r="P11" i="45"/>
  <c r="T12" i="45"/>
  <c r="S12" i="45"/>
  <c r="R12" i="45"/>
  <c r="Q12" i="45"/>
  <c r="P12" i="45"/>
  <c r="T13" i="45"/>
  <c r="S13" i="45"/>
  <c r="R13" i="45"/>
  <c r="Q13" i="45"/>
  <c r="P13" i="45"/>
  <c r="T14" i="45"/>
  <c r="S14" i="45"/>
  <c r="R14" i="45"/>
  <c r="Q14" i="45"/>
  <c r="P14" i="45"/>
  <c r="T15" i="45"/>
  <c r="S15" i="45"/>
  <c r="R15" i="45"/>
  <c r="Q15" i="45"/>
  <c r="P15" i="45"/>
  <c r="L144" i="45"/>
  <c r="M144" i="45"/>
  <c r="O144" i="45"/>
  <c r="N144" i="45"/>
  <c r="N142" i="45"/>
  <c r="M142" i="45"/>
  <c r="O142" i="45"/>
  <c r="L142" i="45"/>
  <c r="M137" i="45"/>
  <c r="L137" i="45"/>
  <c r="N137" i="45"/>
  <c r="O137" i="45"/>
  <c r="N139" i="45"/>
  <c r="M139" i="45"/>
  <c r="L139" i="45"/>
  <c r="O139" i="45"/>
  <c r="O145" i="45"/>
  <c r="N145" i="45"/>
  <c r="M145" i="45"/>
  <c r="L145" i="45"/>
  <c r="O140" i="45"/>
  <c r="N140" i="45"/>
  <c r="M140" i="45"/>
  <c r="L140" i="45"/>
  <c r="I6" i="45"/>
  <c r="H6" i="45"/>
  <c r="G16" i="45"/>
  <c r="J6" i="45"/>
  <c r="AA20" i="44"/>
  <c r="P10" i="44"/>
  <c r="T10" i="44"/>
  <c r="S10" i="44"/>
  <c r="R10" i="44"/>
  <c r="Q10" i="44"/>
  <c r="P9" i="44"/>
  <c r="T9" i="44"/>
  <c r="S9" i="44"/>
  <c r="R9" i="44"/>
  <c r="Q9" i="44"/>
  <c r="P8" i="44"/>
  <c r="T8" i="44"/>
  <c r="S8" i="44"/>
  <c r="R8" i="44"/>
  <c r="Q8" i="44"/>
  <c r="P7" i="44"/>
  <c r="T7" i="44"/>
  <c r="AA19" i="44" s="1"/>
  <c r="S7" i="44"/>
  <c r="R7" i="44"/>
  <c r="Q7" i="44"/>
  <c r="P6" i="44"/>
  <c r="T6" i="44"/>
  <c r="S6" i="44"/>
  <c r="R6" i="44"/>
  <c r="Q6" i="44"/>
  <c r="H142" i="45"/>
  <c r="K142" i="45" s="1"/>
  <c r="G142" i="45"/>
  <c r="I142" i="45"/>
  <c r="I140" i="45"/>
  <c r="H140" i="45"/>
  <c r="K140" i="45" s="1"/>
  <c r="G140" i="45"/>
  <c r="L9" i="43"/>
  <c r="N9" i="43"/>
  <c r="L8" i="43"/>
  <c r="N8" i="43"/>
  <c r="L7" i="43"/>
  <c r="N7" i="43"/>
  <c r="M7" i="43"/>
  <c r="L6" i="43"/>
  <c r="N6" i="43"/>
  <c r="M6" i="43"/>
  <c r="O141" i="45"/>
  <c r="N141" i="45"/>
  <c r="M141" i="45"/>
  <c r="L141" i="45"/>
  <c r="G137" i="45"/>
  <c r="I137" i="45"/>
  <c r="H137" i="45"/>
  <c r="K137" i="45" s="1"/>
  <c r="G143" i="45"/>
  <c r="H143" i="45"/>
  <c r="K143" i="45" s="1"/>
  <c r="I143" i="45"/>
  <c r="I138" i="45"/>
  <c r="H138" i="45"/>
  <c r="K138" i="45" s="1"/>
  <c r="G138" i="45"/>
  <c r="I144" i="45"/>
  <c r="H144" i="45"/>
  <c r="K144" i="45" s="1"/>
  <c r="G144" i="45"/>
  <c r="I15" i="45"/>
  <c r="H15" i="45"/>
  <c r="J15" i="45"/>
  <c r="I14" i="45"/>
  <c r="H14" i="45"/>
  <c r="J14" i="45"/>
  <c r="I13" i="45"/>
  <c r="H13" i="45"/>
  <c r="J13" i="45"/>
  <c r="I12" i="45"/>
  <c r="H12" i="45"/>
  <c r="J12" i="45"/>
  <c r="I11" i="45"/>
  <c r="H11" i="45"/>
  <c r="J11" i="45"/>
  <c r="I10" i="45"/>
  <c r="H10" i="45"/>
  <c r="J10" i="45"/>
  <c r="I9" i="45"/>
  <c r="H9" i="45"/>
  <c r="J9" i="45"/>
  <c r="I8" i="45"/>
  <c r="H8" i="45"/>
  <c r="J8" i="45"/>
  <c r="I7" i="45"/>
  <c r="H7" i="45"/>
  <c r="J7" i="45"/>
  <c r="N6" i="45"/>
  <c r="K16" i="45"/>
  <c r="M6" i="45"/>
  <c r="L6" i="45"/>
  <c r="E16" i="45"/>
  <c r="F16" i="45" s="1"/>
  <c r="F6" i="45"/>
  <c r="J10" i="44"/>
  <c r="I10" i="44"/>
  <c r="H10" i="44"/>
  <c r="J9" i="44"/>
  <c r="I9" i="44"/>
  <c r="H9" i="44"/>
  <c r="M9" i="44"/>
  <c r="J8" i="44"/>
  <c r="I8" i="44"/>
  <c r="H8" i="44"/>
  <c r="M8" i="44"/>
  <c r="J7" i="44"/>
  <c r="I7" i="44"/>
  <c r="H7" i="44"/>
  <c r="J6" i="44"/>
  <c r="I6" i="44"/>
  <c r="H6" i="44"/>
  <c r="N9" i="42"/>
  <c r="L9" i="42"/>
  <c r="L8" i="42"/>
  <c r="N8" i="42"/>
  <c r="N7" i="42"/>
  <c r="M7" i="42"/>
  <c r="L7" i="42"/>
  <c r="M6" i="42"/>
  <c r="L6" i="42"/>
  <c r="N6" i="42"/>
  <c r="L124" i="41"/>
  <c r="M124" i="41"/>
  <c r="O124" i="41"/>
  <c r="N124" i="41"/>
  <c r="Q10" i="42"/>
  <c r="AA20" i="42"/>
  <c r="P10" i="42"/>
  <c r="T10" i="42"/>
  <c r="S10" i="42"/>
  <c r="R10" i="42"/>
  <c r="Q9" i="42"/>
  <c r="P9" i="42"/>
  <c r="S9" i="42"/>
  <c r="R9" i="42"/>
  <c r="T9" i="42"/>
  <c r="Q8" i="42"/>
  <c r="P8" i="42"/>
  <c r="T8" i="42"/>
  <c r="S8" i="42"/>
  <c r="R8" i="42"/>
  <c r="Q7" i="42"/>
  <c r="P7" i="42"/>
  <c r="AA19" i="42"/>
  <c r="S7" i="42"/>
  <c r="R7" i="42"/>
  <c r="T7" i="42"/>
  <c r="Q6" i="42"/>
  <c r="P6" i="42"/>
  <c r="T6" i="42"/>
  <c r="S6" i="42"/>
  <c r="R6" i="42"/>
  <c r="J49" i="39"/>
  <c r="I49" i="39"/>
  <c r="N6" i="44"/>
  <c r="M6" i="44"/>
  <c r="L6" i="44"/>
  <c r="N7" i="44"/>
  <c r="M7" i="44"/>
  <c r="L7" i="44"/>
  <c r="N8" i="44"/>
  <c r="L8" i="44"/>
  <c r="N9" i="44"/>
  <c r="L9" i="44"/>
  <c r="N10" i="44"/>
  <c r="M10" i="44"/>
  <c r="L10" i="44"/>
  <c r="N134" i="43"/>
  <c r="M134" i="43"/>
  <c r="L134" i="43"/>
  <c r="K134" i="43"/>
  <c r="O134" i="43"/>
  <c r="J10" i="43"/>
  <c r="I10" i="43"/>
  <c r="H10" i="43"/>
  <c r="J47" i="39"/>
  <c r="I47" i="39"/>
  <c r="J41" i="39"/>
  <c r="I41" i="39"/>
  <c r="J35" i="39"/>
  <c r="I35" i="39"/>
  <c r="I29" i="39"/>
  <c r="J29" i="39"/>
  <c r="J15" i="39"/>
  <c r="I15" i="39"/>
  <c r="I13" i="39"/>
  <c r="J13" i="39"/>
  <c r="J11" i="39"/>
  <c r="I11" i="39"/>
  <c r="J9" i="39"/>
  <c r="I9" i="39"/>
  <c r="I7" i="39"/>
  <c r="J7" i="39"/>
  <c r="I26" i="39"/>
  <c r="J26" i="39"/>
  <c r="I28" i="39"/>
  <c r="J28" i="39"/>
  <c r="I30" i="39"/>
  <c r="J30" i="39"/>
  <c r="I32" i="39"/>
  <c r="J32" i="39"/>
  <c r="I34" i="39"/>
  <c r="J34" i="39"/>
  <c r="I36" i="39"/>
  <c r="J36" i="39"/>
  <c r="I38" i="39"/>
  <c r="J38" i="39"/>
  <c r="I40" i="39"/>
  <c r="J40" i="39"/>
  <c r="I42" i="39"/>
  <c r="J42" i="39"/>
  <c r="I44" i="39"/>
  <c r="J44" i="39"/>
  <c r="I46" i="39"/>
  <c r="J46" i="39"/>
  <c r="I48" i="39"/>
  <c r="J48" i="39"/>
  <c r="I50" i="39"/>
  <c r="J50" i="39"/>
  <c r="Q9" i="43"/>
  <c r="P9" i="43"/>
  <c r="T9" i="43"/>
  <c r="S9" i="43"/>
  <c r="R9" i="43"/>
  <c r="Q8" i="43"/>
  <c r="P8" i="43"/>
  <c r="T8" i="43"/>
  <c r="S8" i="43"/>
  <c r="R8" i="43"/>
  <c r="Q7" i="43"/>
  <c r="P7" i="43"/>
  <c r="T7" i="43"/>
  <c r="S7" i="43"/>
  <c r="R7" i="43"/>
  <c r="AA19" i="43"/>
  <c r="Q6" i="43"/>
  <c r="P6" i="43"/>
  <c r="T6" i="43"/>
  <c r="S6" i="43"/>
  <c r="R6" i="43"/>
  <c r="Q10" i="43"/>
  <c r="AA20" i="43"/>
  <c r="P10" i="43"/>
  <c r="T10" i="43"/>
  <c r="S10" i="43"/>
  <c r="R10" i="43"/>
  <c r="K134" i="42"/>
  <c r="O134" i="42"/>
  <c r="N134" i="42"/>
  <c r="M134" i="42"/>
  <c r="L134" i="42"/>
  <c r="J8" i="42"/>
  <c r="I8" i="42"/>
  <c r="M8" i="42"/>
  <c r="H8" i="42"/>
  <c r="J6" i="42"/>
  <c r="I6" i="42"/>
  <c r="H6" i="42"/>
  <c r="Q51" i="38"/>
  <c r="P51" i="38"/>
  <c r="Q45" i="38"/>
  <c r="P45" i="38"/>
  <c r="Q39" i="38"/>
  <c r="P39" i="38"/>
  <c r="Q35" i="38"/>
  <c r="P35" i="38"/>
  <c r="Q33" i="38"/>
  <c r="P33" i="38"/>
  <c r="Q31" i="38"/>
  <c r="P31" i="38"/>
  <c r="Q29" i="38"/>
  <c r="P29" i="38"/>
  <c r="Q27" i="38"/>
  <c r="P27" i="38"/>
  <c r="P25" i="38"/>
  <c r="Q25" i="38"/>
  <c r="Q23" i="38"/>
  <c r="P23" i="38"/>
  <c r="P21" i="38"/>
  <c r="Q21" i="38"/>
  <c r="Q19" i="38"/>
  <c r="P19" i="38"/>
  <c r="P17" i="38"/>
  <c r="Q17" i="38"/>
  <c r="J17" i="39"/>
  <c r="I17" i="39"/>
  <c r="I49" i="38"/>
  <c r="J49" i="38"/>
  <c r="I43" i="38"/>
  <c r="J43" i="38"/>
  <c r="I37" i="38"/>
  <c r="J37" i="38"/>
  <c r="I35" i="38"/>
  <c r="J35" i="38"/>
  <c r="I33" i="38"/>
  <c r="J33" i="38"/>
  <c r="I31" i="38"/>
  <c r="J31" i="38"/>
  <c r="I29" i="38"/>
  <c r="J29" i="38"/>
  <c r="I27" i="38"/>
  <c r="J27" i="38"/>
  <c r="I25" i="38"/>
  <c r="J25" i="38"/>
  <c r="I23" i="38"/>
  <c r="J23" i="38"/>
  <c r="I21" i="38"/>
  <c r="J21" i="38"/>
  <c r="I19" i="38"/>
  <c r="J19" i="38"/>
  <c r="I17" i="38"/>
  <c r="J17" i="38"/>
  <c r="P15" i="38"/>
  <c r="Q15" i="38"/>
  <c r="P13" i="38"/>
  <c r="Q13" i="38"/>
  <c r="P11" i="38"/>
  <c r="Q11" i="38"/>
  <c r="P9" i="38"/>
  <c r="Q9" i="38"/>
  <c r="P7" i="38"/>
  <c r="Q7" i="38"/>
  <c r="Q38" i="38"/>
  <c r="P38" i="38"/>
  <c r="Q40" i="38"/>
  <c r="P40" i="38"/>
  <c r="P42" i="38"/>
  <c r="Q42" i="38"/>
  <c r="Q44" i="38"/>
  <c r="P44" i="38"/>
  <c r="Q46" i="38"/>
  <c r="P46" i="38"/>
  <c r="P48" i="38"/>
  <c r="Q48" i="38"/>
  <c r="Q50" i="38"/>
  <c r="P50" i="38"/>
  <c r="I125" i="41"/>
  <c r="H125" i="41"/>
  <c r="G125" i="41"/>
  <c r="H124" i="41"/>
  <c r="G124" i="41"/>
  <c r="I126" i="41"/>
  <c r="H126" i="41"/>
  <c r="G126" i="41"/>
  <c r="I127" i="41"/>
  <c r="F129" i="41"/>
  <c r="H127" i="41"/>
  <c r="G127" i="41"/>
  <c r="H128" i="41"/>
  <c r="G128" i="41"/>
  <c r="I128" i="41"/>
  <c r="J18" i="39"/>
  <c r="I18" i="39"/>
  <c r="Q43" i="38"/>
  <c r="P43" i="38"/>
  <c r="Q37" i="38"/>
  <c r="P37" i="38"/>
  <c r="J15" i="38"/>
  <c r="I15" i="38"/>
  <c r="J13" i="38"/>
  <c r="I13" i="38"/>
  <c r="J11" i="38"/>
  <c r="I11" i="38"/>
  <c r="J9" i="38"/>
  <c r="I9" i="38"/>
  <c r="J7" i="38"/>
  <c r="I7" i="38"/>
  <c r="I38" i="38"/>
  <c r="J38" i="38"/>
  <c r="I40" i="38"/>
  <c r="J40" i="38"/>
  <c r="I42" i="38"/>
  <c r="J42" i="38"/>
  <c r="I44" i="38"/>
  <c r="J44" i="38"/>
  <c r="I46" i="38"/>
  <c r="J46" i="38"/>
  <c r="I48" i="38"/>
  <c r="J48" i="38"/>
  <c r="I50" i="38"/>
  <c r="J50" i="38"/>
  <c r="Q6" i="39"/>
  <c r="P6" i="39"/>
  <c r="Q11" i="39"/>
  <c r="P11" i="39"/>
  <c r="AL37" i="37"/>
  <c r="AK37" i="37"/>
  <c r="AL35" i="37"/>
  <c r="AK35" i="37"/>
  <c r="AL33" i="37"/>
  <c r="AK33" i="37"/>
  <c r="AL31" i="37"/>
  <c r="AK31" i="37"/>
  <c r="N134" i="44"/>
  <c r="M134" i="44"/>
  <c r="L134" i="44"/>
  <c r="K134" i="44"/>
  <c r="O134" i="44"/>
  <c r="Q21" i="39"/>
  <c r="P21" i="39"/>
  <c r="Q8" i="39"/>
  <c r="P8" i="39"/>
  <c r="Q14" i="39"/>
  <c r="P14" i="39"/>
  <c r="Q17" i="39"/>
  <c r="P17" i="39"/>
  <c r="Q23" i="39"/>
  <c r="P23" i="39"/>
  <c r="Q33" i="39"/>
  <c r="P33" i="39"/>
  <c r="Q51" i="39"/>
  <c r="P51" i="39"/>
  <c r="Q7" i="39"/>
  <c r="P7" i="39"/>
  <c r="Q13" i="39"/>
  <c r="P13" i="39"/>
  <c r="Q10" i="39"/>
  <c r="P10" i="39"/>
  <c r="P19" i="39"/>
  <c r="Q19" i="39"/>
  <c r="Q39" i="39"/>
  <c r="P39" i="39"/>
  <c r="Q9" i="39"/>
  <c r="P9" i="39"/>
  <c r="P15" i="39"/>
  <c r="Q15" i="39"/>
  <c r="Q25" i="39"/>
  <c r="P25" i="39"/>
  <c r="P16" i="39"/>
  <c r="Q16" i="39"/>
  <c r="P18" i="39"/>
  <c r="Q18" i="39"/>
  <c r="P20" i="39"/>
  <c r="Q20" i="39"/>
  <c r="P22" i="39"/>
  <c r="Q22" i="39"/>
  <c r="Q29" i="39"/>
  <c r="P29" i="39"/>
  <c r="Q35" i="39"/>
  <c r="P35" i="39"/>
  <c r="Q41" i="39"/>
  <c r="P41" i="39"/>
  <c r="Q47" i="39"/>
  <c r="P47" i="39"/>
  <c r="Q31" i="39"/>
  <c r="P31" i="39"/>
  <c r="Q37" i="39"/>
  <c r="P37" i="39"/>
  <c r="Q43" i="39"/>
  <c r="P43" i="39"/>
  <c r="Q49" i="39"/>
  <c r="P49" i="39"/>
  <c r="P24" i="39"/>
  <c r="Q24" i="39"/>
  <c r="Q26" i="39"/>
  <c r="P26" i="39"/>
  <c r="Q28" i="39"/>
  <c r="P28" i="39"/>
  <c r="Q30" i="39"/>
  <c r="P30" i="39"/>
  <c r="Q32" i="39"/>
  <c r="P32" i="39"/>
  <c r="Q34" i="39"/>
  <c r="P34" i="39"/>
  <c r="Q36" i="39"/>
  <c r="P36" i="39"/>
  <c r="Q38" i="39"/>
  <c r="P38" i="39"/>
  <c r="Q40" i="39"/>
  <c r="P40" i="39"/>
  <c r="Q42" i="39"/>
  <c r="P42" i="39"/>
  <c r="Q44" i="39"/>
  <c r="P44" i="39"/>
  <c r="Q46" i="39"/>
  <c r="P46" i="39"/>
  <c r="Q48" i="39"/>
  <c r="P48" i="39"/>
  <c r="Q50" i="39"/>
  <c r="P50" i="39"/>
  <c r="Q12" i="39"/>
  <c r="P12" i="39"/>
  <c r="J18" i="38"/>
  <c r="I18" i="38"/>
  <c r="I37" i="37"/>
  <c r="H37" i="37"/>
  <c r="I35" i="37"/>
  <c r="H35" i="37"/>
  <c r="I33" i="37"/>
  <c r="H33" i="37"/>
  <c r="I31" i="37"/>
  <c r="H31" i="37"/>
  <c r="AL13" i="37"/>
  <c r="AJ13" i="37"/>
  <c r="AK13" i="37"/>
  <c r="AJ10" i="37"/>
  <c r="AL10" i="37"/>
  <c r="AK10" i="37"/>
  <c r="AJ9" i="37"/>
  <c r="AL9" i="37"/>
  <c r="AK9" i="37"/>
  <c r="AJ8" i="37"/>
  <c r="AK8" i="37"/>
  <c r="AL8" i="37"/>
  <c r="V31" i="37"/>
  <c r="W31" i="37"/>
  <c r="W34" i="37"/>
  <c r="V34" i="37"/>
  <c r="W36" i="37"/>
  <c r="V36" i="37"/>
  <c r="W38" i="37"/>
  <c r="V38" i="37"/>
  <c r="W40" i="37"/>
  <c r="V40" i="37"/>
  <c r="AL17" i="37"/>
  <c r="AJ17" i="37"/>
  <c r="AK17" i="37"/>
  <c r="AL14" i="37"/>
  <c r="AJ14" i="37"/>
  <c r="AK14" i="37"/>
  <c r="AL11" i="37"/>
  <c r="AJ11" i="37"/>
  <c r="AK11" i="37"/>
  <c r="H52" i="35"/>
  <c r="H65" i="35"/>
  <c r="J52" i="35"/>
  <c r="H30" i="35"/>
  <c r="H43" i="35"/>
  <c r="J30" i="35"/>
  <c r="AR15" i="37"/>
  <c r="AV15" i="37"/>
  <c r="AU15" i="37"/>
  <c r="AT15" i="37"/>
  <c r="AS15" i="37"/>
  <c r="AR11" i="37"/>
  <c r="AV11" i="37"/>
  <c r="AU11" i="37"/>
  <c r="AQ22" i="37"/>
  <c r="AT11" i="37"/>
  <c r="AS11" i="37"/>
  <c r="AR14" i="37"/>
  <c r="AV14" i="37"/>
  <c r="AU14" i="37"/>
  <c r="AT14" i="37"/>
  <c r="AS14" i="37"/>
  <c r="AR17" i="37"/>
  <c r="AV17" i="37"/>
  <c r="AU17" i="37"/>
  <c r="AT17" i="37"/>
  <c r="AS17" i="37"/>
  <c r="AR13" i="37"/>
  <c r="AV13" i="37"/>
  <c r="AS13" i="37"/>
  <c r="AT13" i="37"/>
  <c r="AU13" i="37"/>
  <c r="AR16" i="37"/>
  <c r="AV16" i="37"/>
  <c r="AS16" i="37"/>
  <c r="AU16" i="37"/>
  <c r="AT16" i="37"/>
  <c r="AV10" i="37"/>
  <c r="AU10" i="37"/>
  <c r="AT10" i="37"/>
  <c r="AR10" i="37"/>
  <c r="AS10" i="37"/>
  <c r="N58" i="35"/>
  <c r="N60" i="35"/>
  <c r="N54" i="35"/>
  <c r="N61" i="35"/>
  <c r="N55" i="35"/>
  <c r="N57" i="35"/>
  <c r="N59" i="35"/>
  <c r="N62" i="35"/>
  <c r="N52" i="35"/>
  <c r="N53" i="35"/>
  <c r="N56" i="35"/>
  <c r="F30" i="35"/>
  <c r="F43" i="35"/>
  <c r="F52" i="35"/>
  <c r="F65" i="35"/>
  <c r="E87" i="35"/>
  <c r="F87" i="35" s="1"/>
  <c r="F75" i="35"/>
  <c r="E109" i="35"/>
  <c r="F109" i="35" s="1"/>
  <c r="F97" i="35"/>
  <c r="N38" i="35"/>
  <c r="N32" i="35"/>
  <c r="N39" i="35"/>
  <c r="N33" i="35"/>
  <c r="N37" i="35"/>
  <c r="N36" i="35"/>
  <c r="N35" i="35"/>
  <c r="N31" i="35"/>
  <c r="N30" i="35"/>
  <c r="N40" i="35"/>
  <c r="N34" i="35"/>
  <c r="N80" i="35"/>
  <c r="N81" i="35"/>
  <c r="N75" i="35"/>
  <c r="N82" i="35"/>
  <c r="N76" i="35"/>
  <c r="N83" i="35"/>
  <c r="N77" i="35"/>
  <c r="N84" i="35"/>
  <c r="N79" i="35"/>
  <c r="N74" i="35"/>
  <c r="N78" i="35"/>
  <c r="K87" i="35"/>
  <c r="L87" i="35" s="1"/>
  <c r="L75" i="35"/>
  <c r="K109" i="35"/>
  <c r="L109" i="35" s="1"/>
  <c r="L97" i="35"/>
  <c r="L52" i="35"/>
  <c r="L65" i="35"/>
  <c r="N106" i="33"/>
  <c r="N103" i="33"/>
  <c r="N100" i="33"/>
  <c r="N97" i="33"/>
  <c r="N60" i="33"/>
  <c r="N57" i="33"/>
  <c r="N54" i="33"/>
  <c r="N83" i="33"/>
  <c r="N80" i="33"/>
  <c r="N77" i="33"/>
  <c r="N105" i="33"/>
  <c r="N102" i="33"/>
  <c r="N99" i="33"/>
  <c r="N62" i="33"/>
  <c r="N59" i="33"/>
  <c r="N56" i="33"/>
  <c r="N53" i="33"/>
  <c r="N30" i="33"/>
  <c r="N82" i="33"/>
  <c r="N79" i="33"/>
  <c r="N76" i="33"/>
  <c r="N40" i="33"/>
  <c r="N39" i="33"/>
  <c r="N38" i="33"/>
  <c r="N37" i="33"/>
  <c r="N36" i="33"/>
  <c r="N35" i="33"/>
  <c r="N34" i="33"/>
  <c r="N33" i="33"/>
  <c r="N32" i="33"/>
  <c r="N31" i="33"/>
  <c r="N101" i="33"/>
  <c r="N84" i="33"/>
  <c r="N75" i="33"/>
  <c r="N61" i="33"/>
  <c r="N98" i="33"/>
  <c r="N81" i="33"/>
  <c r="N58" i="33"/>
  <c r="N104" i="33"/>
  <c r="N78" i="33"/>
  <c r="N55" i="33"/>
  <c r="M153" i="30"/>
  <c r="K153" i="30"/>
  <c r="L153" i="30"/>
  <c r="J153" i="30"/>
  <c r="I153" i="30"/>
  <c r="L125" i="30"/>
  <c r="K125" i="30"/>
  <c r="J125" i="30"/>
  <c r="I125" i="30"/>
  <c r="M125" i="30"/>
  <c r="L106" i="30"/>
  <c r="K106" i="30"/>
  <c r="J106" i="30"/>
  <c r="I106" i="30"/>
  <c r="M106" i="30"/>
  <c r="I142" i="30"/>
  <c r="M142" i="30"/>
  <c r="L142" i="30"/>
  <c r="K142" i="30"/>
  <c r="J142" i="30"/>
  <c r="M120" i="30"/>
  <c r="L120" i="30"/>
  <c r="K120" i="30"/>
  <c r="J120" i="30"/>
  <c r="I120" i="30"/>
  <c r="M100" i="30"/>
  <c r="L100" i="30"/>
  <c r="K100" i="30"/>
  <c r="J100" i="30"/>
  <c r="I100" i="30"/>
  <c r="M81" i="30"/>
  <c r="L81" i="30"/>
  <c r="K81" i="30"/>
  <c r="J81" i="30"/>
  <c r="I81" i="30"/>
  <c r="M61" i="30"/>
  <c r="L61" i="30"/>
  <c r="K61" i="30"/>
  <c r="J61" i="30"/>
  <c r="I61" i="30"/>
  <c r="M42" i="30"/>
  <c r="L42" i="30"/>
  <c r="K42" i="30"/>
  <c r="J42" i="30"/>
  <c r="I42" i="30"/>
  <c r="K28" i="30"/>
  <c r="J28" i="30"/>
  <c r="I28" i="30"/>
  <c r="L28" i="30"/>
  <c r="M28" i="30"/>
  <c r="H160" i="30"/>
  <c r="L152" i="30"/>
  <c r="J152" i="30"/>
  <c r="M152" i="30"/>
  <c r="K152" i="30"/>
  <c r="I152" i="30"/>
  <c r="M126" i="30"/>
  <c r="L126" i="30"/>
  <c r="K126" i="30"/>
  <c r="J126" i="30"/>
  <c r="I126" i="30"/>
  <c r="M107" i="30"/>
  <c r="L107" i="30"/>
  <c r="K107" i="30"/>
  <c r="J107" i="30"/>
  <c r="I107" i="30"/>
  <c r="M87" i="30"/>
  <c r="L87" i="30"/>
  <c r="K87" i="30"/>
  <c r="J87" i="30"/>
  <c r="I87" i="30"/>
  <c r="K138" i="30"/>
  <c r="I138" i="30"/>
  <c r="H146" i="30"/>
  <c r="M138" i="30"/>
  <c r="L138" i="30"/>
  <c r="J138" i="30"/>
  <c r="L99" i="30"/>
  <c r="K99" i="30"/>
  <c r="J99" i="30"/>
  <c r="I99" i="30"/>
  <c r="M99" i="30"/>
  <c r="L80" i="30"/>
  <c r="K80" i="30"/>
  <c r="J80" i="30"/>
  <c r="I80" i="30"/>
  <c r="M80" i="30"/>
  <c r="L60" i="30"/>
  <c r="K60" i="30"/>
  <c r="J60" i="30"/>
  <c r="I60" i="30"/>
  <c r="M60" i="30"/>
  <c r="L41" i="30"/>
  <c r="K41" i="30"/>
  <c r="J41" i="30"/>
  <c r="I41" i="30"/>
  <c r="M41" i="30"/>
  <c r="K22" i="30"/>
  <c r="J22" i="30"/>
  <c r="I22" i="30"/>
  <c r="L22" i="30"/>
  <c r="M22" i="30"/>
  <c r="I19" i="30"/>
  <c r="M19" i="30"/>
  <c r="L19" i="30"/>
  <c r="J19" i="30"/>
  <c r="K19" i="30"/>
  <c r="L13" i="30"/>
  <c r="K13" i="30"/>
  <c r="I13" i="30"/>
  <c r="M13" i="30"/>
  <c r="J13" i="30"/>
  <c r="J27" i="30"/>
  <c r="I27" i="30"/>
  <c r="K27" i="30"/>
  <c r="M27" i="30"/>
  <c r="L27" i="30"/>
  <c r="K33" i="30"/>
  <c r="J33" i="30"/>
  <c r="I33" i="30"/>
  <c r="M33" i="30"/>
  <c r="L33" i="30"/>
  <c r="K40" i="30"/>
  <c r="J40" i="30"/>
  <c r="I40" i="30"/>
  <c r="M40" i="30"/>
  <c r="L40" i="30"/>
  <c r="H48" i="30"/>
  <c r="K46" i="30"/>
  <c r="J46" i="30"/>
  <c r="I46" i="30"/>
  <c r="M46" i="30"/>
  <c r="L46" i="30"/>
  <c r="K53" i="30"/>
  <c r="J53" i="30"/>
  <c r="I53" i="30"/>
  <c r="M53" i="30"/>
  <c r="L53" i="30"/>
  <c r="K59" i="30"/>
  <c r="J59" i="30"/>
  <c r="I59" i="30"/>
  <c r="M59" i="30"/>
  <c r="L59" i="30"/>
  <c r="K66" i="30"/>
  <c r="J66" i="30"/>
  <c r="I66" i="30"/>
  <c r="M66" i="30"/>
  <c r="L66" i="30"/>
  <c r="K72" i="30"/>
  <c r="J72" i="30"/>
  <c r="I72" i="30"/>
  <c r="M72" i="30"/>
  <c r="L72" i="30"/>
  <c r="K79" i="30"/>
  <c r="J79" i="30"/>
  <c r="I79" i="30"/>
  <c r="M79" i="30"/>
  <c r="L79" i="30"/>
  <c r="K85" i="30"/>
  <c r="J85" i="30"/>
  <c r="I85" i="30"/>
  <c r="M85" i="30"/>
  <c r="L85" i="30"/>
  <c r="K92" i="30"/>
  <c r="J92" i="30"/>
  <c r="I92" i="30"/>
  <c r="M92" i="30"/>
  <c r="L92" i="30"/>
  <c r="K98" i="30"/>
  <c r="J98" i="30"/>
  <c r="I98" i="30"/>
  <c r="M98" i="30"/>
  <c r="L98" i="30"/>
  <c r="K111" i="30"/>
  <c r="J111" i="30"/>
  <c r="I111" i="30"/>
  <c r="M111" i="30"/>
  <c r="L111" i="30"/>
  <c r="K117" i="30"/>
  <c r="J117" i="30"/>
  <c r="I117" i="30"/>
  <c r="M117" i="30"/>
  <c r="L117" i="30"/>
  <c r="K124" i="30"/>
  <c r="J124" i="30"/>
  <c r="I124" i="30"/>
  <c r="M124" i="30"/>
  <c r="L124" i="30"/>
  <c r="H132" i="30"/>
  <c r="K130" i="30"/>
  <c r="J130" i="30"/>
  <c r="I130" i="30"/>
  <c r="M130" i="30"/>
  <c r="L130" i="30"/>
  <c r="K137" i="30"/>
  <c r="J137" i="30"/>
  <c r="I137" i="30"/>
  <c r="M137" i="30"/>
  <c r="L137" i="30"/>
  <c r="L139" i="30"/>
  <c r="J139" i="30"/>
  <c r="M139" i="30"/>
  <c r="K139" i="30"/>
  <c r="I139" i="30"/>
  <c r="I149" i="30"/>
  <c r="M149" i="30"/>
  <c r="L149" i="30"/>
  <c r="K149" i="30"/>
  <c r="J149" i="30"/>
  <c r="L158" i="30"/>
  <c r="J158" i="30"/>
  <c r="M158" i="30"/>
  <c r="K158" i="30"/>
  <c r="I158" i="30"/>
  <c r="I26" i="30"/>
  <c r="M26" i="30"/>
  <c r="J26" i="30"/>
  <c r="L26" i="30"/>
  <c r="H34" i="30"/>
  <c r="K26" i="30"/>
  <c r="J32" i="30"/>
  <c r="I32" i="30"/>
  <c r="M32" i="30"/>
  <c r="K32" i="30"/>
  <c r="L32" i="30"/>
  <c r="J39" i="30"/>
  <c r="I39" i="30"/>
  <c r="M39" i="30"/>
  <c r="L39" i="30"/>
  <c r="K39" i="30"/>
  <c r="J45" i="30"/>
  <c r="I45" i="30"/>
  <c r="M45" i="30"/>
  <c r="L45" i="30"/>
  <c r="K45" i="30"/>
  <c r="J52" i="30"/>
  <c r="I52" i="30"/>
  <c r="M52" i="30"/>
  <c r="L52" i="30"/>
  <c r="K52" i="30"/>
  <c r="J58" i="30"/>
  <c r="I58" i="30"/>
  <c r="M58" i="30"/>
  <c r="L58" i="30"/>
  <c r="K58" i="30"/>
  <c r="J65" i="30"/>
  <c r="I65" i="30"/>
  <c r="M65" i="30"/>
  <c r="L65" i="30"/>
  <c r="K65" i="30"/>
  <c r="J71" i="30"/>
  <c r="I71" i="30"/>
  <c r="M71" i="30"/>
  <c r="L71" i="30"/>
  <c r="K71" i="30"/>
  <c r="J78" i="30"/>
  <c r="I78" i="30"/>
  <c r="M78" i="30"/>
  <c r="L78" i="30"/>
  <c r="K78" i="30"/>
  <c r="J84" i="30"/>
  <c r="I84" i="30"/>
  <c r="M84" i="30"/>
  <c r="L84" i="30"/>
  <c r="K84" i="30"/>
  <c r="J97" i="30"/>
  <c r="I97" i="30"/>
  <c r="M97" i="30"/>
  <c r="L97" i="30"/>
  <c r="K97" i="30"/>
  <c r="J103" i="30"/>
  <c r="I103" i="30"/>
  <c r="M103" i="30"/>
  <c r="L103" i="30"/>
  <c r="K103" i="30"/>
  <c r="J110" i="30"/>
  <c r="I110" i="30"/>
  <c r="M110" i="30"/>
  <c r="L110" i="30"/>
  <c r="K110" i="30"/>
  <c r="H118" i="30"/>
  <c r="J116" i="30"/>
  <c r="I116" i="30"/>
  <c r="M116" i="30"/>
  <c r="L116" i="30"/>
  <c r="K116" i="30"/>
  <c r="J123" i="30"/>
  <c r="I123" i="30"/>
  <c r="M123" i="30"/>
  <c r="L123" i="30"/>
  <c r="K123" i="30"/>
  <c r="J129" i="30"/>
  <c r="I129" i="30"/>
  <c r="M129" i="30"/>
  <c r="L129" i="30"/>
  <c r="K129" i="30"/>
  <c r="J136" i="30"/>
  <c r="I136" i="30"/>
  <c r="M136" i="30"/>
  <c r="L136" i="30"/>
  <c r="K136" i="30"/>
  <c r="M140" i="30"/>
  <c r="K140" i="30"/>
  <c r="J140" i="30"/>
  <c r="I140" i="30"/>
  <c r="L140" i="30"/>
  <c r="K144" i="30"/>
  <c r="I144" i="30"/>
  <c r="L144" i="30"/>
  <c r="J144" i="30"/>
  <c r="M144" i="30"/>
  <c r="M159" i="30"/>
  <c r="K159" i="30"/>
  <c r="J159" i="30"/>
  <c r="I159" i="30"/>
  <c r="L159" i="30"/>
  <c r="M25" i="30"/>
  <c r="L25" i="30"/>
  <c r="I25" i="30"/>
  <c r="K25" i="30"/>
  <c r="J25" i="30"/>
  <c r="M31" i="30"/>
  <c r="L31" i="30"/>
  <c r="K31" i="30"/>
  <c r="I31" i="30"/>
  <c r="J31" i="30"/>
  <c r="I38" i="30"/>
  <c r="M38" i="30"/>
  <c r="L38" i="30"/>
  <c r="K38" i="30"/>
  <c r="J38" i="30"/>
  <c r="I44" i="30"/>
  <c r="M44" i="30"/>
  <c r="L44" i="30"/>
  <c r="K44" i="30"/>
  <c r="J44" i="30"/>
  <c r="I51" i="30"/>
  <c r="M51" i="30"/>
  <c r="L51" i="30"/>
  <c r="K51" i="30"/>
  <c r="J51" i="30"/>
  <c r="I57" i="30"/>
  <c r="M57" i="30"/>
  <c r="L57" i="30"/>
  <c r="K57" i="30"/>
  <c r="J57" i="30"/>
  <c r="I64" i="30"/>
  <c r="M64" i="30"/>
  <c r="L64" i="30"/>
  <c r="K64" i="30"/>
  <c r="J64" i="30"/>
  <c r="I70" i="30"/>
  <c r="M70" i="30"/>
  <c r="L70" i="30"/>
  <c r="K70" i="30"/>
  <c r="J70" i="30"/>
  <c r="I83" i="30"/>
  <c r="M83" i="30"/>
  <c r="L83" i="30"/>
  <c r="K83" i="30"/>
  <c r="J83" i="30"/>
  <c r="I89" i="30"/>
  <c r="M89" i="30"/>
  <c r="L89" i="30"/>
  <c r="K89" i="30"/>
  <c r="J89" i="30"/>
  <c r="I96" i="30"/>
  <c r="M96" i="30"/>
  <c r="H104" i="30"/>
  <c r="L96" i="30"/>
  <c r="K96" i="30"/>
  <c r="J96" i="30"/>
  <c r="I102" i="30"/>
  <c r="M102" i="30"/>
  <c r="L102" i="30"/>
  <c r="K102" i="30"/>
  <c r="J102" i="30"/>
  <c r="I109" i="30"/>
  <c r="M109" i="30"/>
  <c r="L109" i="30"/>
  <c r="K109" i="30"/>
  <c r="J109" i="30"/>
  <c r="I115" i="30"/>
  <c r="M115" i="30"/>
  <c r="L115" i="30"/>
  <c r="K115" i="30"/>
  <c r="J115" i="30"/>
  <c r="I122" i="30"/>
  <c r="M122" i="30"/>
  <c r="L122" i="30"/>
  <c r="K122" i="30"/>
  <c r="J122" i="30"/>
  <c r="I128" i="30"/>
  <c r="M128" i="30"/>
  <c r="L128" i="30"/>
  <c r="K128" i="30"/>
  <c r="J128" i="30"/>
  <c r="I135" i="30"/>
  <c r="M135" i="30"/>
  <c r="L135" i="30"/>
  <c r="K135" i="30"/>
  <c r="J135" i="30"/>
  <c r="L145" i="30"/>
  <c r="J145" i="30"/>
  <c r="I145" i="30"/>
  <c r="M145" i="30"/>
  <c r="K145" i="30"/>
  <c r="I155" i="30"/>
  <c r="M155" i="30"/>
  <c r="J155" i="30"/>
  <c r="L155" i="30"/>
  <c r="K155" i="30"/>
  <c r="M37" i="30"/>
  <c r="L37" i="30"/>
  <c r="K37" i="30"/>
  <c r="J37" i="30"/>
  <c r="I37" i="30"/>
  <c r="M43" i="30"/>
  <c r="L43" i="30"/>
  <c r="K43" i="30"/>
  <c r="J43" i="30"/>
  <c r="I43" i="30"/>
  <c r="M50" i="30"/>
  <c r="L50" i="30"/>
  <c r="K50" i="30"/>
  <c r="J50" i="30"/>
  <c r="I50" i="30"/>
  <c r="M56" i="30"/>
  <c r="L56" i="30"/>
  <c r="K56" i="30"/>
  <c r="J56" i="30"/>
  <c r="I56" i="30"/>
  <c r="M69" i="30"/>
  <c r="L69" i="30"/>
  <c r="K69" i="30"/>
  <c r="J69" i="30"/>
  <c r="I69" i="30"/>
  <c r="M75" i="30"/>
  <c r="L75" i="30"/>
  <c r="K75" i="30"/>
  <c r="J75" i="30"/>
  <c r="I75" i="30"/>
  <c r="M82" i="30"/>
  <c r="H90" i="30"/>
  <c r="L82" i="30"/>
  <c r="K82" i="30"/>
  <c r="J82" i="30"/>
  <c r="I82" i="30"/>
  <c r="M88" i="30"/>
  <c r="L88" i="30"/>
  <c r="K88" i="30"/>
  <c r="J88" i="30"/>
  <c r="I88" i="30"/>
  <c r="M95" i="30"/>
  <c r="L95" i="30"/>
  <c r="K95" i="30"/>
  <c r="J95" i="30"/>
  <c r="I95" i="30"/>
  <c r="M101" i="30"/>
  <c r="L101" i="30"/>
  <c r="K101" i="30"/>
  <c r="J101" i="30"/>
  <c r="I101" i="30"/>
  <c r="M108" i="30"/>
  <c r="L108" i="30"/>
  <c r="K108" i="30"/>
  <c r="J108" i="30"/>
  <c r="I108" i="30"/>
  <c r="M114" i="30"/>
  <c r="L114" i="30"/>
  <c r="K114" i="30"/>
  <c r="J114" i="30"/>
  <c r="I114" i="30"/>
  <c r="M121" i="30"/>
  <c r="L121" i="30"/>
  <c r="K121" i="30"/>
  <c r="J121" i="30"/>
  <c r="I121" i="30"/>
  <c r="M127" i="30"/>
  <c r="L127" i="30"/>
  <c r="K127" i="30"/>
  <c r="J127" i="30"/>
  <c r="I127" i="30"/>
  <c r="M134" i="30"/>
  <c r="L134" i="30"/>
  <c r="K134" i="30"/>
  <c r="J134" i="30"/>
  <c r="I134" i="30"/>
  <c r="K151" i="30"/>
  <c r="I151" i="30"/>
  <c r="M151" i="30"/>
  <c r="L151" i="30"/>
  <c r="J151" i="30"/>
  <c r="J143" i="30"/>
  <c r="M143" i="30"/>
  <c r="L143" i="30"/>
  <c r="K143" i="30"/>
  <c r="I143" i="30"/>
  <c r="J150" i="30"/>
  <c r="K150" i="30"/>
  <c r="I150" i="30"/>
  <c r="M150" i="30"/>
  <c r="L150" i="30"/>
  <c r="J156" i="30"/>
  <c r="M156" i="30"/>
  <c r="L156" i="30"/>
  <c r="K156" i="30"/>
  <c r="I156" i="30"/>
  <c r="L141" i="30"/>
  <c r="I141" i="30"/>
  <c r="M141" i="30"/>
  <c r="K141" i="30"/>
  <c r="J141" i="30"/>
  <c r="L148" i="30"/>
  <c r="M148" i="30"/>
  <c r="K148" i="30"/>
  <c r="J148" i="30"/>
  <c r="I148" i="30"/>
  <c r="L154" i="30"/>
  <c r="K154" i="30"/>
  <c r="J154" i="30"/>
  <c r="I154" i="30"/>
  <c r="M154" i="30"/>
  <c r="I73" i="28"/>
  <c r="K73" i="28"/>
  <c r="J73" i="28"/>
  <c r="I71" i="28"/>
  <c r="K71" i="28"/>
  <c r="J71" i="28"/>
  <c r="I69" i="28"/>
  <c r="K69" i="28"/>
  <c r="J69" i="28"/>
  <c r="I67" i="28"/>
  <c r="K67" i="28"/>
  <c r="J67" i="28"/>
  <c r="I65" i="28"/>
  <c r="K65" i="28"/>
  <c r="J65" i="28"/>
  <c r="I60" i="28"/>
  <c r="K60" i="28"/>
  <c r="J60" i="28"/>
  <c r="I58" i="28"/>
  <c r="K58" i="28"/>
  <c r="J58" i="28"/>
  <c r="I56" i="28"/>
  <c r="K56" i="28"/>
  <c r="J56" i="28"/>
  <c r="I54" i="28"/>
  <c r="H62" i="28"/>
  <c r="K54" i="28"/>
  <c r="J54" i="28"/>
  <c r="I52" i="28"/>
  <c r="K52" i="28"/>
  <c r="J52" i="28"/>
  <c r="I50" i="28"/>
  <c r="K50" i="28"/>
  <c r="J50" i="28"/>
  <c r="I47" i="28"/>
  <c r="K47" i="28"/>
  <c r="J47" i="28"/>
  <c r="I45" i="28"/>
  <c r="K45" i="28"/>
  <c r="J45" i="28"/>
  <c r="I43" i="28"/>
  <c r="K43" i="28"/>
  <c r="J43" i="28"/>
  <c r="I41" i="28"/>
  <c r="K41" i="28"/>
  <c r="J41" i="28"/>
  <c r="I39" i="28"/>
  <c r="K39" i="28"/>
  <c r="J39" i="28"/>
  <c r="I37" i="28"/>
  <c r="K37" i="28"/>
  <c r="J37" i="28"/>
  <c r="I32" i="28"/>
  <c r="K32" i="28"/>
  <c r="J32" i="28"/>
  <c r="I30" i="28"/>
  <c r="K30" i="28"/>
  <c r="J30" i="28"/>
  <c r="I28" i="28"/>
  <c r="K28" i="28"/>
  <c r="J28" i="28"/>
  <c r="I26" i="28"/>
  <c r="H34" i="28"/>
  <c r="K26" i="28"/>
  <c r="J26" i="28"/>
  <c r="I24" i="28"/>
  <c r="K24" i="28"/>
  <c r="J24" i="28"/>
  <c r="I22" i="28"/>
  <c r="K22" i="28"/>
  <c r="J22" i="28"/>
  <c r="I19" i="28"/>
  <c r="K19" i="28"/>
  <c r="J19" i="28"/>
  <c r="I17" i="28"/>
  <c r="K17" i="28"/>
  <c r="J17" i="28"/>
  <c r="I15" i="28"/>
  <c r="K15" i="28"/>
  <c r="J15" i="28"/>
  <c r="I13" i="28"/>
  <c r="K13" i="28"/>
  <c r="J13" i="28"/>
  <c r="I11" i="28"/>
  <c r="K11" i="28"/>
  <c r="J11" i="28"/>
  <c r="I9" i="28"/>
  <c r="K9" i="28"/>
  <c r="J9" i="28"/>
  <c r="K74" i="28"/>
  <c r="J74" i="28"/>
  <c r="I74" i="28"/>
  <c r="K79" i="28"/>
  <c r="J79" i="28"/>
  <c r="I79" i="28"/>
  <c r="K81" i="28"/>
  <c r="J81" i="28"/>
  <c r="I81" i="28"/>
  <c r="K83" i="28"/>
  <c r="J83" i="28"/>
  <c r="I83" i="28"/>
  <c r="K85" i="28"/>
  <c r="J85" i="28"/>
  <c r="I85" i="28"/>
  <c r="K87" i="28"/>
  <c r="J87" i="28"/>
  <c r="I87" i="28"/>
  <c r="K89" i="28"/>
  <c r="J89" i="28"/>
  <c r="I89" i="28"/>
  <c r="K92" i="28"/>
  <c r="J92" i="28"/>
  <c r="I92" i="28"/>
  <c r="K94" i="28"/>
  <c r="J94" i="28"/>
  <c r="I94" i="28"/>
  <c r="K96" i="28"/>
  <c r="J96" i="28"/>
  <c r="I96" i="28"/>
  <c r="H104" i="28"/>
  <c r="K98" i="28"/>
  <c r="J98" i="28"/>
  <c r="I98" i="28"/>
  <c r="K100" i="28"/>
  <c r="J100" i="28"/>
  <c r="I100" i="28"/>
  <c r="K102" i="28"/>
  <c r="J102" i="28"/>
  <c r="I102" i="28"/>
  <c r="K107" i="28"/>
  <c r="J107" i="28"/>
  <c r="I107" i="28"/>
  <c r="K109" i="28"/>
  <c r="J109" i="28"/>
  <c r="I109" i="28"/>
  <c r="K111" i="28"/>
  <c r="J111" i="28"/>
  <c r="I111" i="28"/>
  <c r="K113" i="28"/>
  <c r="J113" i="28"/>
  <c r="I113" i="28"/>
  <c r="K115" i="28"/>
  <c r="J115" i="28"/>
  <c r="I115" i="28"/>
  <c r="K117" i="28"/>
  <c r="J117" i="28"/>
  <c r="I117" i="28"/>
  <c r="K120" i="28"/>
  <c r="J120" i="28"/>
  <c r="I120" i="28"/>
  <c r="K122" i="28"/>
  <c r="J122" i="28"/>
  <c r="I122" i="28"/>
  <c r="K124" i="28"/>
  <c r="J124" i="28"/>
  <c r="I124" i="28"/>
  <c r="H132" i="28"/>
  <c r="K126" i="28"/>
  <c r="J126" i="28"/>
  <c r="I126" i="28"/>
  <c r="K128" i="28"/>
  <c r="J128" i="28"/>
  <c r="I128" i="28"/>
  <c r="K130" i="28"/>
  <c r="J130" i="28"/>
  <c r="I130" i="28"/>
  <c r="K135" i="28"/>
  <c r="J135" i="28"/>
  <c r="I135" i="28"/>
  <c r="K137" i="28"/>
  <c r="J137" i="28"/>
  <c r="I137" i="28"/>
  <c r="K139" i="28"/>
  <c r="J139" i="28"/>
  <c r="I139" i="28"/>
  <c r="K141" i="28"/>
  <c r="J141" i="28"/>
  <c r="I141" i="28"/>
  <c r="K143" i="28"/>
  <c r="J143" i="28"/>
  <c r="I143" i="28"/>
  <c r="K145" i="28"/>
  <c r="J145" i="28"/>
  <c r="I145" i="28"/>
  <c r="K148" i="28"/>
  <c r="J148" i="28"/>
  <c r="I148" i="28"/>
  <c r="K150" i="28"/>
  <c r="J150" i="28"/>
  <c r="I150" i="28"/>
  <c r="K152" i="28"/>
  <c r="J152" i="28"/>
  <c r="I152" i="28"/>
  <c r="H160" i="28"/>
  <c r="K154" i="28"/>
  <c r="J154" i="28"/>
  <c r="I154" i="28"/>
  <c r="K156" i="28"/>
  <c r="J156" i="28"/>
  <c r="I156" i="28"/>
  <c r="K158" i="28"/>
  <c r="J158" i="28"/>
  <c r="I158" i="28"/>
  <c r="K75" i="28"/>
  <c r="J75" i="28"/>
  <c r="I75" i="28"/>
  <c r="K78" i="28"/>
  <c r="J78" i="28"/>
  <c r="I78" i="28"/>
  <c r="K80" i="28"/>
  <c r="J80" i="28"/>
  <c r="I80" i="28"/>
  <c r="H90" i="28"/>
  <c r="K82" i="28"/>
  <c r="J82" i="28"/>
  <c r="I82" i="28"/>
  <c r="K84" i="28"/>
  <c r="J84" i="28"/>
  <c r="I84" i="28"/>
  <c r="K86" i="28"/>
  <c r="J86" i="28"/>
  <c r="I86" i="28"/>
  <c r="K88" i="28"/>
  <c r="J88" i="28"/>
  <c r="I88" i="28"/>
  <c r="K93" i="28"/>
  <c r="J93" i="28"/>
  <c r="I93" i="28"/>
  <c r="K95" i="28"/>
  <c r="J95" i="28"/>
  <c r="I95" i="28"/>
  <c r="K97" i="28"/>
  <c r="J97" i="28"/>
  <c r="I97" i="28"/>
  <c r="K99" i="28"/>
  <c r="J99" i="28"/>
  <c r="I99" i="28"/>
  <c r="K101" i="28"/>
  <c r="J101" i="28"/>
  <c r="I101" i="28"/>
  <c r="K103" i="28"/>
  <c r="J103" i="28"/>
  <c r="I103" i="28"/>
  <c r="K106" i="28"/>
  <c r="J106" i="28"/>
  <c r="I106" i="28"/>
  <c r="K108" i="28"/>
  <c r="J108" i="28"/>
  <c r="I108" i="28"/>
  <c r="H118" i="28"/>
  <c r="K110" i="28"/>
  <c r="J110" i="28"/>
  <c r="I110" i="28"/>
  <c r="K112" i="28"/>
  <c r="J112" i="28"/>
  <c r="I112" i="28"/>
  <c r="K114" i="28"/>
  <c r="J114" i="28"/>
  <c r="I114" i="28"/>
  <c r="K116" i="28"/>
  <c r="J116" i="28"/>
  <c r="I116" i="28"/>
  <c r="K121" i="28"/>
  <c r="J121" i="28"/>
  <c r="I121" i="28"/>
  <c r="K123" i="28"/>
  <c r="J123" i="28"/>
  <c r="I123" i="28"/>
  <c r="K125" i="28"/>
  <c r="J125" i="28"/>
  <c r="I125" i="28"/>
  <c r="K127" i="28"/>
  <c r="J127" i="28"/>
  <c r="I127" i="28"/>
  <c r="K129" i="28"/>
  <c r="J129" i="28"/>
  <c r="I129" i="28"/>
  <c r="K131" i="28"/>
  <c r="J131" i="28"/>
  <c r="I131" i="28"/>
  <c r="K134" i="28"/>
  <c r="J134" i="28"/>
  <c r="I134" i="28"/>
  <c r="K136" i="28"/>
  <c r="J136" i="28"/>
  <c r="I136" i="28"/>
  <c r="H146" i="28"/>
  <c r="K138" i="28"/>
  <c r="J138" i="28"/>
  <c r="I138" i="28"/>
  <c r="K140" i="28"/>
  <c r="J140" i="28"/>
  <c r="I140" i="28"/>
  <c r="K142" i="28"/>
  <c r="J142" i="28"/>
  <c r="I142" i="28"/>
  <c r="K144" i="28"/>
  <c r="J144" i="28"/>
  <c r="I144" i="28"/>
  <c r="K149" i="28"/>
  <c r="J149" i="28"/>
  <c r="I149" i="28"/>
  <c r="K151" i="28"/>
  <c r="J151" i="28"/>
  <c r="I151" i="28"/>
  <c r="K153" i="28"/>
  <c r="J153" i="28"/>
  <c r="I153" i="28"/>
  <c r="K155" i="28"/>
  <c r="J155" i="28"/>
  <c r="I155" i="28"/>
  <c r="K157" i="28"/>
  <c r="J157" i="28"/>
  <c r="I157" i="28"/>
  <c r="K159" i="28"/>
  <c r="J159" i="28"/>
  <c r="I159" i="28"/>
  <c r="K123" i="29"/>
  <c r="J123" i="29"/>
  <c r="I123" i="29"/>
  <c r="K114" i="29"/>
  <c r="J114" i="29"/>
  <c r="I114" i="29"/>
  <c r="K110" i="29"/>
  <c r="J110" i="29"/>
  <c r="I110" i="29"/>
  <c r="H118" i="29"/>
  <c r="K106" i="29"/>
  <c r="J106" i="29"/>
  <c r="I106" i="29"/>
  <c r="K101" i="29"/>
  <c r="J101" i="29"/>
  <c r="I101" i="29"/>
  <c r="K97" i="29"/>
  <c r="J97" i="29"/>
  <c r="I97" i="29"/>
  <c r="K93" i="29"/>
  <c r="J93" i="29"/>
  <c r="I93" i="29"/>
  <c r="K88" i="29"/>
  <c r="J88" i="29"/>
  <c r="I88" i="29"/>
  <c r="K84" i="29"/>
  <c r="J84" i="29"/>
  <c r="I84" i="29"/>
  <c r="K80" i="29"/>
  <c r="J80" i="29"/>
  <c r="I80" i="29"/>
  <c r="K75" i="29"/>
  <c r="J75" i="29"/>
  <c r="I75" i="29"/>
  <c r="K71" i="29"/>
  <c r="J71" i="29"/>
  <c r="I71" i="29"/>
  <c r="K67" i="29"/>
  <c r="J67" i="29"/>
  <c r="I67" i="29"/>
  <c r="K58" i="29"/>
  <c r="J58" i="29"/>
  <c r="I58" i="29"/>
  <c r="K54" i="29"/>
  <c r="J54" i="29"/>
  <c r="I54" i="29"/>
  <c r="H62" i="29"/>
  <c r="K50" i="29"/>
  <c r="J50" i="29"/>
  <c r="I50" i="29"/>
  <c r="K45" i="29"/>
  <c r="J45" i="29"/>
  <c r="I45" i="29"/>
  <c r="K41" i="29"/>
  <c r="J41" i="29"/>
  <c r="I41" i="29"/>
  <c r="K37" i="29"/>
  <c r="J37" i="29"/>
  <c r="I37" i="29"/>
  <c r="K32" i="29"/>
  <c r="J32" i="29"/>
  <c r="I32" i="29"/>
  <c r="K28" i="29"/>
  <c r="J28" i="29"/>
  <c r="I28" i="29"/>
  <c r="K24" i="29"/>
  <c r="J24" i="29"/>
  <c r="I24" i="29"/>
  <c r="K19" i="29"/>
  <c r="J19" i="29"/>
  <c r="I19" i="29"/>
  <c r="K15" i="29"/>
  <c r="J15" i="29"/>
  <c r="I15" i="29"/>
  <c r="K11" i="29"/>
  <c r="J11" i="29"/>
  <c r="I11" i="29"/>
  <c r="J149" i="29"/>
  <c r="I149" i="29"/>
  <c r="K149" i="29"/>
  <c r="J153" i="29"/>
  <c r="I153" i="29"/>
  <c r="K153" i="29"/>
  <c r="J157" i="29"/>
  <c r="I157" i="29"/>
  <c r="K157" i="29"/>
  <c r="I148" i="29"/>
  <c r="K148" i="29"/>
  <c r="J148" i="29"/>
  <c r="I152" i="29"/>
  <c r="K152" i="29"/>
  <c r="J152" i="29"/>
  <c r="H160" i="29"/>
  <c r="I156" i="29"/>
  <c r="K156" i="29"/>
  <c r="J156" i="29"/>
  <c r="J8" i="29"/>
  <c r="I8" i="29"/>
  <c r="K8" i="29"/>
  <c r="J10" i="29"/>
  <c r="I10" i="29"/>
  <c r="K10" i="29"/>
  <c r="J12" i="29"/>
  <c r="I12" i="29"/>
  <c r="H20" i="29"/>
  <c r="K12" i="29"/>
  <c r="J14" i="29"/>
  <c r="I14" i="29"/>
  <c r="K14" i="29"/>
  <c r="J16" i="29"/>
  <c r="I16" i="29"/>
  <c r="K16" i="29"/>
  <c r="J18" i="29"/>
  <c r="I18" i="29"/>
  <c r="K18" i="29"/>
  <c r="J23" i="29"/>
  <c r="I23" i="29"/>
  <c r="K23" i="29"/>
  <c r="J25" i="29"/>
  <c r="I25" i="29"/>
  <c r="K25" i="29"/>
  <c r="J27" i="29"/>
  <c r="I27" i="29"/>
  <c r="K27" i="29"/>
  <c r="J29" i="29"/>
  <c r="I29" i="29"/>
  <c r="K29" i="29"/>
  <c r="J31" i="29"/>
  <c r="I31" i="29"/>
  <c r="K31" i="29"/>
  <c r="J33" i="29"/>
  <c r="I33" i="29"/>
  <c r="K33" i="29"/>
  <c r="J36" i="29"/>
  <c r="I36" i="29"/>
  <c r="K36" i="29"/>
  <c r="J38" i="29"/>
  <c r="I38" i="29"/>
  <c r="K38" i="29"/>
  <c r="J40" i="29"/>
  <c r="I40" i="29"/>
  <c r="H48" i="29"/>
  <c r="K40" i="29"/>
  <c r="J42" i="29"/>
  <c r="I42" i="29"/>
  <c r="K42" i="29"/>
  <c r="J44" i="29"/>
  <c r="I44" i="29"/>
  <c r="K44" i="29"/>
  <c r="J46" i="29"/>
  <c r="I46" i="29"/>
  <c r="K46" i="29"/>
  <c r="J51" i="29"/>
  <c r="I51" i="29"/>
  <c r="K51" i="29"/>
  <c r="J53" i="29"/>
  <c r="I53" i="29"/>
  <c r="K53" i="29"/>
  <c r="J55" i="29"/>
  <c r="I55" i="29"/>
  <c r="K55" i="29"/>
  <c r="J57" i="29"/>
  <c r="I57" i="29"/>
  <c r="K57" i="29"/>
  <c r="J59" i="29"/>
  <c r="I59" i="29"/>
  <c r="K59" i="29"/>
  <c r="J61" i="29"/>
  <c r="I61" i="29"/>
  <c r="K61" i="29"/>
  <c r="J64" i="29"/>
  <c r="I64" i="29"/>
  <c r="K64" i="29"/>
  <c r="J66" i="29"/>
  <c r="I66" i="29"/>
  <c r="K66" i="29"/>
  <c r="J68" i="29"/>
  <c r="I68" i="29"/>
  <c r="H76" i="29"/>
  <c r="K68" i="29"/>
  <c r="J70" i="29"/>
  <c r="I70" i="29"/>
  <c r="K70" i="29"/>
  <c r="J72" i="29"/>
  <c r="I72" i="29"/>
  <c r="K72" i="29"/>
  <c r="J74" i="29"/>
  <c r="I74" i="29"/>
  <c r="K74" i="29"/>
  <c r="J79" i="29"/>
  <c r="I79" i="29"/>
  <c r="K79" i="29"/>
  <c r="J81" i="29"/>
  <c r="I81" i="29"/>
  <c r="K81" i="29"/>
  <c r="J83" i="29"/>
  <c r="I83" i="29"/>
  <c r="K83" i="29"/>
  <c r="J85" i="29"/>
  <c r="I85" i="29"/>
  <c r="K85" i="29"/>
  <c r="J87" i="29"/>
  <c r="I87" i="29"/>
  <c r="K87" i="29"/>
  <c r="J89" i="29"/>
  <c r="I89" i="29"/>
  <c r="K89" i="29"/>
  <c r="J92" i="29"/>
  <c r="I92" i="29"/>
  <c r="K92" i="29"/>
  <c r="J94" i="29"/>
  <c r="I94" i="29"/>
  <c r="K94" i="29"/>
  <c r="J96" i="29"/>
  <c r="I96" i="29"/>
  <c r="H104" i="29"/>
  <c r="K96" i="29"/>
  <c r="J98" i="29"/>
  <c r="I98" i="29"/>
  <c r="K98" i="29"/>
  <c r="J100" i="29"/>
  <c r="I100" i="29"/>
  <c r="K100" i="29"/>
  <c r="J102" i="29"/>
  <c r="I102" i="29"/>
  <c r="K102" i="29"/>
  <c r="J107" i="29"/>
  <c r="I107" i="29"/>
  <c r="K107" i="29"/>
  <c r="J109" i="29"/>
  <c r="I109" i="29"/>
  <c r="K109" i="29"/>
  <c r="J111" i="29"/>
  <c r="I111" i="29"/>
  <c r="K111" i="29"/>
  <c r="J113" i="29"/>
  <c r="I113" i="29"/>
  <c r="K113" i="29"/>
  <c r="J115" i="29"/>
  <c r="I115" i="29"/>
  <c r="K115" i="29"/>
  <c r="J117" i="29"/>
  <c r="I117" i="29"/>
  <c r="K117" i="29"/>
  <c r="J120" i="29"/>
  <c r="I120" i="29"/>
  <c r="K120" i="29"/>
  <c r="J122" i="29"/>
  <c r="I122" i="29"/>
  <c r="K122" i="29"/>
  <c r="J124" i="29"/>
  <c r="I124" i="29"/>
  <c r="H132" i="29"/>
  <c r="K124" i="29"/>
  <c r="I126" i="29"/>
  <c r="K126" i="29"/>
  <c r="J126" i="29"/>
  <c r="I127" i="29"/>
  <c r="K127" i="29"/>
  <c r="J127" i="29"/>
  <c r="I128" i="29"/>
  <c r="K128" i="29"/>
  <c r="J128" i="29"/>
  <c r="I129" i="29"/>
  <c r="K129" i="29"/>
  <c r="J129" i="29"/>
  <c r="I130" i="29"/>
  <c r="K130" i="29"/>
  <c r="J130" i="29"/>
  <c r="I131" i="29"/>
  <c r="K131" i="29"/>
  <c r="J131" i="29"/>
  <c r="I134" i="29"/>
  <c r="K134" i="29"/>
  <c r="J134" i="29"/>
  <c r="I135" i="29"/>
  <c r="K135" i="29"/>
  <c r="J135" i="29"/>
  <c r="I136" i="29"/>
  <c r="K136" i="29"/>
  <c r="J136" i="29"/>
  <c r="I137" i="29"/>
  <c r="K137" i="29"/>
  <c r="J137" i="29"/>
  <c r="I138" i="29"/>
  <c r="K138" i="29"/>
  <c r="J138" i="29"/>
  <c r="H146" i="29"/>
  <c r="I139" i="29"/>
  <c r="K139" i="29"/>
  <c r="J139" i="29"/>
  <c r="I140" i="29"/>
  <c r="K140" i="29"/>
  <c r="J140" i="29"/>
  <c r="I141" i="29"/>
  <c r="K141" i="29"/>
  <c r="J141" i="29"/>
  <c r="I142" i="29"/>
  <c r="K142" i="29"/>
  <c r="J142" i="29"/>
  <c r="I143" i="29"/>
  <c r="K143" i="29"/>
  <c r="J143" i="29"/>
  <c r="I144" i="29"/>
  <c r="K144" i="29"/>
  <c r="J144" i="29"/>
  <c r="I145" i="29"/>
  <c r="K145" i="29"/>
  <c r="J145" i="29"/>
  <c r="J151" i="29"/>
  <c r="I151" i="29"/>
  <c r="K151" i="29"/>
  <c r="J155" i="29"/>
  <c r="I155" i="29"/>
  <c r="K155" i="29"/>
  <c r="J159" i="29"/>
  <c r="I159" i="29"/>
  <c r="K159" i="29"/>
  <c r="I150" i="29"/>
  <c r="K150" i="29"/>
  <c r="J150" i="29"/>
  <c r="I154" i="29"/>
  <c r="K154" i="29"/>
  <c r="J154" i="29"/>
  <c r="I158" i="29"/>
  <c r="K158" i="29"/>
  <c r="J158" i="29"/>
  <c r="K70" i="28"/>
  <c r="J70" i="28"/>
  <c r="I70" i="28"/>
  <c r="H76" i="28"/>
  <c r="K68" i="28"/>
  <c r="J68" i="28"/>
  <c r="I68" i="28"/>
  <c r="K66" i="28"/>
  <c r="J66" i="28"/>
  <c r="I66" i="28"/>
  <c r="K64" i="28"/>
  <c r="J64" i="28"/>
  <c r="I64" i="28"/>
  <c r="K61" i="28"/>
  <c r="J61" i="28"/>
  <c r="I61" i="28"/>
  <c r="K59" i="28"/>
  <c r="J59" i="28"/>
  <c r="I59" i="28"/>
  <c r="K57" i="28"/>
  <c r="J57" i="28"/>
  <c r="I57" i="28"/>
  <c r="K55" i="28"/>
  <c r="J55" i="28"/>
  <c r="I55" i="28"/>
  <c r="K53" i="28"/>
  <c r="J53" i="28"/>
  <c r="I53" i="28"/>
  <c r="K51" i="28"/>
  <c r="J51" i="28"/>
  <c r="I51" i="28"/>
  <c r="K46" i="28"/>
  <c r="J46" i="28"/>
  <c r="I46" i="28"/>
  <c r="K44" i="28"/>
  <c r="J44" i="28"/>
  <c r="I44" i="28"/>
  <c r="K42" i="28"/>
  <c r="J42" i="28"/>
  <c r="I42" i="28"/>
  <c r="K40" i="28"/>
  <c r="J40" i="28"/>
  <c r="I40" i="28"/>
  <c r="H48" i="28"/>
  <c r="K38" i="28"/>
  <c r="J38" i="28"/>
  <c r="I38" i="28"/>
  <c r="K36" i="28"/>
  <c r="J36" i="28"/>
  <c r="I36" i="28"/>
  <c r="K33" i="28"/>
  <c r="J33" i="28"/>
  <c r="I33" i="28"/>
  <c r="K31" i="28"/>
  <c r="J31" i="28"/>
  <c r="I31" i="28"/>
  <c r="K29" i="28"/>
  <c r="J29" i="28"/>
  <c r="I29" i="28"/>
  <c r="K27" i="28"/>
  <c r="J27" i="28"/>
  <c r="I27" i="28"/>
  <c r="K25" i="28"/>
  <c r="J25" i="28"/>
  <c r="I25" i="28"/>
  <c r="K23" i="28"/>
  <c r="J23" i="28"/>
  <c r="I23" i="28"/>
  <c r="K18" i="28"/>
  <c r="J18" i="28"/>
  <c r="I18" i="28"/>
  <c r="K16" i="28"/>
  <c r="J16" i="28"/>
  <c r="I16" i="28"/>
  <c r="K14" i="28"/>
  <c r="J14" i="28"/>
  <c r="I14" i="28"/>
  <c r="K12" i="28"/>
  <c r="J12" i="28"/>
  <c r="I12" i="28"/>
  <c r="H20" i="28"/>
  <c r="K10" i="28"/>
  <c r="J10" i="28"/>
  <c r="I10" i="28"/>
  <c r="K8" i="28"/>
  <c r="J8" i="28"/>
  <c r="I8" i="28"/>
  <c r="J156" i="23"/>
  <c r="I156" i="23"/>
  <c r="K156" i="23"/>
  <c r="J154" i="23"/>
  <c r="I154" i="23"/>
  <c r="K154" i="23"/>
  <c r="J152" i="23"/>
  <c r="I152" i="23"/>
  <c r="H160" i="23"/>
  <c r="K152" i="23"/>
  <c r="J150" i="23"/>
  <c r="I150" i="23"/>
  <c r="K150" i="23"/>
  <c r="J148" i="23"/>
  <c r="I148" i="23"/>
  <c r="K148" i="23"/>
  <c r="J145" i="23"/>
  <c r="I145" i="23"/>
  <c r="K145" i="23"/>
  <c r="J143" i="23"/>
  <c r="I143" i="23"/>
  <c r="K143" i="23"/>
  <c r="J141" i="23"/>
  <c r="I141" i="23"/>
  <c r="K141" i="23"/>
  <c r="J139" i="23"/>
  <c r="I139" i="23"/>
  <c r="K139" i="23"/>
  <c r="J137" i="23"/>
  <c r="I137" i="23"/>
  <c r="K137" i="23"/>
  <c r="J135" i="23"/>
  <c r="I135" i="23"/>
  <c r="K135" i="23"/>
  <c r="J130" i="23"/>
  <c r="I130" i="23"/>
  <c r="K130" i="23"/>
  <c r="J128" i="23"/>
  <c r="I128" i="23"/>
  <c r="K128" i="23"/>
  <c r="J126" i="23"/>
  <c r="I126" i="23"/>
  <c r="K126" i="23"/>
  <c r="J124" i="23"/>
  <c r="I124" i="23"/>
  <c r="H132" i="23"/>
  <c r="K124" i="23"/>
  <c r="J122" i="23"/>
  <c r="I122" i="23"/>
  <c r="K122" i="23"/>
  <c r="J120" i="23"/>
  <c r="I120" i="23"/>
  <c r="K120" i="23"/>
  <c r="J117" i="23"/>
  <c r="I117" i="23"/>
  <c r="K117" i="23"/>
  <c r="J115" i="23"/>
  <c r="I115" i="23"/>
  <c r="K115" i="23"/>
  <c r="J113" i="23"/>
  <c r="I113" i="23"/>
  <c r="K113" i="23"/>
  <c r="J111" i="23"/>
  <c r="I111" i="23"/>
  <c r="K111" i="23"/>
  <c r="J109" i="23"/>
  <c r="I109" i="23"/>
  <c r="K109" i="23"/>
  <c r="J107" i="23"/>
  <c r="I107" i="23"/>
  <c r="K107" i="23"/>
  <c r="J102" i="23"/>
  <c r="I102" i="23"/>
  <c r="K102" i="23"/>
  <c r="J100" i="23"/>
  <c r="I100" i="23"/>
  <c r="K100" i="23"/>
  <c r="J98" i="23"/>
  <c r="I98" i="23"/>
  <c r="K98" i="23"/>
  <c r="J96" i="23"/>
  <c r="I96" i="23"/>
  <c r="H104" i="23"/>
  <c r="K96" i="23"/>
  <c r="J94" i="23"/>
  <c r="I94" i="23"/>
  <c r="K94" i="23"/>
  <c r="J92" i="23"/>
  <c r="I92" i="23"/>
  <c r="K92" i="23"/>
  <c r="J89" i="23"/>
  <c r="I89" i="23"/>
  <c r="K89" i="23"/>
  <c r="J87" i="23"/>
  <c r="I87" i="23"/>
  <c r="K87" i="23"/>
  <c r="J85" i="23"/>
  <c r="I85" i="23"/>
  <c r="K85" i="23"/>
  <c r="J83" i="23"/>
  <c r="I83" i="23"/>
  <c r="K83" i="23"/>
  <c r="J81" i="23"/>
  <c r="I81" i="23"/>
  <c r="K81" i="23"/>
  <c r="J79" i="23"/>
  <c r="I79" i="23"/>
  <c r="K79" i="23"/>
  <c r="J74" i="23"/>
  <c r="I74" i="23"/>
  <c r="K74" i="23"/>
  <c r="J72" i="23"/>
  <c r="I72" i="23"/>
  <c r="K72" i="23"/>
  <c r="J70" i="23"/>
  <c r="I70" i="23"/>
  <c r="K70" i="23"/>
  <c r="J68" i="23"/>
  <c r="I68" i="23"/>
  <c r="H76" i="23"/>
  <c r="K68" i="23"/>
  <c r="J66" i="23"/>
  <c r="I66" i="23"/>
  <c r="K66" i="23"/>
  <c r="J64" i="23"/>
  <c r="I64" i="23"/>
  <c r="K64" i="23"/>
  <c r="J61" i="23"/>
  <c r="I61" i="23"/>
  <c r="K61" i="23"/>
  <c r="J59" i="23"/>
  <c r="I59" i="23"/>
  <c r="K59" i="23"/>
  <c r="J57" i="23"/>
  <c r="I57" i="23"/>
  <c r="K57" i="23"/>
  <c r="J55" i="23"/>
  <c r="I55" i="23"/>
  <c r="K55" i="23"/>
  <c r="J53" i="23"/>
  <c r="I53" i="23"/>
  <c r="K53" i="23"/>
  <c r="J51" i="23"/>
  <c r="I51" i="23"/>
  <c r="K51" i="23"/>
  <c r="J46" i="23"/>
  <c r="I46" i="23"/>
  <c r="K46" i="23"/>
  <c r="J44" i="23"/>
  <c r="I44" i="23"/>
  <c r="K44" i="23"/>
  <c r="J42" i="23"/>
  <c r="I42" i="23"/>
  <c r="K42" i="23"/>
  <c r="J40" i="23"/>
  <c r="I40" i="23"/>
  <c r="H48" i="23"/>
  <c r="K40" i="23"/>
  <c r="J38" i="23"/>
  <c r="I38" i="23"/>
  <c r="K38" i="23"/>
  <c r="J36" i="23"/>
  <c r="I36" i="23"/>
  <c r="K36" i="23"/>
  <c r="J33" i="23"/>
  <c r="I33" i="23"/>
  <c r="K33" i="23"/>
  <c r="J31" i="23"/>
  <c r="I31" i="23"/>
  <c r="K31" i="23"/>
  <c r="J29" i="23"/>
  <c r="I29" i="23"/>
  <c r="K29" i="23"/>
  <c r="J27" i="23"/>
  <c r="I27" i="23"/>
  <c r="K27" i="23"/>
  <c r="J25" i="23"/>
  <c r="I25" i="23"/>
  <c r="K25" i="23"/>
  <c r="J23" i="23"/>
  <c r="I23" i="23"/>
  <c r="K23" i="23"/>
  <c r="V19" i="23"/>
  <c r="U19" i="23"/>
  <c r="W19" i="23"/>
  <c r="V18" i="23"/>
  <c r="U18" i="23"/>
  <c r="W18" i="23"/>
  <c r="V17" i="23"/>
  <c r="U17" i="23"/>
  <c r="W17" i="23"/>
  <c r="V16" i="23"/>
  <c r="U16" i="23"/>
  <c r="W16" i="23"/>
  <c r="V15" i="23"/>
  <c r="U15" i="23"/>
  <c r="W15" i="23"/>
  <c r="V14" i="23"/>
  <c r="U14" i="23"/>
  <c r="W14" i="23"/>
  <c r="V13" i="23"/>
  <c r="U13" i="23"/>
  <c r="W13" i="23"/>
  <c r="V12" i="23"/>
  <c r="U12" i="23"/>
  <c r="T20" i="23"/>
  <c r="W12" i="23"/>
  <c r="V11" i="23"/>
  <c r="U11" i="23"/>
  <c r="W11" i="23"/>
  <c r="V10" i="23"/>
  <c r="U10" i="23"/>
  <c r="W10" i="23"/>
  <c r="V9" i="23"/>
  <c r="U9" i="23"/>
  <c r="W9" i="23"/>
  <c r="V8" i="23"/>
  <c r="U8" i="23"/>
  <c r="W8" i="23"/>
  <c r="X14" i="22"/>
  <c r="W14" i="22"/>
  <c r="V14" i="22"/>
  <c r="V19" i="22"/>
  <c r="X19" i="22"/>
  <c r="W19" i="22"/>
  <c r="V13" i="22"/>
  <c r="U21" i="22"/>
  <c r="X13" i="22"/>
  <c r="W13" i="22"/>
  <c r="W18" i="22"/>
  <c r="V18" i="22"/>
  <c r="X18" i="22"/>
  <c r="W12" i="22"/>
  <c r="V12" i="22"/>
  <c r="X12" i="22"/>
  <c r="L86" i="27"/>
  <c r="L42" i="27"/>
  <c r="L107" i="27"/>
  <c r="L106" i="27"/>
  <c r="L105" i="27"/>
  <c r="L104" i="27"/>
  <c r="L103" i="27"/>
  <c r="L102" i="27"/>
  <c r="L101" i="27"/>
  <c r="L100" i="27"/>
  <c r="L99" i="27"/>
  <c r="L98" i="27"/>
  <c r="L97" i="27"/>
  <c r="L63" i="27"/>
  <c r="L62" i="27"/>
  <c r="L61" i="27"/>
  <c r="L60" i="27"/>
  <c r="L59" i="27"/>
  <c r="L58" i="27"/>
  <c r="L57" i="27"/>
  <c r="L56" i="27"/>
  <c r="L55" i="27"/>
  <c r="L54" i="27"/>
  <c r="L53" i="27"/>
  <c r="L87" i="27"/>
  <c r="L43" i="27"/>
  <c r="L30" i="27"/>
  <c r="L108" i="27"/>
  <c r="L64" i="27"/>
  <c r="L85" i="27"/>
  <c r="L84" i="27"/>
  <c r="L83" i="27"/>
  <c r="L82" i="27"/>
  <c r="L81" i="27"/>
  <c r="L80" i="27"/>
  <c r="L79" i="27"/>
  <c r="L78" i="27"/>
  <c r="L77" i="27"/>
  <c r="L76" i="27"/>
  <c r="L75" i="27"/>
  <c r="L41" i="27"/>
  <c r="L40" i="27"/>
  <c r="L39" i="27"/>
  <c r="L38" i="27"/>
  <c r="L37" i="27"/>
  <c r="L36" i="27"/>
  <c r="L35" i="27"/>
  <c r="L34" i="27"/>
  <c r="L33" i="27"/>
  <c r="L32" i="27"/>
  <c r="L31" i="27"/>
  <c r="L109" i="27"/>
  <c r="L65" i="27"/>
  <c r="I95" i="27"/>
  <c r="I51" i="27"/>
  <c r="J8" i="27"/>
  <c r="G7" i="27"/>
  <c r="I73" i="27"/>
  <c r="I29" i="27"/>
  <c r="X17" i="22"/>
  <c r="W17" i="22"/>
  <c r="V17" i="22"/>
  <c r="X11" i="22"/>
  <c r="W11" i="22"/>
  <c r="V11" i="22"/>
  <c r="L13" i="22"/>
  <c r="I21" i="22"/>
  <c r="K13" i="22"/>
  <c r="J13" i="22"/>
  <c r="I161" i="21"/>
  <c r="H161" i="21"/>
  <c r="I142" i="21"/>
  <c r="H142" i="21"/>
  <c r="I123" i="21"/>
  <c r="H123" i="21"/>
  <c r="H100" i="21"/>
  <c r="I100" i="21"/>
  <c r="H90" i="21"/>
  <c r="I90" i="21"/>
  <c r="H81" i="21"/>
  <c r="I81" i="21"/>
  <c r="H71" i="21"/>
  <c r="I71" i="21"/>
  <c r="H61" i="21"/>
  <c r="I61" i="21"/>
  <c r="H52" i="21"/>
  <c r="I52" i="21"/>
  <c r="H42" i="21"/>
  <c r="G50" i="21"/>
  <c r="I42" i="21"/>
  <c r="H32" i="21"/>
  <c r="I32" i="21"/>
  <c r="H18" i="21"/>
  <c r="I18" i="21"/>
  <c r="Q13" i="21"/>
  <c r="R13" i="21"/>
  <c r="Y101" i="19"/>
  <c r="X101" i="19"/>
  <c r="X100" i="19"/>
  <c r="Y100" i="19"/>
  <c r="Y99" i="19"/>
  <c r="X99" i="19"/>
  <c r="Y98" i="19"/>
  <c r="X98" i="19"/>
  <c r="W105" i="19"/>
  <c r="X97" i="19"/>
  <c r="Y97" i="19"/>
  <c r="Y96" i="19"/>
  <c r="X96" i="19"/>
  <c r="Y95" i="19"/>
  <c r="X95" i="19"/>
  <c r="W93" i="19"/>
  <c r="X94" i="19"/>
  <c r="Y94" i="19"/>
  <c r="X90" i="19"/>
  <c r="Y90" i="19"/>
  <c r="Y89" i="19"/>
  <c r="X89" i="19"/>
  <c r="Y88" i="19"/>
  <c r="X88" i="19"/>
  <c r="X87" i="19"/>
  <c r="Y87" i="19"/>
  <c r="Y86" i="19"/>
  <c r="X86" i="19"/>
  <c r="Y85" i="19"/>
  <c r="X85" i="19"/>
  <c r="X84" i="19"/>
  <c r="Y84" i="19"/>
  <c r="W91" i="19"/>
  <c r="Y83" i="19"/>
  <c r="X83" i="19"/>
  <c r="Y82" i="19"/>
  <c r="X82" i="19"/>
  <c r="X81" i="19"/>
  <c r="Y81" i="19"/>
  <c r="W79" i="19"/>
  <c r="Y80" i="19"/>
  <c r="X80" i="19"/>
  <c r="Y76" i="19"/>
  <c r="X76" i="19"/>
  <c r="Y75" i="19"/>
  <c r="X75" i="19"/>
  <c r="X74" i="19"/>
  <c r="Y74" i="19"/>
  <c r="Y73" i="19"/>
  <c r="X73" i="19"/>
  <c r="Y72" i="19"/>
  <c r="X72" i="19"/>
  <c r="X71" i="19"/>
  <c r="Y71" i="19"/>
  <c r="Y70" i="19"/>
  <c r="X70" i="19"/>
  <c r="W77" i="19"/>
  <c r="Y69" i="19"/>
  <c r="X69" i="19"/>
  <c r="X68" i="19"/>
  <c r="Y68" i="19"/>
  <c r="Y67" i="19"/>
  <c r="X67" i="19"/>
  <c r="W65" i="19"/>
  <c r="Y66" i="19"/>
  <c r="X66" i="19"/>
  <c r="Y62" i="19"/>
  <c r="X62" i="19"/>
  <c r="X61" i="19"/>
  <c r="Y61" i="19"/>
  <c r="Y60" i="19"/>
  <c r="X60" i="19"/>
  <c r="Y59" i="19"/>
  <c r="X59" i="19"/>
  <c r="Y58" i="19"/>
  <c r="X58" i="19"/>
  <c r="Y57" i="19"/>
  <c r="X57" i="19"/>
  <c r="Y56" i="19"/>
  <c r="X56" i="19"/>
  <c r="W63" i="19"/>
  <c r="Y55" i="19"/>
  <c r="X55" i="19"/>
  <c r="Y54" i="19"/>
  <c r="X54" i="19"/>
  <c r="Y53" i="19"/>
  <c r="X53" i="19"/>
  <c r="W51" i="19"/>
  <c r="Y52" i="19"/>
  <c r="X52" i="19"/>
  <c r="Y48" i="19"/>
  <c r="X48" i="19"/>
  <c r="Y47" i="19"/>
  <c r="X47" i="19"/>
  <c r="Y46" i="19"/>
  <c r="X46" i="19"/>
  <c r="Y45" i="19"/>
  <c r="X45" i="19"/>
  <c r="Y44" i="19"/>
  <c r="X44" i="19"/>
  <c r="Y43" i="19"/>
  <c r="X43" i="19"/>
  <c r="Y42" i="19"/>
  <c r="X42" i="19"/>
  <c r="W49" i="19"/>
  <c r="Y41" i="19"/>
  <c r="X41" i="19"/>
  <c r="Y40" i="19"/>
  <c r="X40" i="19"/>
  <c r="Y39" i="19"/>
  <c r="X39" i="19"/>
  <c r="W37" i="19"/>
  <c r="Y38" i="19"/>
  <c r="X38" i="19"/>
  <c r="Y34" i="19"/>
  <c r="X34" i="19"/>
  <c r="Y33" i="19"/>
  <c r="X33" i="19"/>
  <c r="Y32" i="19"/>
  <c r="X32" i="19"/>
  <c r="Y31" i="19"/>
  <c r="X31" i="19"/>
  <c r="Y30" i="19"/>
  <c r="X30" i="19"/>
  <c r="Y29" i="19"/>
  <c r="X29" i="19"/>
  <c r="Y28" i="19"/>
  <c r="X28" i="19"/>
  <c r="W35" i="19"/>
  <c r="Y27" i="19"/>
  <c r="X27" i="19"/>
  <c r="Y26" i="19"/>
  <c r="X26" i="19"/>
  <c r="Y25" i="19"/>
  <c r="X25" i="19"/>
  <c r="W23" i="19"/>
  <c r="Y24" i="19"/>
  <c r="X24" i="19"/>
  <c r="Y20" i="19"/>
  <c r="X20" i="19"/>
  <c r="Y19" i="19"/>
  <c r="X19" i="19"/>
  <c r="Y18" i="19"/>
  <c r="X18" i="19"/>
  <c r="Y17" i="19"/>
  <c r="X17" i="19"/>
  <c r="Y16" i="19"/>
  <c r="X16" i="19"/>
  <c r="Y15" i="19"/>
  <c r="X15" i="19"/>
  <c r="Y14" i="19"/>
  <c r="X14" i="19"/>
  <c r="W21" i="19"/>
  <c r="Y13" i="19"/>
  <c r="X13" i="19"/>
  <c r="Y12" i="19"/>
  <c r="X12" i="19"/>
  <c r="Y11" i="19"/>
  <c r="X11" i="19"/>
  <c r="W9" i="19"/>
  <c r="Y10" i="19"/>
  <c r="X10" i="19"/>
  <c r="Y102" i="19"/>
  <c r="X102" i="19"/>
  <c r="Y103" i="19"/>
  <c r="X103" i="19"/>
  <c r="X104" i="19"/>
  <c r="Y104" i="19"/>
  <c r="W107" i="19"/>
  <c r="X108" i="19"/>
  <c r="Y108" i="19"/>
  <c r="Y109" i="19"/>
  <c r="X109" i="19"/>
  <c r="Y110" i="19"/>
  <c r="X110" i="19"/>
  <c r="W119" i="19"/>
  <c r="X111" i="19"/>
  <c r="Y111" i="19"/>
  <c r="Y112" i="19"/>
  <c r="X112" i="19"/>
  <c r="Y113" i="19"/>
  <c r="X113" i="19"/>
  <c r="X114" i="19"/>
  <c r="Y114" i="19"/>
  <c r="Y115" i="19"/>
  <c r="X115" i="19"/>
  <c r="Y116" i="19"/>
  <c r="X116" i="19"/>
  <c r="X117" i="19"/>
  <c r="Y117" i="19"/>
  <c r="Y118" i="19"/>
  <c r="X118" i="19"/>
  <c r="W121" i="19"/>
  <c r="Y122" i="19"/>
  <c r="X122" i="19"/>
  <c r="Y123" i="19"/>
  <c r="X123" i="19"/>
  <c r="X124" i="19"/>
  <c r="Y124" i="19"/>
  <c r="W133" i="19"/>
  <c r="Y125" i="19"/>
  <c r="X125" i="19"/>
  <c r="Y126" i="19"/>
  <c r="X126" i="19"/>
  <c r="X127" i="19"/>
  <c r="Y127" i="19"/>
  <c r="Y128" i="19"/>
  <c r="X128" i="19"/>
  <c r="Y129" i="19"/>
  <c r="X129" i="19"/>
  <c r="X130" i="19"/>
  <c r="Y130" i="19"/>
  <c r="Y131" i="19"/>
  <c r="X131" i="19"/>
  <c r="Y132" i="19"/>
  <c r="X132" i="19"/>
  <c r="W135" i="19"/>
  <c r="Y136" i="19"/>
  <c r="X136" i="19"/>
  <c r="X137" i="19"/>
  <c r="Y137" i="19"/>
  <c r="Y138" i="19"/>
  <c r="X138" i="19"/>
  <c r="W147" i="19"/>
  <c r="Y139" i="19"/>
  <c r="X139" i="19"/>
  <c r="X140" i="19"/>
  <c r="Y140" i="19"/>
  <c r="Y141" i="19"/>
  <c r="X141" i="19"/>
  <c r="Y142" i="19"/>
  <c r="X142" i="19"/>
  <c r="X143" i="19"/>
  <c r="Y143" i="19"/>
  <c r="Y144" i="19"/>
  <c r="X144" i="19"/>
  <c r="Y145" i="19"/>
  <c r="X145" i="19"/>
  <c r="X146" i="19"/>
  <c r="Y146" i="19"/>
  <c r="W149" i="19"/>
  <c r="X150" i="19"/>
  <c r="Y150" i="19"/>
  <c r="Y151" i="19"/>
  <c r="X151" i="19"/>
  <c r="Y152" i="19"/>
  <c r="X152" i="19"/>
  <c r="W161" i="19"/>
  <c r="X153" i="19"/>
  <c r="Y153" i="19"/>
  <c r="Y154" i="19"/>
  <c r="X154" i="19"/>
  <c r="Y155" i="19"/>
  <c r="X155" i="19"/>
  <c r="X156" i="19"/>
  <c r="Y156" i="19"/>
  <c r="Y157" i="19"/>
  <c r="X157" i="19"/>
  <c r="Y158" i="19"/>
  <c r="X158" i="19"/>
  <c r="X159" i="19"/>
  <c r="Y159" i="19"/>
  <c r="Y160" i="19"/>
  <c r="X160" i="19"/>
  <c r="L149" i="22"/>
  <c r="K149" i="22"/>
  <c r="J149" i="22"/>
  <c r="L90" i="22"/>
  <c r="K90" i="22"/>
  <c r="J90" i="22"/>
  <c r="L61" i="22"/>
  <c r="K61" i="22"/>
  <c r="J61" i="22"/>
  <c r="L29" i="22"/>
  <c r="K29" i="22"/>
  <c r="J29" i="22"/>
  <c r="L12" i="22"/>
  <c r="K12" i="22"/>
  <c r="J12" i="22"/>
  <c r="L14" i="22"/>
  <c r="K14" i="22"/>
  <c r="J14" i="22"/>
  <c r="L20" i="22"/>
  <c r="K20" i="22"/>
  <c r="J20" i="22"/>
  <c r="L24" i="22"/>
  <c r="K24" i="22"/>
  <c r="J24" i="22"/>
  <c r="L26" i="22"/>
  <c r="K26" i="22"/>
  <c r="J26" i="22"/>
  <c r="L28" i="22"/>
  <c r="K28" i="22"/>
  <c r="J28" i="22"/>
  <c r="L39" i="22"/>
  <c r="K39" i="22"/>
  <c r="J39" i="22"/>
  <c r="L48" i="22"/>
  <c r="K48" i="22"/>
  <c r="J48" i="22"/>
  <c r="L58" i="22"/>
  <c r="K58" i="22"/>
  <c r="J58" i="22"/>
  <c r="L68" i="22"/>
  <c r="K68" i="22"/>
  <c r="J68" i="22"/>
  <c r="L87" i="22"/>
  <c r="K87" i="22"/>
  <c r="J87" i="22"/>
  <c r="L97" i="22"/>
  <c r="I105" i="22"/>
  <c r="K97" i="22"/>
  <c r="J97" i="22"/>
  <c r="L107" i="22"/>
  <c r="K107" i="22"/>
  <c r="J107" i="22"/>
  <c r="L116" i="22"/>
  <c r="K116" i="22"/>
  <c r="J116" i="22"/>
  <c r="L126" i="22"/>
  <c r="K126" i="22"/>
  <c r="J126" i="22"/>
  <c r="L136" i="22"/>
  <c r="K136" i="22"/>
  <c r="J136" i="22"/>
  <c r="L145" i="22"/>
  <c r="K145" i="22"/>
  <c r="J145" i="22"/>
  <c r="L155" i="22"/>
  <c r="K155" i="22"/>
  <c r="J155" i="22"/>
  <c r="K9" i="22"/>
  <c r="J9" i="22"/>
  <c r="L9" i="22"/>
  <c r="K15" i="22"/>
  <c r="J15" i="22"/>
  <c r="L15" i="22"/>
  <c r="L32" i="22"/>
  <c r="K32" i="22"/>
  <c r="J32" i="22"/>
  <c r="J10" i="22"/>
  <c r="L10" i="22"/>
  <c r="K10" i="22"/>
  <c r="J16" i="22"/>
  <c r="L16" i="22"/>
  <c r="K16" i="22"/>
  <c r="J23" i="22"/>
  <c r="L23" i="22"/>
  <c r="K23" i="22"/>
  <c r="L45" i="22"/>
  <c r="K45" i="22"/>
  <c r="J45" i="22"/>
  <c r="L55" i="22"/>
  <c r="I63" i="22"/>
  <c r="K55" i="22"/>
  <c r="J55" i="22"/>
  <c r="L65" i="22"/>
  <c r="K65" i="22"/>
  <c r="J65" i="22"/>
  <c r="L74" i="22"/>
  <c r="K74" i="22"/>
  <c r="J74" i="22"/>
  <c r="L84" i="22"/>
  <c r="K84" i="22"/>
  <c r="J84" i="22"/>
  <c r="L94" i="22"/>
  <c r="K94" i="22"/>
  <c r="J94" i="22"/>
  <c r="L103" i="22"/>
  <c r="K103" i="22"/>
  <c r="J103" i="22"/>
  <c r="L113" i="22"/>
  <c r="K113" i="22"/>
  <c r="J113" i="22"/>
  <c r="L123" i="22"/>
  <c r="K123" i="22"/>
  <c r="J123" i="22"/>
  <c r="L132" i="22"/>
  <c r="K132" i="22"/>
  <c r="J132" i="22"/>
  <c r="L142" i="22"/>
  <c r="K142" i="22"/>
  <c r="J142" i="22"/>
  <c r="L152" i="22"/>
  <c r="K152" i="22"/>
  <c r="J152" i="22"/>
  <c r="L11" i="22"/>
  <c r="K11" i="22"/>
  <c r="J11" i="22"/>
  <c r="L17" i="22"/>
  <c r="K17" i="22"/>
  <c r="J17" i="22"/>
  <c r="L31" i="22"/>
  <c r="K31" i="22"/>
  <c r="J31" i="22"/>
  <c r="L34" i="22"/>
  <c r="K34" i="22"/>
  <c r="J34" i="22"/>
  <c r="L38" i="22"/>
  <c r="K38" i="22"/>
  <c r="J38" i="22"/>
  <c r="L41" i="22"/>
  <c r="I49" i="22"/>
  <c r="K41" i="22"/>
  <c r="J41" i="22"/>
  <c r="L44" i="22"/>
  <c r="K44" i="22"/>
  <c r="J44" i="22"/>
  <c r="L47" i="22"/>
  <c r="K47" i="22"/>
  <c r="J47" i="22"/>
  <c r="L51" i="22"/>
  <c r="K51" i="22"/>
  <c r="J51" i="22"/>
  <c r="L54" i="22"/>
  <c r="K54" i="22"/>
  <c r="J54" i="22"/>
  <c r="L57" i="22"/>
  <c r="K57" i="22"/>
  <c r="J57" i="22"/>
  <c r="L60" i="22"/>
  <c r="K60" i="22"/>
  <c r="J60" i="22"/>
  <c r="L67" i="22"/>
  <c r="K67" i="22"/>
  <c r="J67" i="22"/>
  <c r="L70" i="22"/>
  <c r="K70" i="22"/>
  <c r="J70" i="22"/>
  <c r="L73" i="22"/>
  <c r="K73" i="22"/>
  <c r="J73" i="22"/>
  <c r="L76" i="22"/>
  <c r="K76" i="22"/>
  <c r="J76" i="22"/>
  <c r="L80" i="22"/>
  <c r="K80" i="22"/>
  <c r="J80" i="22"/>
  <c r="L83" i="22"/>
  <c r="I91" i="22"/>
  <c r="K83" i="22"/>
  <c r="J83" i="22"/>
  <c r="L86" i="22"/>
  <c r="K86" i="22"/>
  <c r="J86" i="22"/>
  <c r="L89" i="22"/>
  <c r="K89" i="22"/>
  <c r="J89" i="22"/>
  <c r="L93" i="22"/>
  <c r="K93" i="22"/>
  <c r="J93" i="22"/>
  <c r="L96" i="22"/>
  <c r="K96" i="22"/>
  <c r="J96" i="22"/>
  <c r="L99" i="22"/>
  <c r="K99" i="22"/>
  <c r="J99" i="22"/>
  <c r="L102" i="22"/>
  <c r="K102" i="22"/>
  <c r="J102" i="22"/>
  <c r="L109" i="22"/>
  <c r="K109" i="22"/>
  <c r="J109" i="22"/>
  <c r="L112" i="22"/>
  <c r="K112" i="22"/>
  <c r="J112" i="22"/>
  <c r="L115" i="22"/>
  <c r="K115" i="22"/>
  <c r="J115" i="22"/>
  <c r="L118" i="22"/>
  <c r="K118" i="22"/>
  <c r="J118" i="22"/>
  <c r="L122" i="22"/>
  <c r="K122" i="22"/>
  <c r="J122" i="22"/>
  <c r="L125" i="22"/>
  <c r="I133" i="22"/>
  <c r="K125" i="22"/>
  <c r="J125" i="22"/>
  <c r="L128" i="22"/>
  <c r="K128" i="22"/>
  <c r="J128" i="22"/>
  <c r="L131" i="22"/>
  <c r="K131" i="22"/>
  <c r="J131" i="22"/>
  <c r="L135" i="22"/>
  <c r="K135" i="22"/>
  <c r="J135" i="22"/>
  <c r="L138" i="22"/>
  <c r="K138" i="22"/>
  <c r="J138" i="22"/>
  <c r="L141" i="22"/>
  <c r="K141" i="22"/>
  <c r="J141" i="22"/>
  <c r="L144" i="22"/>
  <c r="K144" i="22"/>
  <c r="J144" i="22"/>
  <c r="L151" i="22"/>
  <c r="K151" i="22"/>
  <c r="J151" i="22"/>
  <c r="L154" i="22"/>
  <c r="K154" i="22"/>
  <c r="J154" i="22"/>
  <c r="L157" i="22"/>
  <c r="K157" i="22"/>
  <c r="J157" i="22"/>
  <c r="L160" i="22"/>
  <c r="K160" i="22"/>
  <c r="J160" i="22"/>
  <c r="J27" i="22"/>
  <c r="I35" i="22"/>
  <c r="L27" i="22"/>
  <c r="K27" i="22"/>
  <c r="J30" i="22"/>
  <c r="L30" i="22"/>
  <c r="K30" i="22"/>
  <c r="J33" i="22"/>
  <c r="L33" i="22"/>
  <c r="K33" i="22"/>
  <c r="J37" i="22"/>
  <c r="L37" i="22"/>
  <c r="K37" i="22"/>
  <c r="J40" i="22"/>
  <c r="K40" i="22"/>
  <c r="L40" i="22"/>
  <c r="J43" i="22"/>
  <c r="L43" i="22"/>
  <c r="K43" i="22"/>
  <c r="J46" i="22"/>
  <c r="L46" i="22"/>
  <c r="K46" i="22"/>
  <c r="J53" i="22"/>
  <c r="L53" i="22"/>
  <c r="K53" i="22"/>
  <c r="J56" i="22"/>
  <c r="L56" i="22"/>
  <c r="K56" i="22"/>
  <c r="J59" i="22"/>
  <c r="L59" i="22"/>
  <c r="K59" i="22"/>
  <c r="J62" i="22"/>
  <c r="L62" i="22"/>
  <c r="K62" i="22"/>
  <c r="J66" i="22"/>
  <c r="L66" i="22"/>
  <c r="K66" i="22"/>
  <c r="J69" i="22"/>
  <c r="I77" i="22"/>
  <c r="L69" i="22"/>
  <c r="K69" i="22"/>
  <c r="J72" i="22"/>
  <c r="L72" i="22"/>
  <c r="K72" i="22"/>
  <c r="J75" i="22"/>
  <c r="L75" i="22"/>
  <c r="K75" i="22"/>
  <c r="J79" i="22"/>
  <c r="L79" i="22"/>
  <c r="K79" i="22"/>
  <c r="J82" i="22"/>
  <c r="L82" i="22"/>
  <c r="K82" i="22"/>
  <c r="J85" i="22"/>
  <c r="L85" i="22"/>
  <c r="K85" i="22"/>
  <c r="J88" i="22"/>
  <c r="L88" i="22"/>
  <c r="K88" i="22"/>
  <c r="J95" i="22"/>
  <c r="L95" i="22"/>
  <c r="K95" i="22"/>
  <c r="J98" i="22"/>
  <c r="L98" i="22"/>
  <c r="K98" i="22"/>
  <c r="J101" i="22"/>
  <c r="L101" i="22"/>
  <c r="K101" i="22"/>
  <c r="J104" i="22"/>
  <c r="L104" i="22"/>
  <c r="K104" i="22"/>
  <c r="J108" i="22"/>
  <c r="L108" i="22"/>
  <c r="K108" i="22"/>
  <c r="J111" i="22"/>
  <c r="L111" i="22"/>
  <c r="K111" i="22"/>
  <c r="I119" i="22"/>
  <c r="J114" i="22"/>
  <c r="L114" i="22"/>
  <c r="K114" i="22"/>
  <c r="J117" i="22"/>
  <c r="L117" i="22"/>
  <c r="K117" i="22"/>
  <c r="J121" i="22"/>
  <c r="L121" i="22"/>
  <c r="K121" i="22"/>
  <c r="J124" i="22"/>
  <c r="L124" i="22"/>
  <c r="K124" i="22"/>
  <c r="J127" i="22"/>
  <c r="K127" i="22"/>
  <c r="L127" i="22"/>
  <c r="J130" i="22"/>
  <c r="L130" i="22"/>
  <c r="K130" i="22"/>
  <c r="J137" i="22"/>
  <c r="L137" i="22"/>
  <c r="K137" i="22"/>
  <c r="J140" i="22"/>
  <c r="L140" i="22"/>
  <c r="K140" i="22"/>
  <c r="J143" i="22"/>
  <c r="L143" i="22"/>
  <c r="K143" i="22"/>
  <c r="J146" i="22"/>
  <c r="L146" i="22"/>
  <c r="K146" i="22"/>
  <c r="J150" i="22"/>
  <c r="L150" i="22"/>
  <c r="K150" i="22"/>
  <c r="J153" i="22"/>
  <c r="I161" i="22"/>
  <c r="L153" i="22"/>
  <c r="K153" i="22"/>
  <c r="J156" i="22"/>
  <c r="L156" i="22"/>
  <c r="K156" i="22"/>
  <c r="J159" i="22"/>
  <c r="L159" i="22"/>
  <c r="K159" i="22"/>
  <c r="I147" i="21"/>
  <c r="H147" i="21"/>
  <c r="I128" i="21"/>
  <c r="H128" i="21"/>
  <c r="I109" i="21"/>
  <c r="H109" i="21"/>
  <c r="I96" i="21"/>
  <c r="H96" i="21"/>
  <c r="I86" i="21"/>
  <c r="H86" i="21"/>
  <c r="I76" i="21"/>
  <c r="H76" i="21"/>
  <c r="I67" i="21"/>
  <c r="H67" i="21"/>
  <c r="I57" i="21"/>
  <c r="H57" i="21"/>
  <c r="I47" i="21"/>
  <c r="H47" i="21"/>
  <c r="I38" i="21"/>
  <c r="H38" i="21"/>
  <c r="G36" i="21"/>
  <c r="I28" i="21"/>
  <c r="H28" i="21"/>
  <c r="R20" i="21"/>
  <c r="Q20" i="21"/>
  <c r="I16" i="21"/>
  <c r="H16" i="21"/>
  <c r="R11" i="21"/>
  <c r="Q11" i="21"/>
  <c r="K227" i="26"/>
  <c r="K161" i="26"/>
  <c r="K253" i="26"/>
  <c r="K183" i="26"/>
  <c r="K73" i="26"/>
  <c r="K205" i="26"/>
  <c r="I7" i="26"/>
  <c r="K117" i="26"/>
  <c r="K95" i="26"/>
  <c r="K29" i="26"/>
  <c r="K51" i="26"/>
  <c r="K139" i="26"/>
  <c r="L8" i="26"/>
  <c r="N60" i="26"/>
  <c r="N57" i="26"/>
  <c r="N54" i="26"/>
  <c r="N61" i="26"/>
  <c r="N58" i="26"/>
  <c r="N55" i="26"/>
  <c r="N56" i="26"/>
  <c r="N59" i="26"/>
  <c r="N53" i="26"/>
  <c r="N62" i="26"/>
  <c r="N84" i="26"/>
  <c r="N83" i="26"/>
  <c r="N82" i="26"/>
  <c r="N81" i="26"/>
  <c r="N80" i="26"/>
  <c r="N79" i="26"/>
  <c r="N78" i="26"/>
  <c r="N77" i="26"/>
  <c r="N76" i="26"/>
  <c r="N75" i="26"/>
  <c r="I155" i="21"/>
  <c r="H155" i="21"/>
  <c r="I136" i="21"/>
  <c r="H136" i="21"/>
  <c r="I116" i="21"/>
  <c r="H116" i="21"/>
  <c r="H97" i="21"/>
  <c r="I97" i="21"/>
  <c r="H87" i="21"/>
  <c r="I87" i="21"/>
  <c r="H77" i="21"/>
  <c r="I77" i="21"/>
  <c r="H68" i="21"/>
  <c r="I68" i="21"/>
  <c r="H58" i="21"/>
  <c r="I58" i="21"/>
  <c r="H48" i="21"/>
  <c r="I48" i="21"/>
  <c r="H39" i="21"/>
  <c r="I39" i="21"/>
  <c r="H29" i="21"/>
  <c r="I29" i="21"/>
  <c r="H21" i="21"/>
  <c r="I21" i="21"/>
  <c r="Q16" i="21"/>
  <c r="R16" i="21"/>
  <c r="H12" i="21"/>
  <c r="I12" i="21"/>
  <c r="R12" i="21"/>
  <c r="Q12" i="21"/>
  <c r="R15" i="21"/>
  <c r="Q15" i="21"/>
  <c r="R18" i="21"/>
  <c r="Q18" i="21"/>
  <c r="R21" i="21"/>
  <c r="Q21" i="21"/>
  <c r="H27" i="21"/>
  <c r="I27" i="21"/>
  <c r="I33" i="21"/>
  <c r="H33" i="21"/>
  <c r="I40" i="21"/>
  <c r="H40" i="21"/>
  <c r="I46" i="21"/>
  <c r="H46" i="21"/>
  <c r="I53" i="21"/>
  <c r="H53" i="21"/>
  <c r="I59" i="21"/>
  <c r="H59" i="21"/>
  <c r="I66" i="21"/>
  <c r="H66" i="21"/>
  <c r="I72" i="21"/>
  <c r="H72" i="21"/>
  <c r="H85" i="21"/>
  <c r="I85" i="21"/>
  <c r="I91" i="21"/>
  <c r="H91" i="21"/>
  <c r="G106" i="21"/>
  <c r="I98" i="21"/>
  <c r="H98" i="21"/>
  <c r="H104" i="21"/>
  <c r="I104" i="21"/>
  <c r="I111" i="21"/>
  <c r="H111" i="21"/>
  <c r="I117" i="21"/>
  <c r="H117" i="21"/>
  <c r="I124" i="21"/>
  <c r="H124" i="21"/>
  <c r="I130" i="21"/>
  <c r="H130" i="21"/>
  <c r="I137" i="21"/>
  <c r="H137" i="21"/>
  <c r="I143" i="21"/>
  <c r="H143" i="21"/>
  <c r="I150" i="21"/>
  <c r="H150" i="21"/>
  <c r="I156" i="21"/>
  <c r="H156" i="21"/>
  <c r="I105" i="21"/>
  <c r="H105" i="21"/>
  <c r="G120" i="21"/>
  <c r="I112" i="21"/>
  <c r="H112" i="21"/>
  <c r="I118" i="21"/>
  <c r="H118" i="21"/>
  <c r="I125" i="21"/>
  <c r="H125" i="21"/>
  <c r="I131" i="21"/>
  <c r="H131" i="21"/>
  <c r="I138" i="21"/>
  <c r="H138" i="21"/>
  <c r="I144" i="21"/>
  <c r="H144" i="21"/>
  <c r="I151" i="21"/>
  <c r="H151" i="21"/>
  <c r="I157" i="21"/>
  <c r="H157" i="21"/>
  <c r="H113" i="21"/>
  <c r="I113" i="21"/>
  <c r="H119" i="21"/>
  <c r="I119" i="21"/>
  <c r="H126" i="21"/>
  <c r="G134" i="21"/>
  <c r="I126" i="21"/>
  <c r="H132" i="21"/>
  <c r="I132" i="21"/>
  <c r="H139" i="21"/>
  <c r="I139" i="21"/>
  <c r="H145" i="21"/>
  <c r="I145" i="21"/>
  <c r="H152" i="21"/>
  <c r="I152" i="21"/>
  <c r="H158" i="21"/>
  <c r="I158" i="21"/>
  <c r="H11" i="21"/>
  <c r="I11" i="21"/>
  <c r="I14" i="21"/>
  <c r="H14" i="21"/>
  <c r="G22" i="21"/>
  <c r="I17" i="21"/>
  <c r="H17" i="21"/>
  <c r="I20" i="21"/>
  <c r="H20" i="21"/>
  <c r="I24" i="21"/>
  <c r="H24" i="21"/>
  <c r="I30" i="21"/>
  <c r="H30" i="21"/>
  <c r="I43" i="21"/>
  <c r="H43" i="21"/>
  <c r="I49" i="21"/>
  <c r="H49" i="21"/>
  <c r="H56" i="21"/>
  <c r="G64" i="21"/>
  <c r="I56" i="21"/>
  <c r="I62" i="21"/>
  <c r="H62" i="21"/>
  <c r="I69" i="21"/>
  <c r="H69" i="21"/>
  <c r="I75" i="21"/>
  <c r="H75" i="21"/>
  <c r="I82" i="21"/>
  <c r="H82" i="21"/>
  <c r="I88" i="21"/>
  <c r="H88" i="21"/>
  <c r="I95" i="21"/>
  <c r="H95" i="21"/>
  <c r="I101" i="21"/>
  <c r="H101" i="21"/>
  <c r="I108" i="21"/>
  <c r="H108" i="21"/>
  <c r="I114" i="21"/>
  <c r="H114" i="21"/>
  <c r="I127" i="21"/>
  <c r="H127" i="21"/>
  <c r="I133" i="21"/>
  <c r="H133" i="21"/>
  <c r="H140" i="21"/>
  <c r="G148" i="21"/>
  <c r="I140" i="21"/>
  <c r="I146" i="21"/>
  <c r="H146" i="21"/>
  <c r="I153" i="21"/>
  <c r="H153" i="21"/>
  <c r="I159" i="21"/>
  <c r="H159" i="21"/>
  <c r="L129" i="22"/>
  <c r="K129" i="22"/>
  <c r="J129" i="22"/>
  <c r="L100" i="22"/>
  <c r="K100" i="22"/>
  <c r="J100" i="22"/>
  <c r="L71" i="22"/>
  <c r="K71" i="22"/>
  <c r="J71" i="22"/>
  <c r="L42" i="22"/>
  <c r="K42" i="22"/>
  <c r="J42" i="22"/>
  <c r="L25" i="22"/>
  <c r="K25" i="22"/>
  <c r="J25" i="22"/>
  <c r="I141" i="21"/>
  <c r="H141" i="21"/>
  <c r="I122" i="21"/>
  <c r="H122" i="21"/>
  <c r="I102" i="21"/>
  <c r="H102" i="21"/>
  <c r="I83" i="21"/>
  <c r="H83" i="21"/>
  <c r="I73" i="21"/>
  <c r="H73" i="21"/>
  <c r="I63" i="21"/>
  <c r="H63" i="21"/>
  <c r="I54" i="21"/>
  <c r="H54" i="21"/>
  <c r="I44" i="21"/>
  <c r="H44" i="21"/>
  <c r="I34" i="21"/>
  <c r="H34" i="21"/>
  <c r="I25" i="21"/>
  <c r="H25" i="21"/>
  <c r="I19" i="21"/>
  <c r="H19" i="21"/>
  <c r="I10" i="21"/>
  <c r="H10" i="21"/>
  <c r="Q158" i="19"/>
  <c r="R158" i="19"/>
  <c r="P158" i="19"/>
  <c r="Q139" i="19"/>
  <c r="O147" i="19"/>
  <c r="R139" i="19"/>
  <c r="P139" i="19"/>
  <c r="Q129" i="19"/>
  <c r="R129" i="19"/>
  <c r="P129" i="19"/>
  <c r="Z122" i="19"/>
  <c r="U121" i="19"/>
  <c r="Z121" i="19" s="1"/>
  <c r="Q110" i="19"/>
  <c r="R110" i="19"/>
  <c r="P110" i="19"/>
  <c r="N161" i="19"/>
  <c r="N149" i="19"/>
  <c r="N147" i="19"/>
  <c r="N135" i="19"/>
  <c r="N133" i="19"/>
  <c r="N121" i="19"/>
  <c r="N119" i="19"/>
  <c r="N107" i="19"/>
  <c r="N105" i="19"/>
  <c r="N93" i="19"/>
  <c r="N91" i="19"/>
  <c r="N79" i="19"/>
  <c r="N77" i="19"/>
  <c r="N65" i="19"/>
  <c r="N63" i="19"/>
  <c r="N51" i="19"/>
  <c r="N49" i="19"/>
  <c r="N37" i="19"/>
  <c r="N35" i="19"/>
  <c r="N23" i="19"/>
  <c r="N21" i="19"/>
  <c r="P21" i="19" s="1"/>
  <c r="N9" i="19"/>
  <c r="M7" i="19"/>
  <c r="R102" i="19"/>
  <c r="Q102" i="19"/>
  <c r="P102" i="19"/>
  <c r="Q61" i="19"/>
  <c r="P61" i="19"/>
  <c r="R61" i="19"/>
  <c r="Q62" i="19"/>
  <c r="P62" i="19"/>
  <c r="R62" i="19"/>
  <c r="Q66" i="19"/>
  <c r="P66" i="19"/>
  <c r="O65" i="19"/>
  <c r="R66" i="19"/>
  <c r="Q67" i="19"/>
  <c r="P67" i="19"/>
  <c r="R67" i="19"/>
  <c r="Q68" i="19"/>
  <c r="P68" i="19"/>
  <c r="R68" i="19"/>
  <c r="Q69" i="19"/>
  <c r="P69" i="19"/>
  <c r="O77" i="19"/>
  <c r="R69" i="19"/>
  <c r="Q70" i="19"/>
  <c r="P70" i="19"/>
  <c r="R70" i="19"/>
  <c r="Q71" i="19"/>
  <c r="P71" i="19"/>
  <c r="R71" i="19"/>
  <c r="Q72" i="19"/>
  <c r="P72" i="19"/>
  <c r="R72" i="19"/>
  <c r="Q73" i="19"/>
  <c r="P73" i="19"/>
  <c r="R73" i="19"/>
  <c r="Q74" i="19"/>
  <c r="P74" i="19"/>
  <c r="R74" i="19"/>
  <c r="Q75" i="19"/>
  <c r="P75" i="19"/>
  <c r="R75" i="19"/>
  <c r="Q76" i="19"/>
  <c r="P76" i="19"/>
  <c r="R76" i="19"/>
  <c r="Q80" i="19"/>
  <c r="P80" i="19"/>
  <c r="O79" i="19"/>
  <c r="R80" i="19"/>
  <c r="Q81" i="19"/>
  <c r="P81" i="19"/>
  <c r="R81" i="19"/>
  <c r="Q82" i="19"/>
  <c r="P82" i="19"/>
  <c r="R82" i="19"/>
  <c r="Q83" i="19"/>
  <c r="P83" i="19"/>
  <c r="O91" i="19"/>
  <c r="R83" i="19"/>
  <c r="Q84" i="19"/>
  <c r="P84" i="19"/>
  <c r="R84" i="19"/>
  <c r="Q85" i="19"/>
  <c r="P85" i="19"/>
  <c r="R85" i="19"/>
  <c r="Q86" i="19"/>
  <c r="P86" i="19"/>
  <c r="R86" i="19"/>
  <c r="Q87" i="19"/>
  <c r="P87" i="19"/>
  <c r="R87" i="19"/>
  <c r="Q88" i="19"/>
  <c r="P88" i="19"/>
  <c r="R88" i="19"/>
  <c r="Q89" i="19"/>
  <c r="P89" i="19"/>
  <c r="R89" i="19"/>
  <c r="Q90" i="19"/>
  <c r="P90" i="19"/>
  <c r="R90" i="19"/>
  <c r="Q94" i="19"/>
  <c r="P94" i="19"/>
  <c r="O93" i="19"/>
  <c r="R94" i="19"/>
  <c r="Q95" i="19"/>
  <c r="P95" i="19"/>
  <c r="R95" i="19"/>
  <c r="Q96" i="19"/>
  <c r="P96" i="19"/>
  <c r="R96" i="19"/>
  <c r="Q97" i="19"/>
  <c r="P97" i="19"/>
  <c r="O105" i="19"/>
  <c r="R97" i="19"/>
  <c r="Q98" i="19"/>
  <c r="P98" i="19"/>
  <c r="R98" i="19"/>
  <c r="Q99" i="19"/>
  <c r="P99" i="19"/>
  <c r="R99" i="19"/>
  <c r="Q100" i="19"/>
  <c r="P100" i="19"/>
  <c r="R100" i="19"/>
  <c r="Q101" i="19"/>
  <c r="P101" i="19"/>
  <c r="R101" i="19"/>
  <c r="Q109" i="19"/>
  <c r="R109" i="19"/>
  <c r="P109" i="19"/>
  <c r="Q112" i="19"/>
  <c r="R112" i="19"/>
  <c r="P112" i="19"/>
  <c r="Q115" i="19"/>
  <c r="R115" i="19"/>
  <c r="P115" i="19"/>
  <c r="Q118" i="19"/>
  <c r="R118" i="19"/>
  <c r="P118" i="19"/>
  <c r="Q122" i="19"/>
  <c r="R122" i="19"/>
  <c r="O121" i="19"/>
  <c r="P122" i="19"/>
  <c r="Q125" i="19"/>
  <c r="O133" i="19"/>
  <c r="R125" i="19"/>
  <c r="P125" i="19"/>
  <c r="Q128" i="19"/>
  <c r="R128" i="19"/>
  <c r="P128" i="19"/>
  <c r="Q131" i="19"/>
  <c r="R131" i="19"/>
  <c r="P131" i="19"/>
  <c r="Q138" i="19"/>
  <c r="R138" i="19"/>
  <c r="P138" i="19"/>
  <c r="Q141" i="19"/>
  <c r="R141" i="19"/>
  <c r="P141" i="19"/>
  <c r="Q144" i="19"/>
  <c r="R144" i="19"/>
  <c r="P144" i="19"/>
  <c r="Q151" i="19"/>
  <c r="R151" i="19"/>
  <c r="P151" i="19"/>
  <c r="Q154" i="19"/>
  <c r="R154" i="19"/>
  <c r="P154" i="19"/>
  <c r="Q157" i="19"/>
  <c r="R157" i="19"/>
  <c r="P157" i="19"/>
  <c r="Q160" i="19"/>
  <c r="R160" i="19"/>
  <c r="P160" i="19"/>
  <c r="Q104" i="19"/>
  <c r="P104" i="19"/>
  <c r="R104" i="19"/>
  <c r="Q108" i="19"/>
  <c r="R108" i="19"/>
  <c r="O107" i="19"/>
  <c r="P108" i="19"/>
  <c r="Q111" i="19"/>
  <c r="O119" i="19"/>
  <c r="R111" i="19"/>
  <c r="P111" i="19"/>
  <c r="Q114" i="19"/>
  <c r="P114" i="19"/>
  <c r="R114" i="19"/>
  <c r="Q117" i="19"/>
  <c r="R117" i="19"/>
  <c r="P117" i="19"/>
  <c r="Q124" i="19"/>
  <c r="P124" i="19"/>
  <c r="R124" i="19"/>
  <c r="Q127" i="19"/>
  <c r="R127" i="19"/>
  <c r="P127" i="19"/>
  <c r="Q130" i="19"/>
  <c r="R130" i="19"/>
  <c r="P130" i="19"/>
  <c r="Q137" i="19"/>
  <c r="R137" i="19"/>
  <c r="P137" i="19"/>
  <c r="Q140" i="19"/>
  <c r="R140" i="19"/>
  <c r="P140" i="19"/>
  <c r="Q143" i="19"/>
  <c r="P143" i="19"/>
  <c r="R143" i="19"/>
  <c r="Q146" i="19"/>
  <c r="R146" i="19"/>
  <c r="P146" i="19"/>
  <c r="Q150" i="19"/>
  <c r="R150" i="19"/>
  <c r="O149" i="19"/>
  <c r="P150" i="19"/>
  <c r="Q153" i="19"/>
  <c r="P153" i="19"/>
  <c r="R153" i="19"/>
  <c r="O161" i="19"/>
  <c r="Q156" i="19"/>
  <c r="R156" i="19"/>
  <c r="P156" i="19"/>
  <c r="Q159" i="19"/>
  <c r="R159" i="19"/>
  <c r="P159" i="19"/>
  <c r="Q145" i="19"/>
  <c r="R145" i="19"/>
  <c r="P145" i="19"/>
  <c r="Q136" i="19"/>
  <c r="R136" i="19"/>
  <c r="O135" i="19"/>
  <c r="P136" i="19"/>
  <c r="Q126" i="19"/>
  <c r="R126" i="19"/>
  <c r="P126" i="19"/>
  <c r="Q116" i="19"/>
  <c r="R116" i="19"/>
  <c r="P116" i="19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35" i="19"/>
  <c r="T23" i="19"/>
  <c r="T21" i="19"/>
  <c r="T9" i="19"/>
  <c r="S7" i="19"/>
  <c r="U65" i="19"/>
  <c r="Z65" i="19" s="1"/>
  <c r="Z66" i="19"/>
  <c r="U77" i="19"/>
  <c r="Z77" i="19" s="1"/>
  <c r="Z69" i="19"/>
  <c r="U79" i="19"/>
  <c r="Z79" i="19" s="1"/>
  <c r="Z80" i="19"/>
  <c r="U91" i="19"/>
  <c r="Z91" i="19" s="1"/>
  <c r="Z83" i="19"/>
  <c r="U93" i="19"/>
  <c r="Z93" i="19" s="1"/>
  <c r="Z94" i="19"/>
  <c r="Z97" i="19"/>
  <c r="U105" i="19"/>
  <c r="Z105" i="19" s="1"/>
  <c r="Z108" i="19"/>
  <c r="U107" i="19"/>
  <c r="Z107" i="19" s="1"/>
  <c r="Z111" i="19"/>
  <c r="U119" i="19"/>
  <c r="Z119" i="19" s="1"/>
  <c r="Z150" i="19"/>
  <c r="U149" i="19"/>
  <c r="Z149" i="19" s="1"/>
  <c r="Z153" i="19"/>
  <c r="U161" i="19"/>
  <c r="Z161" i="19" s="1"/>
  <c r="Z136" i="19"/>
  <c r="U135" i="19"/>
  <c r="Z135" i="19" s="1"/>
  <c r="Z139" i="19"/>
  <c r="U147" i="19"/>
  <c r="Z147" i="19" s="1"/>
  <c r="I100" i="19"/>
  <c r="H100" i="19"/>
  <c r="J90" i="19"/>
  <c r="I90" i="19"/>
  <c r="H90" i="19"/>
  <c r="I81" i="19"/>
  <c r="H81" i="19"/>
  <c r="J71" i="19"/>
  <c r="I71" i="19"/>
  <c r="H71" i="19"/>
  <c r="I141" i="18"/>
  <c r="W146" i="18"/>
  <c r="Y138" i="18"/>
  <c r="X138" i="18"/>
  <c r="I122" i="18"/>
  <c r="I115" i="18"/>
  <c r="Y112" i="18"/>
  <c r="X112" i="18"/>
  <c r="I109" i="18"/>
  <c r="I102" i="18"/>
  <c r="Y99" i="18"/>
  <c r="X99" i="18"/>
  <c r="H104" i="18"/>
  <c r="I96" i="18"/>
  <c r="Y93" i="18"/>
  <c r="W92" i="18"/>
  <c r="X93" i="18"/>
  <c r="I89" i="18"/>
  <c r="X86" i="18"/>
  <c r="J83" i="18"/>
  <c r="I83" i="18"/>
  <c r="X80" i="18"/>
  <c r="X73" i="18"/>
  <c r="J70" i="18"/>
  <c r="I70" i="18"/>
  <c r="X67" i="18"/>
  <c r="X60" i="18"/>
  <c r="J57" i="18"/>
  <c r="I57" i="18"/>
  <c r="W62" i="18"/>
  <c r="X54" i="18"/>
  <c r="J51" i="18"/>
  <c r="H50" i="18"/>
  <c r="I51" i="18"/>
  <c r="X47" i="18"/>
  <c r="I44" i="18"/>
  <c r="Y41" i="18"/>
  <c r="X41" i="18"/>
  <c r="I38" i="18"/>
  <c r="I31" i="18"/>
  <c r="Y28" i="18"/>
  <c r="X28" i="18"/>
  <c r="I25" i="18"/>
  <c r="I18" i="18"/>
  <c r="Y15" i="18"/>
  <c r="X15" i="18"/>
  <c r="H20" i="18"/>
  <c r="I12" i="18"/>
  <c r="Y9" i="18"/>
  <c r="X9" i="18"/>
  <c r="W8" i="18"/>
  <c r="Y80" i="18" s="1"/>
  <c r="H124" i="19"/>
  <c r="I124" i="19"/>
  <c r="X158" i="18"/>
  <c r="Y158" i="18"/>
  <c r="I144" i="18"/>
  <c r="X141" i="18"/>
  <c r="J125" i="18"/>
  <c r="I125" i="18"/>
  <c r="Y122" i="18"/>
  <c r="X122" i="18"/>
  <c r="I116" i="18"/>
  <c r="X113" i="18"/>
  <c r="Y113" i="18"/>
  <c r="I110" i="18"/>
  <c r="H118" i="18"/>
  <c r="X107" i="18"/>
  <c r="W106" i="18"/>
  <c r="Y107" i="18"/>
  <c r="I103" i="18"/>
  <c r="X100" i="18"/>
  <c r="Y100" i="18"/>
  <c r="I97" i="18"/>
  <c r="J97" i="18"/>
  <c r="X94" i="18"/>
  <c r="Y94" i="18"/>
  <c r="X87" i="18"/>
  <c r="Y87" i="18"/>
  <c r="I84" i="18"/>
  <c r="J84" i="18"/>
  <c r="X81" i="18"/>
  <c r="Y81" i="18"/>
  <c r="X74" i="18"/>
  <c r="Y74" i="18"/>
  <c r="I71" i="18"/>
  <c r="J71" i="18"/>
  <c r="X68" i="18"/>
  <c r="W76" i="18"/>
  <c r="Y68" i="18"/>
  <c r="I65" i="18"/>
  <c r="H64" i="18"/>
  <c r="J65" i="18"/>
  <c r="X61" i="18"/>
  <c r="Y61" i="18"/>
  <c r="I58" i="18"/>
  <c r="X55" i="18"/>
  <c r="Y55" i="18"/>
  <c r="I52" i="18"/>
  <c r="I45" i="18"/>
  <c r="X42" i="18"/>
  <c r="Y42" i="18"/>
  <c r="I39" i="18"/>
  <c r="I32" i="18"/>
  <c r="X29" i="18"/>
  <c r="Y29" i="18"/>
  <c r="I26" i="18"/>
  <c r="H34" i="18"/>
  <c r="X23" i="18"/>
  <c r="W22" i="18"/>
  <c r="Y23" i="18"/>
  <c r="I19" i="18"/>
  <c r="X16" i="18"/>
  <c r="Y16" i="18"/>
  <c r="I13" i="18"/>
  <c r="J13" i="18"/>
  <c r="X10" i="18"/>
  <c r="Y10" i="18"/>
  <c r="I121" i="18"/>
  <c r="H120" i="18"/>
  <c r="J121" i="18"/>
  <c r="I127" i="18"/>
  <c r="I140" i="18"/>
  <c r="I153" i="18"/>
  <c r="J153" i="18"/>
  <c r="J126" i="18"/>
  <c r="I126" i="18"/>
  <c r="I139" i="18"/>
  <c r="I145" i="18"/>
  <c r="H160" i="18"/>
  <c r="I152" i="18"/>
  <c r="I157" i="18"/>
  <c r="J159" i="18"/>
  <c r="I159" i="18"/>
  <c r="I117" i="18"/>
  <c r="I124" i="18"/>
  <c r="H132" i="18"/>
  <c r="J124" i="18"/>
  <c r="I130" i="18"/>
  <c r="I137" i="18"/>
  <c r="I143" i="18"/>
  <c r="J143" i="18"/>
  <c r="I150" i="18"/>
  <c r="I156" i="18"/>
  <c r="I123" i="18"/>
  <c r="J129" i="18"/>
  <c r="I129" i="18"/>
  <c r="I136" i="18"/>
  <c r="I142" i="18"/>
  <c r="J149" i="18"/>
  <c r="I149" i="18"/>
  <c r="H148" i="18"/>
  <c r="I155" i="18"/>
  <c r="G105" i="19"/>
  <c r="J97" i="19"/>
  <c r="I97" i="19"/>
  <c r="H97" i="19"/>
  <c r="I87" i="19"/>
  <c r="H87" i="19"/>
  <c r="J68" i="19"/>
  <c r="I68" i="19"/>
  <c r="H68" i="19"/>
  <c r="H143" i="19"/>
  <c r="I143" i="19"/>
  <c r="H153" i="19"/>
  <c r="G161" i="19"/>
  <c r="I153" i="19"/>
  <c r="I67" i="19"/>
  <c r="H67" i="19"/>
  <c r="I70" i="19"/>
  <c r="H70" i="19"/>
  <c r="I73" i="19"/>
  <c r="H73" i="19"/>
  <c r="I76" i="19"/>
  <c r="H76" i="19"/>
  <c r="I80" i="19"/>
  <c r="H80" i="19"/>
  <c r="G79" i="19"/>
  <c r="I83" i="19"/>
  <c r="H83" i="19"/>
  <c r="G91" i="19"/>
  <c r="J86" i="19"/>
  <c r="I86" i="19"/>
  <c r="H86" i="19"/>
  <c r="I89" i="19"/>
  <c r="H89" i="19"/>
  <c r="J96" i="19"/>
  <c r="I96" i="19"/>
  <c r="H96" i="19"/>
  <c r="I99" i="19"/>
  <c r="H99" i="19"/>
  <c r="J102" i="19"/>
  <c r="I102" i="19"/>
  <c r="H102" i="19"/>
  <c r="H10" i="19"/>
  <c r="G9" i="19"/>
  <c r="J153" i="19" s="1"/>
  <c r="I10" i="19"/>
  <c r="H11" i="19"/>
  <c r="I11" i="19"/>
  <c r="H12" i="19"/>
  <c r="I12" i="19"/>
  <c r="H13" i="19"/>
  <c r="G21" i="19"/>
  <c r="I13" i="19"/>
  <c r="J14" i="19"/>
  <c r="H14" i="19"/>
  <c r="I14" i="19"/>
  <c r="H15" i="19"/>
  <c r="I15" i="19"/>
  <c r="J16" i="19"/>
  <c r="H16" i="19"/>
  <c r="I16" i="19"/>
  <c r="H17" i="19"/>
  <c r="I17" i="19"/>
  <c r="J18" i="19"/>
  <c r="H18" i="19"/>
  <c r="I18" i="19"/>
  <c r="H19" i="19"/>
  <c r="I19" i="19"/>
  <c r="J20" i="19"/>
  <c r="H20" i="19"/>
  <c r="I20" i="19"/>
  <c r="H24" i="19"/>
  <c r="G23" i="19"/>
  <c r="I24" i="19"/>
  <c r="J25" i="19"/>
  <c r="H25" i="19"/>
  <c r="I25" i="19"/>
  <c r="H26" i="19"/>
  <c r="I26" i="19"/>
  <c r="J27" i="19"/>
  <c r="H27" i="19"/>
  <c r="G35" i="19"/>
  <c r="I27" i="19"/>
  <c r="H28" i="19"/>
  <c r="I28" i="19"/>
  <c r="H29" i="19"/>
  <c r="I29" i="19"/>
  <c r="H30" i="19"/>
  <c r="I30" i="19"/>
  <c r="H31" i="19"/>
  <c r="I31" i="19"/>
  <c r="H32" i="19"/>
  <c r="I32" i="19"/>
  <c r="H33" i="19"/>
  <c r="I33" i="19"/>
  <c r="H34" i="19"/>
  <c r="I34" i="19"/>
  <c r="H38" i="19"/>
  <c r="G37" i="19"/>
  <c r="I38" i="19"/>
  <c r="J39" i="19"/>
  <c r="H39" i="19"/>
  <c r="I39" i="19"/>
  <c r="H40" i="19"/>
  <c r="I40" i="19"/>
  <c r="J41" i="19"/>
  <c r="H41" i="19"/>
  <c r="G49" i="19"/>
  <c r="I41" i="19"/>
  <c r="H42" i="19"/>
  <c r="I42" i="19"/>
  <c r="J43" i="19"/>
  <c r="H43" i="19"/>
  <c r="I43" i="19"/>
  <c r="H44" i="19"/>
  <c r="I44" i="19"/>
  <c r="J45" i="19"/>
  <c r="H45" i="19"/>
  <c r="I45" i="19"/>
  <c r="H46" i="19"/>
  <c r="I46" i="19"/>
  <c r="J47" i="19"/>
  <c r="H47" i="19"/>
  <c r="I47" i="19"/>
  <c r="H48" i="19"/>
  <c r="I48" i="19"/>
  <c r="J52" i="19"/>
  <c r="H52" i="19"/>
  <c r="G51" i="19"/>
  <c r="I52" i="19"/>
  <c r="H53" i="19"/>
  <c r="I53" i="19"/>
  <c r="H54" i="19"/>
  <c r="I54" i="19"/>
  <c r="H55" i="19"/>
  <c r="G63" i="19"/>
  <c r="I55" i="19"/>
  <c r="H56" i="19"/>
  <c r="I56" i="19"/>
  <c r="J57" i="19"/>
  <c r="H57" i="19"/>
  <c r="I57" i="19"/>
  <c r="H58" i="19"/>
  <c r="I58" i="19"/>
  <c r="J59" i="19"/>
  <c r="H59" i="19"/>
  <c r="I59" i="19"/>
  <c r="H60" i="19"/>
  <c r="I60" i="19"/>
  <c r="J61" i="19"/>
  <c r="H61" i="19"/>
  <c r="I61" i="19"/>
  <c r="H111" i="19"/>
  <c r="G119" i="19"/>
  <c r="I111" i="19"/>
  <c r="H130" i="19"/>
  <c r="I130" i="19"/>
  <c r="H140" i="19"/>
  <c r="I140" i="19"/>
  <c r="H150" i="19"/>
  <c r="G149" i="19"/>
  <c r="I150" i="19"/>
  <c r="H159" i="19"/>
  <c r="J159" i="19"/>
  <c r="I159" i="19"/>
  <c r="H108" i="19"/>
  <c r="G107" i="19"/>
  <c r="I108" i="19"/>
  <c r="H117" i="19"/>
  <c r="J117" i="19"/>
  <c r="I117" i="19"/>
  <c r="H127" i="19"/>
  <c r="I127" i="19"/>
  <c r="H137" i="19"/>
  <c r="J137" i="19"/>
  <c r="I137" i="19"/>
  <c r="H146" i="19"/>
  <c r="I146" i="19"/>
  <c r="H156" i="19"/>
  <c r="J156" i="19"/>
  <c r="I156" i="19"/>
  <c r="F161" i="19"/>
  <c r="F149" i="19"/>
  <c r="F119" i="19"/>
  <c r="F107" i="19"/>
  <c r="E7" i="19"/>
  <c r="F133" i="19"/>
  <c r="F121" i="19"/>
  <c r="F135" i="19"/>
  <c r="F77" i="19"/>
  <c r="F65" i="19"/>
  <c r="F105" i="19"/>
  <c r="F93" i="19"/>
  <c r="F63" i="19"/>
  <c r="F51" i="19"/>
  <c r="F49" i="19"/>
  <c r="F37" i="19"/>
  <c r="F35" i="19"/>
  <c r="F23" i="19"/>
  <c r="F21" i="19"/>
  <c r="F9" i="19"/>
  <c r="F147" i="19"/>
  <c r="F91" i="19"/>
  <c r="F79" i="19"/>
  <c r="I62" i="19"/>
  <c r="H62" i="19"/>
  <c r="I66" i="19"/>
  <c r="H66" i="19"/>
  <c r="G65" i="19"/>
  <c r="I69" i="19"/>
  <c r="H69" i="19"/>
  <c r="G77" i="19"/>
  <c r="J72" i="19"/>
  <c r="I72" i="19"/>
  <c r="H72" i="19"/>
  <c r="I75" i="19"/>
  <c r="H75" i="19"/>
  <c r="J82" i="19"/>
  <c r="I82" i="19"/>
  <c r="H82" i="19"/>
  <c r="I85" i="19"/>
  <c r="H85" i="19"/>
  <c r="J88" i="19"/>
  <c r="I88" i="19"/>
  <c r="H88" i="19"/>
  <c r="I95" i="19"/>
  <c r="H95" i="19"/>
  <c r="J98" i="19"/>
  <c r="I98" i="19"/>
  <c r="H98" i="19"/>
  <c r="I101" i="19"/>
  <c r="H101" i="19"/>
  <c r="H103" i="19"/>
  <c r="I103" i="19"/>
  <c r="H110" i="19"/>
  <c r="I110" i="19"/>
  <c r="H113" i="19"/>
  <c r="I113" i="19"/>
  <c r="H116" i="19"/>
  <c r="I116" i="19"/>
  <c r="H123" i="19"/>
  <c r="I123" i="19"/>
  <c r="H126" i="19"/>
  <c r="I126" i="19"/>
  <c r="H129" i="19"/>
  <c r="I129" i="19"/>
  <c r="H132" i="19"/>
  <c r="I132" i="19"/>
  <c r="H136" i="19"/>
  <c r="G135" i="19"/>
  <c r="I136" i="19"/>
  <c r="H139" i="19"/>
  <c r="G147" i="19"/>
  <c r="J139" i="19"/>
  <c r="I139" i="19"/>
  <c r="H142" i="19"/>
  <c r="I142" i="19"/>
  <c r="H145" i="19"/>
  <c r="J145" i="19"/>
  <c r="I145" i="19"/>
  <c r="H152" i="19"/>
  <c r="I152" i="19"/>
  <c r="H155" i="19"/>
  <c r="J155" i="19"/>
  <c r="I155" i="19"/>
  <c r="H158" i="19"/>
  <c r="I158" i="19"/>
  <c r="H109" i="19"/>
  <c r="I109" i="19"/>
  <c r="H112" i="19"/>
  <c r="I112" i="19"/>
  <c r="H115" i="19"/>
  <c r="I115" i="19"/>
  <c r="H118" i="19"/>
  <c r="I118" i="19"/>
  <c r="H122" i="19"/>
  <c r="I122" i="19"/>
  <c r="G121" i="19"/>
  <c r="H125" i="19"/>
  <c r="I125" i="19"/>
  <c r="G133" i="19"/>
  <c r="J125" i="19"/>
  <c r="H128" i="19"/>
  <c r="I128" i="19"/>
  <c r="H131" i="19"/>
  <c r="I131" i="19"/>
  <c r="J131" i="19"/>
  <c r="H138" i="19"/>
  <c r="I138" i="19"/>
  <c r="H141" i="19"/>
  <c r="I141" i="19"/>
  <c r="J141" i="19"/>
  <c r="H144" i="19"/>
  <c r="I144" i="19"/>
  <c r="H151" i="19"/>
  <c r="I151" i="19"/>
  <c r="J151" i="19"/>
  <c r="H154" i="19"/>
  <c r="I154" i="19"/>
  <c r="H157" i="19"/>
  <c r="I157" i="19"/>
  <c r="J157" i="19"/>
  <c r="H160" i="19"/>
  <c r="I160" i="19"/>
  <c r="Y159" i="18"/>
  <c r="X159" i="18"/>
  <c r="Y144" i="18"/>
  <c r="X144" i="18"/>
  <c r="Y125" i="18"/>
  <c r="X125" i="18"/>
  <c r="Y114" i="18"/>
  <c r="X114" i="18"/>
  <c r="J111" i="18"/>
  <c r="I111" i="18"/>
  <c r="Y108" i="18"/>
  <c r="X108" i="18"/>
  <c r="Y101" i="18"/>
  <c r="X101" i="18"/>
  <c r="J98" i="18"/>
  <c r="I98" i="18"/>
  <c r="Y95" i="18"/>
  <c r="X95" i="18"/>
  <c r="Y88" i="18"/>
  <c r="X88" i="18"/>
  <c r="J85" i="18"/>
  <c r="I85" i="18"/>
  <c r="Y82" i="18"/>
  <c r="X82" i="18"/>
  <c r="W90" i="18"/>
  <c r="J79" i="18"/>
  <c r="I79" i="18"/>
  <c r="H78" i="18"/>
  <c r="Y75" i="18"/>
  <c r="X75" i="18"/>
  <c r="I72" i="18"/>
  <c r="Y69" i="18"/>
  <c r="X69" i="18"/>
  <c r="I66" i="18"/>
  <c r="I59" i="18"/>
  <c r="Y56" i="18"/>
  <c r="X56" i="18"/>
  <c r="I53" i="18"/>
  <c r="I46" i="18"/>
  <c r="Y43" i="18"/>
  <c r="X43" i="18"/>
  <c r="I40" i="18"/>
  <c r="H48" i="18"/>
  <c r="Y37" i="18"/>
  <c r="X37" i="18"/>
  <c r="W36" i="18"/>
  <c r="I33" i="18"/>
  <c r="Y30" i="18"/>
  <c r="X30" i="18"/>
  <c r="J27" i="18"/>
  <c r="I27" i="18"/>
  <c r="Y24" i="18"/>
  <c r="X24" i="18"/>
  <c r="Y17" i="18"/>
  <c r="X17" i="18"/>
  <c r="J14" i="18"/>
  <c r="I14" i="18"/>
  <c r="Y11" i="18"/>
  <c r="X11" i="18"/>
  <c r="I151" i="18"/>
  <c r="J131" i="18"/>
  <c r="I131" i="18"/>
  <c r="Y128" i="18"/>
  <c r="X128" i="18"/>
  <c r="Y115" i="18"/>
  <c r="X115" i="18"/>
  <c r="J112" i="18"/>
  <c r="I112" i="18"/>
  <c r="Y109" i="18"/>
  <c r="X109" i="18"/>
  <c r="Y102" i="18"/>
  <c r="X102" i="18"/>
  <c r="J99" i="18"/>
  <c r="I99" i="18"/>
  <c r="Y96" i="18"/>
  <c r="X96" i="18"/>
  <c r="W104" i="18"/>
  <c r="J93" i="18"/>
  <c r="I93" i="18"/>
  <c r="H92" i="18"/>
  <c r="Y89" i="18"/>
  <c r="X89" i="18"/>
  <c r="I86" i="18"/>
  <c r="Y83" i="18"/>
  <c r="X83" i="18"/>
  <c r="I80" i="18"/>
  <c r="I73" i="18"/>
  <c r="Y70" i="18"/>
  <c r="X70" i="18"/>
  <c r="I67" i="18"/>
  <c r="I60" i="18"/>
  <c r="Y57" i="18"/>
  <c r="X57" i="18"/>
  <c r="I54" i="18"/>
  <c r="H62" i="18"/>
  <c r="Y51" i="18"/>
  <c r="X51" i="18"/>
  <c r="W50" i="18"/>
  <c r="I47" i="18"/>
  <c r="Y44" i="18"/>
  <c r="X44" i="18"/>
  <c r="J41" i="18"/>
  <c r="I41" i="18"/>
  <c r="Y38" i="18"/>
  <c r="X38" i="18"/>
  <c r="Y31" i="18"/>
  <c r="X31" i="18"/>
  <c r="J28" i="18"/>
  <c r="I28" i="18"/>
  <c r="Y25" i="18"/>
  <c r="X25" i="18"/>
  <c r="Y18" i="18"/>
  <c r="X18" i="18"/>
  <c r="J15" i="18"/>
  <c r="I15" i="18"/>
  <c r="Y12" i="18"/>
  <c r="X12" i="18"/>
  <c r="W20" i="18"/>
  <c r="J9" i="18"/>
  <c r="I9" i="18"/>
  <c r="H8" i="18"/>
  <c r="J122" i="18" s="1"/>
  <c r="I94" i="19"/>
  <c r="H94" i="19"/>
  <c r="G93" i="19"/>
  <c r="J84" i="19"/>
  <c r="I84" i="19"/>
  <c r="H84" i="19"/>
  <c r="I74" i="19"/>
  <c r="H74" i="19"/>
  <c r="J154" i="18"/>
  <c r="I154" i="18"/>
  <c r="Y151" i="18"/>
  <c r="X151" i="18"/>
  <c r="J135" i="18"/>
  <c r="I135" i="18"/>
  <c r="H134" i="18"/>
  <c r="Y131" i="18"/>
  <c r="X131" i="18"/>
  <c r="Y116" i="18"/>
  <c r="X116" i="18"/>
  <c r="J113" i="18"/>
  <c r="I113" i="18"/>
  <c r="Y110" i="18"/>
  <c r="W118" i="18"/>
  <c r="X110" i="18"/>
  <c r="J107" i="18"/>
  <c r="I107" i="18"/>
  <c r="H106" i="18"/>
  <c r="Y103" i="18"/>
  <c r="X103" i="18"/>
  <c r="J100" i="18"/>
  <c r="I100" i="18"/>
  <c r="Y97" i="18"/>
  <c r="X97" i="18"/>
  <c r="J94" i="18"/>
  <c r="I94" i="18"/>
  <c r="J87" i="18"/>
  <c r="I87" i="18"/>
  <c r="Y84" i="18"/>
  <c r="X84" i="18"/>
  <c r="J81" i="18"/>
  <c r="I81" i="18"/>
  <c r="J74" i="18"/>
  <c r="I74" i="18"/>
  <c r="Y71" i="18"/>
  <c r="X71" i="18"/>
  <c r="H76" i="18"/>
  <c r="J68" i="18"/>
  <c r="I68" i="18"/>
  <c r="Y65" i="18"/>
  <c r="X65" i="18"/>
  <c r="W64" i="18"/>
  <c r="J61" i="18"/>
  <c r="I61" i="18"/>
  <c r="Y58" i="18"/>
  <c r="X58" i="18"/>
  <c r="J55" i="18"/>
  <c r="I55" i="18"/>
  <c r="Y52" i="18"/>
  <c r="X52" i="18"/>
  <c r="Y45" i="18"/>
  <c r="X45" i="18"/>
  <c r="J42" i="18"/>
  <c r="I42" i="18"/>
  <c r="Y39" i="18"/>
  <c r="X39" i="18"/>
  <c r="Y32" i="18"/>
  <c r="X32" i="18"/>
  <c r="J29" i="18"/>
  <c r="I29" i="18"/>
  <c r="W34" i="18"/>
  <c r="Y26" i="18"/>
  <c r="X26" i="18"/>
  <c r="J23" i="18"/>
  <c r="I23" i="18"/>
  <c r="H22" i="18"/>
  <c r="Y19" i="18"/>
  <c r="X19" i="18"/>
  <c r="J16" i="18"/>
  <c r="I16" i="18"/>
  <c r="Y13" i="18"/>
  <c r="X13" i="18"/>
  <c r="J10" i="18"/>
  <c r="I10" i="18"/>
  <c r="X117" i="18"/>
  <c r="Y117" i="18"/>
  <c r="W132" i="18"/>
  <c r="X124" i="18"/>
  <c r="Y124" i="18"/>
  <c r="X130" i="18"/>
  <c r="Y130" i="18"/>
  <c r="X137" i="18"/>
  <c r="Y137" i="18"/>
  <c r="X143" i="18"/>
  <c r="Y143" i="18"/>
  <c r="X150" i="18"/>
  <c r="Y150" i="18"/>
  <c r="X156" i="18"/>
  <c r="Y156" i="18"/>
  <c r="Y123" i="18"/>
  <c r="X123" i="18"/>
  <c r="Y129" i="18"/>
  <c r="X129" i="18"/>
  <c r="Y136" i="18"/>
  <c r="X136" i="18"/>
  <c r="Y142" i="18"/>
  <c r="X142" i="18"/>
  <c r="Y149" i="18"/>
  <c r="X149" i="18"/>
  <c r="W148" i="18"/>
  <c r="Y155" i="18"/>
  <c r="X155" i="18"/>
  <c r="X121" i="18"/>
  <c r="W120" i="18"/>
  <c r="Y121" i="18"/>
  <c r="X127" i="18"/>
  <c r="Y127" i="18"/>
  <c r="X140" i="18"/>
  <c r="Y140" i="18"/>
  <c r="X153" i="18"/>
  <c r="Y153" i="18"/>
  <c r="Y126" i="18"/>
  <c r="X126" i="18"/>
  <c r="Y139" i="18"/>
  <c r="X139" i="18"/>
  <c r="Y145" i="18"/>
  <c r="X145" i="18"/>
  <c r="W160" i="18"/>
  <c r="Y152" i="18"/>
  <c r="X152" i="18"/>
  <c r="Y157" i="18"/>
  <c r="X157" i="18"/>
  <c r="Q97" i="18"/>
  <c r="R58" i="18"/>
  <c r="Q58" i="18"/>
  <c r="M149" i="15"/>
  <c r="L149" i="15"/>
  <c r="K149" i="15"/>
  <c r="J149" i="15"/>
  <c r="I149" i="15"/>
  <c r="M142" i="15"/>
  <c r="L142" i="15"/>
  <c r="K142" i="15"/>
  <c r="J142" i="15"/>
  <c r="I142" i="15"/>
  <c r="M136" i="15"/>
  <c r="L136" i="15"/>
  <c r="K136" i="15"/>
  <c r="I136" i="15"/>
  <c r="J136" i="15"/>
  <c r="M129" i="15"/>
  <c r="L129" i="15"/>
  <c r="K129" i="15"/>
  <c r="I129" i="15"/>
  <c r="J129" i="15"/>
  <c r="M123" i="15"/>
  <c r="L123" i="15"/>
  <c r="K123" i="15"/>
  <c r="J123" i="15"/>
  <c r="I123" i="15"/>
  <c r="M116" i="15"/>
  <c r="L116" i="15"/>
  <c r="K116" i="15"/>
  <c r="I116" i="15"/>
  <c r="J116" i="15"/>
  <c r="M110" i="15"/>
  <c r="L110" i="15"/>
  <c r="K110" i="15"/>
  <c r="I110" i="15"/>
  <c r="J110" i="15"/>
  <c r="M103" i="15"/>
  <c r="L103" i="15"/>
  <c r="K103" i="15"/>
  <c r="J103" i="15"/>
  <c r="I103" i="15"/>
  <c r="M97" i="15"/>
  <c r="H105" i="15"/>
  <c r="L97" i="15"/>
  <c r="K97" i="15"/>
  <c r="J97" i="15"/>
  <c r="I97" i="15"/>
  <c r="R121" i="18"/>
  <c r="Q121" i="18"/>
  <c r="P120" i="18"/>
  <c r="Q103" i="18"/>
  <c r="K159" i="17"/>
  <c r="J159" i="17"/>
  <c r="I159" i="17"/>
  <c r="K155" i="17"/>
  <c r="J155" i="17"/>
  <c r="I155" i="17"/>
  <c r="K151" i="17"/>
  <c r="J151" i="17"/>
  <c r="I151" i="17"/>
  <c r="K146" i="17"/>
  <c r="J146" i="17"/>
  <c r="I146" i="17"/>
  <c r="K142" i="17"/>
  <c r="J142" i="17"/>
  <c r="I142" i="17"/>
  <c r="K138" i="17"/>
  <c r="J138" i="17"/>
  <c r="I138" i="17"/>
  <c r="K129" i="17"/>
  <c r="J129" i="17"/>
  <c r="I129" i="17"/>
  <c r="K125" i="17"/>
  <c r="J125" i="17"/>
  <c r="I125" i="17"/>
  <c r="H133" i="17"/>
  <c r="I156" i="15"/>
  <c r="M156" i="15"/>
  <c r="L156" i="15"/>
  <c r="K156" i="15"/>
  <c r="J156" i="15"/>
  <c r="I150" i="15"/>
  <c r="M150" i="15"/>
  <c r="L150" i="15"/>
  <c r="J150" i="15"/>
  <c r="K150" i="15"/>
  <c r="I143" i="15"/>
  <c r="M143" i="15"/>
  <c r="L143" i="15"/>
  <c r="K143" i="15"/>
  <c r="J143" i="15"/>
  <c r="I137" i="15"/>
  <c r="M137" i="15"/>
  <c r="L137" i="15"/>
  <c r="K137" i="15"/>
  <c r="J137" i="15"/>
  <c r="I130" i="15"/>
  <c r="M130" i="15"/>
  <c r="L130" i="15"/>
  <c r="J130" i="15"/>
  <c r="K130" i="15"/>
  <c r="I124" i="15"/>
  <c r="M124" i="15"/>
  <c r="L124" i="15"/>
  <c r="J124" i="15"/>
  <c r="K124" i="15"/>
  <c r="I117" i="15"/>
  <c r="M117" i="15"/>
  <c r="L117" i="15"/>
  <c r="K117" i="15"/>
  <c r="J117" i="15"/>
  <c r="I111" i="15"/>
  <c r="M111" i="15"/>
  <c r="H119" i="15"/>
  <c r="L111" i="15"/>
  <c r="J111" i="15"/>
  <c r="K111" i="15"/>
  <c r="I104" i="15"/>
  <c r="M104" i="15"/>
  <c r="L104" i="15"/>
  <c r="J104" i="15"/>
  <c r="K104" i="15"/>
  <c r="I98" i="15"/>
  <c r="M98" i="15"/>
  <c r="L98" i="15"/>
  <c r="K98" i="15"/>
  <c r="J98" i="15"/>
  <c r="I85" i="15"/>
  <c r="M85" i="15"/>
  <c r="L85" i="15"/>
  <c r="K85" i="15"/>
  <c r="J85" i="15"/>
  <c r="I79" i="15"/>
  <c r="M79" i="15"/>
  <c r="L79" i="15"/>
  <c r="K79" i="15"/>
  <c r="J79" i="15"/>
  <c r="I72" i="15"/>
  <c r="M72" i="15"/>
  <c r="L72" i="15"/>
  <c r="J72" i="15"/>
  <c r="K72" i="15"/>
  <c r="I66" i="15"/>
  <c r="M66" i="15"/>
  <c r="L66" i="15"/>
  <c r="K66" i="15"/>
  <c r="J66" i="15"/>
  <c r="I59" i="15"/>
  <c r="M59" i="15"/>
  <c r="L59" i="15"/>
  <c r="K59" i="15"/>
  <c r="J59" i="15"/>
  <c r="I53" i="15"/>
  <c r="M53" i="15"/>
  <c r="L53" i="15"/>
  <c r="J53" i="15"/>
  <c r="K53" i="15"/>
  <c r="I46" i="15"/>
  <c r="M46" i="15"/>
  <c r="L46" i="15"/>
  <c r="K46" i="15"/>
  <c r="J46" i="15"/>
  <c r="I40" i="15"/>
  <c r="M40" i="15"/>
  <c r="L40" i="15"/>
  <c r="K40" i="15"/>
  <c r="J40" i="15"/>
  <c r="I33" i="15"/>
  <c r="M33" i="15"/>
  <c r="L33" i="15"/>
  <c r="J33" i="15"/>
  <c r="K33" i="15"/>
  <c r="I27" i="15"/>
  <c r="M27" i="15"/>
  <c r="H35" i="15"/>
  <c r="L27" i="15"/>
  <c r="K27" i="15"/>
  <c r="J27" i="15"/>
  <c r="L6" i="12"/>
  <c r="H53" i="12"/>
  <c r="L56" i="12" s="1"/>
  <c r="I6" i="12"/>
  <c r="K6" i="12"/>
  <c r="J6" i="12"/>
  <c r="Q140" i="18"/>
  <c r="P118" i="18"/>
  <c r="Q110" i="18"/>
  <c r="Q71" i="18"/>
  <c r="R32" i="18"/>
  <c r="Q32" i="18"/>
  <c r="P20" i="18"/>
  <c r="Q12" i="18"/>
  <c r="Q18" i="18"/>
  <c r="R25" i="18"/>
  <c r="Q25" i="18"/>
  <c r="Q31" i="18"/>
  <c r="Q38" i="18"/>
  <c r="R44" i="18"/>
  <c r="Q44" i="18"/>
  <c r="Q51" i="18"/>
  <c r="P50" i="18"/>
  <c r="R57" i="18"/>
  <c r="Q57" i="18"/>
  <c r="R70" i="18"/>
  <c r="Q70" i="18"/>
  <c r="Q83" i="18"/>
  <c r="R89" i="18"/>
  <c r="Q89" i="18"/>
  <c r="P104" i="18"/>
  <c r="Q96" i="18"/>
  <c r="Q102" i="18"/>
  <c r="R109" i="18"/>
  <c r="Q109" i="18"/>
  <c r="Q115" i="18"/>
  <c r="Q137" i="18"/>
  <c r="R156" i="18"/>
  <c r="Q156" i="18"/>
  <c r="Q11" i="18"/>
  <c r="Q17" i="18"/>
  <c r="R24" i="18"/>
  <c r="Q24" i="18"/>
  <c r="Q30" i="18"/>
  <c r="Q37" i="18"/>
  <c r="P36" i="18"/>
  <c r="R43" i="18"/>
  <c r="Q43" i="18"/>
  <c r="Q56" i="18"/>
  <c r="R69" i="18"/>
  <c r="Q69" i="18"/>
  <c r="R75" i="18"/>
  <c r="Q75" i="18"/>
  <c r="Q82" i="18"/>
  <c r="P90" i="18"/>
  <c r="R88" i="18"/>
  <c r="Q88" i="18"/>
  <c r="Q95" i="18"/>
  <c r="Q101" i="18"/>
  <c r="R108" i="18"/>
  <c r="Q108" i="18"/>
  <c r="Q114" i="18"/>
  <c r="Q153" i="18"/>
  <c r="Q157" i="18"/>
  <c r="R157" i="18"/>
  <c r="Q10" i="18"/>
  <c r="Q16" i="18"/>
  <c r="R23" i="18"/>
  <c r="Q23" i="18"/>
  <c r="P22" i="18"/>
  <c r="Q29" i="18"/>
  <c r="R42" i="18"/>
  <c r="Q42" i="18"/>
  <c r="R55" i="18"/>
  <c r="Q55" i="18"/>
  <c r="Q61" i="18"/>
  <c r="R68" i="18"/>
  <c r="Q68" i="18"/>
  <c r="P76" i="18"/>
  <c r="Q74" i="18"/>
  <c r="Q81" i="18"/>
  <c r="R87" i="18"/>
  <c r="Q87" i="18"/>
  <c r="Q94" i="18"/>
  <c r="Q100" i="18"/>
  <c r="R107" i="18"/>
  <c r="Q107" i="18"/>
  <c r="P106" i="18"/>
  <c r="Q113" i="18"/>
  <c r="R130" i="18"/>
  <c r="Q130" i="18"/>
  <c r="R150" i="18"/>
  <c r="Q150" i="18"/>
  <c r="Q9" i="18"/>
  <c r="P8" i="18"/>
  <c r="R9" i="18"/>
  <c r="Q15" i="18"/>
  <c r="R15" i="18"/>
  <c r="Q28" i="18"/>
  <c r="R28" i="18"/>
  <c r="Q41" i="18"/>
  <c r="R41" i="18"/>
  <c r="Q47" i="18"/>
  <c r="R47" i="18"/>
  <c r="Q54" i="18"/>
  <c r="P62" i="18"/>
  <c r="R54" i="18"/>
  <c r="Q60" i="18"/>
  <c r="R60" i="18"/>
  <c r="Q67" i="18"/>
  <c r="R67" i="18"/>
  <c r="Q73" i="18"/>
  <c r="R73" i="18"/>
  <c r="Q80" i="18"/>
  <c r="R80" i="18"/>
  <c r="Q86" i="18"/>
  <c r="R86" i="18"/>
  <c r="Q93" i="18"/>
  <c r="P92" i="18"/>
  <c r="R93" i="18"/>
  <c r="Q99" i="18"/>
  <c r="R99" i="18"/>
  <c r="Q112" i="18"/>
  <c r="R112" i="18"/>
  <c r="R127" i="18"/>
  <c r="Q127" i="18"/>
  <c r="R14" i="18"/>
  <c r="Q14" i="18"/>
  <c r="R27" i="18"/>
  <c r="Q27" i="18"/>
  <c r="R33" i="18"/>
  <c r="Q33" i="18"/>
  <c r="P48" i="18"/>
  <c r="R40" i="18"/>
  <c r="Q40" i="18"/>
  <c r="R46" i="18"/>
  <c r="Q46" i="18"/>
  <c r="R53" i="18"/>
  <c r="Q53" i="18"/>
  <c r="R59" i="18"/>
  <c r="Q59" i="18"/>
  <c r="R66" i="18"/>
  <c r="Q66" i="18"/>
  <c r="R72" i="18"/>
  <c r="Q72" i="18"/>
  <c r="R79" i="18"/>
  <c r="P78" i="18"/>
  <c r="Q79" i="18"/>
  <c r="R85" i="18"/>
  <c r="Q85" i="18"/>
  <c r="R98" i="18"/>
  <c r="Q98" i="18"/>
  <c r="R111" i="18"/>
  <c r="Q111" i="18"/>
  <c r="R117" i="18"/>
  <c r="Q117" i="18"/>
  <c r="P132" i="18"/>
  <c r="R124" i="18"/>
  <c r="Q124" i="18"/>
  <c r="R143" i="18"/>
  <c r="Q143" i="18"/>
  <c r="Q123" i="18"/>
  <c r="R123" i="18"/>
  <c r="Q129" i="18"/>
  <c r="R129" i="18"/>
  <c r="Q136" i="18"/>
  <c r="R136" i="18"/>
  <c r="Q142" i="18"/>
  <c r="R142" i="18"/>
  <c r="Q149" i="18"/>
  <c r="P148" i="18"/>
  <c r="R149" i="18"/>
  <c r="Q155" i="18"/>
  <c r="R155" i="18"/>
  <c r="R122" i="18"/>
  <c r="Q122" i="18"/>
  <c r="R128" i="18"/>
  <c r="Q128" i="18"/>
  <c r="R135" i="18"/>
  <c r="Q135" i="18"/>
  <c r="P134" i="18"/>
  <c r="R141" i="18"/>
  <c r="Q141" i="18"/>
  <c r="R154" i="18"/>
  <c r="Q154" i="18"/>
  <c r="Q126" i="18"/>
  <c r="R126" i="18"/>
  <c r="Q139" i="18"/>
  <c r="R139" i="18"/>
  <c r="Q145" i="18"/>
  <c r="R145" i="18"/>
  <c r="P160" i="18"/>
  <c r="Q152" i="18"/>
  <c r="R152" i="18"/>
  <c r="R158" i="18"/>
  <c r="Q158" i="18"/>
  <c r="R125" i="18"/>
  <c r="Q125" i="18"/>
  <c r="R131" i="18"/>
  <c r="Q131" i="18"/>
  <c r="R138" i="18"/>
  <c r="P146" i="18"/>
  <c r="Q138" i="18"/>
  <c r="R144" i="18"/>
  <c r="Q144" i="18"/>
  <c r="R151" i="18"/>
  <c r="Q151" i="18"/>
  <c r="Q159" i="18"/>
  <c r="R159" i="18"/>
  <c r="J40" i="17"/>
  <c r="I40" i="17"/>
  <c r="K40" i="17"/>
  <c r="J42" i="17"/>
  <c r="I42" i="17"/>
  <c r="K42" i="17"/>
  <c r="J44" i="17"/>
  <c r="I44" i="17"/>
  <c r="K44" i="17"/>
  <c r="J46" i="17"/>
  <c r="I46" i="17"/>
  <c r="K46" i="17"/>
  <c r="J48" i="17"/>
  <c r="I48" i="17"/>
  <c r="K48" i="17"/>
  <c r="J53" i="17"/>
  <c r="I53" i="17"/>
  <c r="K53" i="17"/>
  <c r="J55" i="17"/>
  <c r="I55" i="17"/>
  <c r="H63" i="17"/>
  <c r="K55" i="17"/>
  <c r="J57" i="17"/>
  <c r="I57" i="17"/>
  <c r="K57" i="17"/>
  <c r="J59" i="17"/>
  <c r="I59" i="17"/>
  <c r="K59" i="17"/>
  <c r="J61" i="17"/>
  <c r="I61" i="17"/>
  <c r="K61" i="17"/>
  <c r="J66" i="17"/>
  <c r="I66" i="17"/>
  <c r="H65" i="17"/>
  <c r="K66" i="17"/>
  <c r="J68" i="17"/>
  <c r="I68" i="17"/>
  <c r="K68" i="17"/>
  <c r="J70" i="17"/>
  <c r="I70" i="17"/>
  <c r="K70" i="17"/>
  <c r="J72" i="17"/>
  <c r="I72" i="17"/>
  <c r="K72" i="17"/>
  <c r="J74" i="17"/>
  <c r="I74" i="17"/>
  <c r="K74" i="17"/>
  <c r="J76" i="17"/>
  <c r="I76" i="17"/>
  <c r="K76" i="17"/>
  <c r="J81" i="17"/>
  <c r="I81" i="17"/>
  <c r="K81" i="17"/>
  <c r="J83" i="17"/>
  <c r="I83" i="17"/>
  <c r="H91" i="17"/>
  <c r="K83" i="17"/>
  <c r="J85" i="17"/>
  <c r="I85" i="17"/>
  <c r="K85" i="17"/>
  <c r="J87" i="17"/>
  <c r="I87" i="17"/>
  <c r="K87" i="17"/>
  <c r="J89" i="17"/>
  <c r="I89" i="17"/>
  <c r="K89" i="17"/>
  <c r="J94" i="17"/>
  <c r="I94" i="17"/>
  <c r="K94" i="17"/>
  <c r="H93" i="17"/>
  <c r="J96" i="17"/>
  <c r="I96" i="17"/>
  <c r="K96" i="17"/>
  <c r="J98" i="17"/>
  <c r="I98" i="17"/>
  <c r="K98" i="17"/>
  <c r="J100" i="17"/>
  <c r="I100" i="17"/>
  <c r="K100" i="17"/>
  <c r="J102" i="17"/>
  <c r="I102" i="17"/>
  <c r="K102" i="17"/>
  <c r="J104" i="17"/>
  <c r="I104" i="17"/>
  <c r="K104" i="17"/>
  <c r="J109" i="17"/>
  <c r="I109" i="17"/>
  <c r="K109" i="17"/>
  <c r="J111" i="17"/>
  <c r="I111" i="17"/>
  <c r="H119" i="17"/>
  <c r="K111" i="17"/>
  <c r="J113" i="17"/>
  <c r="I113" i="17"/>
  <c r="K113" i="17"/>
  <c r="J115" i="17"/>
  <c r="I115" i="17"/>
  <c r="K115" i="17"/>
  <c r="J117" i="17"/>
  <c r="I117" i="17"/>
  <c r="K117" i="17"/>
  <c r="J122" i="17"/>
  <c r="I122" i="17"/>
  <c r="H121" i="17"/>
  <c r="K122" i="17"/>
  <c r="J124" i="17"/>
  <c r="I124" i="17"/>
  <c r="K124" i="17"/>
  <c r="J126" i="17"/>
  <c r="I126" i="17"/>
  <c r="K126" i="17"/>
  <c r="J128" i="17"/>
  <c r="I128" i="17"/>
  <c r="K128" i="17"/>
  <c r="J130" i="17"/>
  <c r="I130" i="17"/>
  <c r="K130" i="17"/>
  <c r="J132" i="17"/>
  <c r="I132" i="17"/>
  <c r="K132" i="17"/>
  <c r="J137" i="17"/>
  <c r="I137" i="17"/>
  <c r="K137" i="17"/>
  <c r="J139" i="17"/>
  <c r="I139" i="17"/>
  <c r="H147" i="17"/>
  <c r="K139" i="17"/>
  <c r="J141" i="17"/>
  <c r="I141" i="17"/>
  <c r="K141" i="17"/>
  <c r="J143" i="17"/>
  <c r="I143" i="17"/>
  <c r="K143" i="17"/>
  <c r="J145" i="17"/>
  <c r="I145" i="17"/>
  <c r="K145" i="17"/>
  <c r="J150" i="17"/>
  <c r="I150" i="17"/>
  <c r="K150" i="17"/>
  <c r="H149" i="17"/>
  <c r="J152" i="17"/>
  <c r="I152" i="17"/>
  <c r="K152" i="17"/>
  <c r="J154" i="17"/>
  <c r="I154" i="17"/>
  <c r="K154" i="17"/>
  <c r="J156" i="17"/>
  <c r="I156" i="17"/>
  <c r="K156" i="17"/>
  <c r="J158" i="17"/>
  <c r="I158" i="17"/>
  <c r="K158" i="17"/>
  <c r="J160" i="17"/>
  <c r="I160" i="17"/>
  <c r="K160" i="17"/>
  <c r="J157" i="15"/>
  <c r="I157" i="15"/>
  <c r="M157" i="15"/>
  <c r="L157" i="15"/>
  <c r="K157" i="15"/>
  <c r="J151" i="15"/>
  <c r="I151" i="15"/>
  <c r="M151" i="15"/>
  <c r="L151" i="15"/>
  <c r="K151" i="15"/>
  <c r="J144" i="15"/>
  <c r="I144" i="15"/>
  <c r="M144" i="15"/>
  <c r="K144" i="15"/>
  <c r="L144" i="15"/>
  <c r="J138" i="15"/>
  <c r="I138" i="15"/>
  <c r="M138" i="15"/>
  <c r="L138" i="15"/>
  <c r="K138" i="15"/>
  <c r="J131" i="15"/>
  <c r="I131" i="15"/>
  <c r="M131" i="15"/>
  <c r="L131" i="15"/>
  <c r="K131" i="15"/>
  <c r="J125" i="15"/>
  <c r="I125" i="15"/>
  <c r="M125" i="15"/>
  <c r="K125" i="15"/>
  <c r="H133" i="15"/>
  <c r="L125" i="15"/>
  <c r="J118" i="15"/>
  <c r="I118" i="15"/>
  <c r="M118" i="15"/>
  <c r="L118" i="15"/>
  <c r="K118" i="15"/>
  <c r="J112" i="15"/>
  <c r="I112" i="15"/>
  <c r="M112" i="15"/>
  <c r="L112" i="15"/>
  <c r="K112" i="15"/>
  <c r="J99" i="15"/>
  <c r="I99" i="15"/>
  <c r="M99" i="15"/>
  <c r="K99" i="15"/>
  <c r="L99" i="15"/>
  <c r="J93" i="15"/>
  <c r="I93" i="15"/>
  <c r="M93" i="15"/>
  <c r="L93" i="15"/>
  <c r="K93" i="15"/>
  <c r="J86" i="15"/>
  <c r="I86" i="15"/>
  <c r="M86" i="15"/>
  <c r="K86" i="15"/>
  <c r="L86" i="15"/>
  <c r="J80" i="15"/>
  <c r="I80" i="15"/>
  <c r="M80" i="15"/>
  <c r="L80" i="15"/>
  <c r="K80" i="15"/>
  <c r="J73" i="15"/>
  <c r="I73" i="15"/>
  <c r="M73" i="15"/>
  <c r="L73" i="15"/>
  <c r="K73" i="15"/>
  <c r="J67" i="15"/>
  <c r="I67" i="15"/>
  <c r="M67" i="15"/>
  <c r="K67" i="15"/>
  <c r="L67" i="15"/>
  <c r="J60" i="15"/>
  <c r="I60" i="15"/>
  <c r="M60" i="15"/>
  <c r="L60" i="15"/>
  <c r="K60" i="15"/>
  <c r="J54" i="15"/>
  <c r="I54" i="15"/>
  <c r="M54" i="15"/>
  <c r="L54" i="15"/>
  <c r="K54" i="15"/>
  <c r="J47" i="15"/>
  <c r="I47" i="15"/>
  <c r="M47" i="15"/>
  <c r="K47" i="15"/>
  <c r="L47" i="15"/>
  <c r="J41" i="15"/>
  <c r="I41" i="15"/>
  <c r="M41" i="15"/>
  <c r="L41" i="15"/>
  <c r="K41" i="15"/>
  <c r="H49" i="15"/>
  <c r="J34" i="15"/>
  <c r="I34" i="15"/>
  <c r="M34" i="15"/>
  <c r="L34" i="15"/>
  <c r="K34" i="15"/>
  <c r="J28" i="15"/>
  <c r="I28" i="15"/>
  <c r="M28" i="15"/>
  <c r="K28" i="15"/>
  <c r="L28" i="15"/>
  <c r="X17" i="15"/>
  <c r="W17" i="15"/>
  <c r="Y17" i="15"/>
  <c r="X14" i="15"/>
  <c r="W14" i="15"/>
  <c r="Y14" i="15"/>
  <c r="X11" i="15"/>
  <c r="W11" i="15"/>
  <c r="Y11" i="15"/>
  <c r="T19" i="14"/>
  <c r="S19" i="14"/>
  <c r="T17" i="14"/>
  <c r="S17" i="14"/>
  <c r="T15" i="14"/>
  <c r="S15" i="14"/>
  <c r="R23" i="14"/>
  <c r="T13" i="14"/>
  <c r="S13" i="14"/>
  <c r="T11" i="14"/>
  <c r="S11" i="14"/>
  <c r="I51" i="12"/>
  <c r="L51" i="12"/>
  <c r="K51" i="12"/>
  <c r="J51" i="12"/>
  <c r="I48" i="12"/>
  <c r="L48" i="12"/>
  <c r="K48" i="12"/>
  <c r="J48" i="12"/>
  <c r="I45" i="12"/>
  <c r="L45" i="12"/>
  <c r="K45" i="12"/>
  <c r="J45" i="12"/>
  <c r="I42" i="12"/>
  <c r="L42" i="12"/>
  <c r="K42" i="12"/>
  <c r="J42" i="12"/>
  <c r="I39" i="12"/>
  <c r="L39" i="12"/>
  <c r="K39" i="12"/>
  <c r="J39" i="12"/>
  <c r="I36" i="12"/>
  <c r="L36" i="12"/>
  <c r="K36" i="12"/>
  <c r="J36" i="12"/>
  <c r="I33" i="12"/>
  <c r="L33" i="12"/>
  <c r="K33" i="12"/>
  <c r="J33" i="12"/>
  <c r="I30" i="12"/>
  <c r="L30" i="12"/>
  <c r="K30" i="12"/>
  <c r="J30" i="12"/>
  <c r="I27" i="12"/>
  <c r="L27" i="12"/>
  <c r="K27" i="12"/>
  <c r="J27" i="12"/>
  <c r="I24" i="12"/>
  <c r="L24" i="12"/>
  <c r="K24" i="12"/>
  <c r="J24" i="12"/>
  <c r="I21" i="12"/>
  <c r="L21" i="12"/>
  <c r="K21" i="12"/>
  <c r="J21" i="12"/>
  <c r="I18" i="12"/>
  <c r="L18" i="12"/>
  <c r="J18" i="12"/>
  <c r="K18" i="12"/>
  <c r="I15" i="12"/>
  <c r="L15" i="12"/>
  <c r="J15" i="12"/>
  <c r="K15" i="12"/>
  <c r="I13" i="12"/>
  <c r="K13" i="12"/>
  <c r="J13" i="12"/>
  <c r="L13" i="12"/>
  <c r="I11" i="12"/>
  <c r="J11" i="12"/>
  <c r="L11" i="12"/>
  <c r="K11" i="12"/>
  <c r="R39" i="18"/>
  <c r="Q39" i="18"/>
  <c r="K84" i="17"/>
  <c r="J84" i="17"/>
  <c r="I84" i="17"/>
  <c r="K82" i="17"/>
  <c r="J82" i="17"/>
  <c r="I82" i="17"/>
  <c r="K80" i="17"/>
  <c r="H79" i="17"/>
  <c r="J80" i="17"/>
  <c r="I80" i="17"/>
  <c r="K75" i="17"/>
  <c r="J75" i="17"/>
  <c r="I75" i="17"/>
  <c r="K73" i="17"/>
  <c r="J73" i="17"/>
  <c r="I73" i="17"/>
  <c r="K71" i="17"/>
  <c r="J71" i="17"/>
  <c r="I71" i="17"/>
  <c r="K69" i="17"/>
  <c r="J69" i="17"/>
  <c r="I69" i="17"/>
  <c r="H77" i="17"/>
  <c r="K67" i="17"/>
  <c r="J67" i="17"/>
  <c r="I67" i="17"/>
  <c r="K62" i="17"/>
  <c r="J62" i="17"/>
  <c r="I62" i="17"/>
  <c r="K60" i="17"/>
  <c r="J60" i="17"/>
  <c r="I60" i="17"/>
  <c r="K58" i="17"/>
  <c r="J58" i="17"/>
  <c r="I58" i="17"/>
  <c r="K56" i="17"/>
  <c r="J56" i="17"/>
  <c r="I56" i="17"/>
  <c r="K54" i="17"/>
  <c r="J54" i="17"/>
  <c r="I54" i="17"/>
  <c r="K52" i="17"/>
  <c r="H51" i="17"/>
  <c r="J52" i="17"/>
  <c r="I52" i="17"/>
  <c r="K47" i="17"/>
  <c r="J47" i="17"/>
  <c r="I47" i="17"/>
  <c r="K45" i="17"/>
  <c r="J45" i="17"/>
  <c r="I45" i="17"/>
  <c r="K43" i="17"/>
  <c r="J43" i="17"/>
  <c r="I43" i="17"/>
  <c r="K41" i="17"/>
  <c r="J41" i="17"/>
  <c r="I41" i="17"/>
  <c r="H49" i="17"/>
  <c r="K158" i="15"/>
  <c r="J158" i="15"/>
  <c r="I158" i="15"/>
  <c r="L158" i="15"/>
  <c r="M158" i="15"/>
  <c r="K152" i="15"/>
  <c r="J152" i="15"/>
  <c r="I152" i="15"/>
  <c r="M152" i="15"/>
  <c r="L152" i="15"/>
  <c r="K145" i="15"/>
  <c r="J145" i="15"/>
  <c r="I145" i="15"/>
  <c r="M145" i="15"/>
  <c r="L145" i="15"/>
  <c r="K139" i="15"/>
  <c r="J139" i="15"/>
  <c r="I139" i="15"/>
  <c r="L139" i="15"/>
  <c r="H147" i="15"/>
  <c r="M139" i="15"/>
  <c r="K132" i="15"/>
  <c r="J132" i="15"/>
  <c r="I132" i="15"/>
  <c r="M132" i="15"/>
  <c r="L132" i="15"/>
  <c r="K126" i="15"/>
  <c r="J126" i="15"/>
  <c r="I126" i="15"/>
  <c r="M126" i="15"/>
  <c r="L126" i="15"/>
  <c r="K113" i="15"/>
  <c r="J113" i="15"/>
  <c r="I113" i="15"/>
  <c r="M113" i="15"/>
  <c r="L113" i="15"/>
  <c r="K107" i="15"/>
  <c r="J107" i="15"/>
  <c r="I107" i="15"/>
  <c r="M107" i="15"/>
  <c r="L107" i="15"/>
  <c r="K100" i="15"/>
  <c r="J100" i="15"/>
  <c r="I100" i="15"/>
  <c r="L100" i="15"/>
  <c r="M100" i="15"/>
  <c r="K94" i="15"/>
  <c r="J94" i="15"/>
  <c r="I94" i="15"/>
  <c r="L94" i="15"/>
  <c r="M94" i="15"/>
  <c r="K87" i="15"/>
  <c r="J87" i="15"/>
  <c r="I87" i="15"/>
  <c r="M87" i="15"/>
  <c r="L87" i="15"/>
  <c r="K81" i="15"/>
  <c r="J81" i="15"/>
  <c r="I81" i="15"/>
  <c r="L81" i="15"/>
  <c r="M81" i="15"/>
  <c r="K74" i="15"/>
  <c r="J74" i="15"/>
  <c r="I74" i="15"/>
  <c r="M74" i="15"/>
  <c r="L74" i="15"/>
  <c r="K68" i="15"/>
  <c r="J68" i="15"/>
  <c r="I68" i="15"/>
  <c r="M68" i="15"/>
  <c r="L68" i="15"/>
  <c r="K61" i="15"/>
  <c r="J61" i="15"/>
  <c r="I61" i="15"/>
  <c r="L61" i="15"/>
  <c r="M61" i="15"/>
  <c r="K55" i="15"/>
  <c r="J55" i="15"/>
  <c r="I55" i="15"/>
  <c r="H63" i="15"/>
  <c r="M55" i="15"/>
  <c r="L55" i="15"/>
  <c r="K48" i="15"/>
  <c r="J48" i="15"/>
  <c r="I48" i="15"/>
  <c r="M48" i="15"/>
  <c r="L48" i="15"/>
  <c r="K42" i="15"/>
  <c r="J42" i="15"/>
  <c r="I42" i="15"/>
  <c r="L42" i="15"/>
  <c r="M42" i="15"/>
  <c r="K29" i="15"/>
  <c r="J29" i="15"/>
  <c r="I29" i="15"/>
  <c r="M29" i="15"/>
  <c r="L29" i="15"/>
  <c r="K23" i="15"/>
  <c r="J23" i="15"/>
  <c r="I23" i="15"/>
  <c r="L23" i="15"/>
  <c r="M23" i="15"/>
  <c r="K19" i="15"/>
  <c r="J19" i="15"/>
  <c r="I19" i="15"/>
  <c r="M19" i="15"/>
  <c r="L19" i="15"/>
  <c r="K16" i="15"/>
  <c r="J16" i="15"/>
  <c r="I16" i="15"/>
  <c r="M16" i="15"/>
  <c r="L16" i="15"/>
  <c r="K13" i="15"/>
  <c r="J13" i="15"/>
  <c r="I13" i="15"/>
  <c r="L13" i="15"/>
  <c r="M13" i="15"/>
  <c r="H21" i="15"/>
  <c r="K10" i="15"/>
  <c r="J10" i="15"/>
  <c r="I10" i="15"/>
  <c r="M10" i="15"/>
  <c r="L10" i="15"/>
  <c r="J8" i="12"/>
  <c r="I8" i="12"/>
  <c r="K8" i="12"/>
  <c r="L8" i="12"/>
  <c r="H55" i="12"/>
  <c r="U10" i="16"/>
  <c r="T9" i="16"/>
  <c r="W10" i="16" s="1"/>
  <c r="V10" i="16"/>
  <c r="U11" i="16"/>
  <c r="W11" i="16"/>
  <c r="V11" i="16"/>
  <c r="U12" i="16"/>
  <c r="W12" i="16"/>
  <c r="V12" i="16"/>
  <c r="U13" i="16"/>
  <c r="T21" i="16"/>
  <c r="W13" i="16"/>
  <c r="V13" i="16"/>
  <c r="U14" i="16"/>
  <c r="W14" i="16"/>
  <c r="V14" i="16"/>
  <c r="U15" i="16"/>
  <c r="W15" i="16"/>
  <c r="V15" i="16"/>
  <c r="U16" i="16"/>
  <c r="W16" i="16"/>
  <c r="V16" i="16"/>
  <c r="U17" i="16"/>
  <c r="W17" i="16"/>
  <c r="V17" i="16"/>
  <c r="U18" i="16"/>
  <c r="W18" i="16"/>
  <c r="V18" i="16"/>
  <c r="U19" i="16"/>
  <c r="W19" i="16"/>
  <c r="V19" i="16"/>
  <c r="U20" i="16"/>
  <c r="W20" i="16"/>
  <c r="V20" i="16"/>
  <c r="Y9" i="15"/>
  <c r="W9" i="15"/>
  <c r="X9" i="15"/>
  <c r="Y12" i="15"/>
  <c r="X12" i="15"/>
  <c r="W12" i="15"/>
  <c r="Y15" i="15"/>
  <c r="X15" i="15"/>
  <c r="W15" i="15"/>
  <c r="Y18" i="15"/>
  <c r="W18" i="15"/>
  <c r="X18" i="15"/>
  <c r="Y16" i="15"/>
  <c r="X16" i="15"/>
  <c r="W16" i="15"/>
  <c r="V21" i="15"/>
  <c r="Y13" i="15"/>
  <c r="X13" i="15"/>
  <c r="W13" i="15"/>
  <c r="J8" i="13"/>
  <c r="I8" i="13"/>
  <c r="K8" i="13"/>
  <c r="J9" i="13"/>
  <c r="I9" i="13"/>
  <c r="K9" i="13"/>
  <c r="J10" i="13"/>
  <c r="I10" i="13"/>
  <c r="K10" i="13"/>
  <c r="J11" i="13"/>
  <c r="I11" i="13"/>
  <c r="K11" i="13"/>
  <c r="J12" i="13"/>
  <c r="I12" i="13"/>
  <c r="H20" i="13"/>
  <c r="K12" i="13"/>
  <c r="J13" i="13"/>
  <c r="I13" i="13"/>
  <c r="K13" i="13"/>
  <c r="J14" i="13"/>
  <c r="I14" i="13"/>
  <c r="K14" i="13"/>
  <c r="J15" i="13"/>
  <c r="I15" i="13"/>
  <c r="K15" i="13"/>
  <c r="J16" i="13"/>
  <c r="I16" i="13"/>
  <c r="K16" i="13"/>
  <c r="J17" i="13"/>
  <c r="I17" i="13"/>
  <c r="K17" i="13"/>
  <c r="J18" i="13"/>
  <c r="I18" i="13"/>
  <c r="K18" i="13"/>
  <c r="J19" i="13"/>
  <c r="I19" i="13"/>
  <c r="K19" i="13"/>
  <c r="J22" i="13"/>
  <c r="I22" i="13"/>
  <c r="K22" i="13"/>
  <c r="K24" i="13"/>
  <c r="J24" i="13"/>
  <c r="I24" i="13"/>
  <c r="K26" i="13"/>
  <c r="J26" i="13"/>
  <c r="I26" i="13"/>
  <c r="H34" i="13"/>
  <c r="K28" i="13"/>
  <c r="J28" i="13"/>
  <c r="I28" i="13"/>
  <c r="K30" i="13"/>
  <c r="J30" i="13"/>
  <c r="I30" i="13"/>
  <c r="K32" i="13"/>
  <c r="J32" i="13"/>
  <c r="I32" i="13"/>
  <c r="K37" i="13"/>
  <c r="J37" i="13"/>
  <c r="I37" i="13"/>
  <c r="K39" i="13"/>
  <c r="J39" i="13"/>
  <c r="I39" i="13"/>
  <c r="K41" i="13"/>
  <c r="J41" i="13"/>
  <c r="I41" i="13"/>
  <c r="K43" i="13"/>
  <c r="J43" i="13"/>
  <c r="I43" i="13"/>
  <c r="K45" i="13"/>
  <c r="J45" i="13"/>
  <c r="I45" i="13"/>
  <c r="K47" i="13"/>
  <c r="J47" i="13"/>
  <c r="I47" i="13"/>
  <c r="K50" i="13"/>
  <c r="J50" i="13"/>
  <c r="I50" i="13"/>
  <c r="K52" i="13"/>
  <c r="J52" i="13"/>
  <c r="I52" i="13"/>
  <c r="K54" i="13"/>
  <c r="J54" i="13"/>
  <c r="I54" i="13"/>
  <c r="H62" i="13"/>
  <c r="K56" i="13"/>
  <c r="J56" i="13"/>
  <c r="I56" i="13"/>
  <c r="K58" i="13"/>
  <c r="J58" i="13"/>
  <c r="I58" i="13"/>
  <c r="K60" i="13"/>
  <c r="J60" i="13"/>
  <c r="I60" i="13"/>
  <c r="K65" i="13"/>
  <c r="J65" i="13"/>
  <c r="I65" i="13"/>
  <c r="K67" i="13"/>
  <c r="J67" i="13"/>
  <c r="I67" i="13"/>
  <c r="K69" i="13"/>
  <c r="J69" i="13"/>
  <c r="I69" i="13"/>
  <c r="K71" i="13"/>
  <c r="J71" i="13"/>
  <c r="I71" i="13"/>
  <c r="K73" i="13"/>
  <c r="J73" i="13"/>
  <c r="I73" i="13"/>
  <c r="K75" i="13"/>
  <c r="J75" i="13"/>
  <c r="I75" i="13"/>
  <c r="K78" i="13"/>
  <c r="J78" i="13"/>
  <c r="I78" i="13"/>
  <c r="K80" i="13"/>
  <c r="J80" i="13"/>
  <c r="I80" i="13"/>
  <c r="K82" i="13"/>
  <c r="J82" i="13"/>
  <c r="I82" i="13"/>
  <c r="H90" i="13"/>
  <c r="K84" i="13"/>
  <c r="J84" i="13"/>
  <c r="I84" i="13"/>
  <c r="K86" i="13"/>
  <c r="J86" i="13"/>
  <c r="I86" i="13"/>
  <c r="K88" i="13"/>
  <c r="J88" i="13"/>
  <c r="I88" i="13"/>
  <c r="K93" i="13"/>
  <c r="J93" i="13"/>
  <c r="I93" i="13"/>
  <c r="K95" i="13"/>
  <c r="J95" i="13"/>
  <c r="I95" i="13"/>
  <c r="K97" i="13"/>
  <c r="J97" i="13"/>
  <c r="I97" i="13"/>
  <c r="K99" i="13"/>
  <c r="J99" i="13"/>
  <c r="I99" i="13"/>
  <c r="K101" i="13"/>
  <c r="J101" i="13"/>
  <c r="I101" i="13"/>
  <c r="K103" i="13"/>
  <c r="J103" i="13"/>
  <c r="I103" i="13"/>
  <c r="K106" i="13"/>
  <c r="J106" i="13"/>
  <c r="I106" i="13"/>
  <c r="K108" i="13"/>
  <c r="J108" i="13"/>
  <c r="I108" i="13"/>
  <c r="K110" i="13"/>
  <c r="J110" i="13"/>
  <c r="I110" i="13"/>
  <c r="H118" i="13"/>
  <c r="K112" i="13"/>
  <c r="J112" i="13"/>
  <c r="I112" i="13"/>
  <c r="K114" i="13"/>
  <c r="J114" i="13"/>
  <c r="I114" i="13"/>
  <c r="K116" i="13"/>
  <c r="J116" i="13"/>
  <c r="I116" i="13"/>
  <c r="K121" i="13"/>
  <c r="J121" i="13"/>
  <c r="I121" i="13"/>
  <c r="K123" i="13"/>
  <c r="J123" i="13"/>
  <c r="I123" i="13"/>
  <c r="K125" i="13"/>
  <c r="J125" i="13"/>
  <c r="I125" i="13"/>
  <c r="K127" i="13"/>
  <c r="J127" i="13"/>
  <c r="I127" i="13"/>
  <c r="K129" i="13"/>
  <c r="J129" i="13"/>
  <c r="I129" i="13"/>
  <c r="K131" i="13"/>
  <c r="J131" i="13"/>
  <c r="I131" i="13"/>
  <c r="K134" i="13"/>
  <c r="J134" i="13"/>
  <c r="I134" i="13"/>
  <c r="K136" i="13"/>
  <c r="J136" i="13"/>
  <c r="I136" i="13"/>
  <c r="K138" i="13"/>
  <c r="J138" i="13"/>
  <c r="I138" i="13"/>
  <c r="H146" i="13"/>
  <c r="K140" i="13"/>
  <c r="J140" i="13"/>
  <c r="I140" i="13"/>
  <c r="K142" i="13"/>
  <c r="J142" i="13"/>
  <c r="I142" i="13"/>
  <c r="K144" i="13"/>
  <c r="J144" i="13"/>
  <c r="I144" i="13"/>
  <c r="K149" i="13"/>
  <c r="J149" i="13"/>
  <c r="I149" i="13"/>
  <c r="K151" i="13"/>
  <c r="J151" i="13"/>
  <c r="I151" i="13"/>
  <c r="K153" i="13"/>
  <c r="J153" i="13"/>
  <c r="I153" i="13"/>
  <c r="K155" i="13"/>
  <c r="J155" i="13"/>
  <c r="I155" i="13"/>
  <c r="K157" i="13"/>
  <c r="J157" i="13"/>
  <c r="I157" i="13"/>
  <c r="K159" i="13"/>
  <c r="J159" i="13"/>
  <c r="I159" i="13"/>
  <c r="K25" i="13"/>
  <c r="J25" i="13"/>
  <c r="I25" i="13"/>
  <c r="K27" i="13"/>
  <c r="J27" i="13"/>
  <c r="I27" i="13"/>
  <c r="K29" i="13"/>
  <c r="J29" i="13"/>
  <c r="I29" i="13"/>
  <c r="K31" i="13"/>
  <c r="J31" i="13"/>
  <c r="I31" i="13"/>
  <c r="K33" i="13"/>
  <c r="J33" i="13"/>
  <c r="I33" i="13"/>
  <c r="K36" i="13"/>
  <c r="J36" i="13"/>
  <c r="I36" i="13"/>
  <c r="K38" i="13"/>
  <c r="J38" i="13"/>
  <c r="I38" i="13"/>
  <c r="H48" i="13"/>
  <c r="K40" i="13"/>
  <c r="J40" i="13"/>
  <c r="I40" i="13"/>
  <c r="K42" i="13"/>
  <c r="J42" i="13"/>
  <c r="I42" i="13"/>
  <c r="K44" i="13"/>
  <c r="J44" i="13"/>
  <c r="I44" i="13"/>
  <c r="K46" i="13"/>
  <c r="J46" i="13"/>
  <c r="I46" i="13"/>
  <c r="K51" i="13"/>
  <c r="J51" i="13"/>
  <c r="I51" i="13"/>
  <c r="K53" i="13"/>
  <c r="J53" i="13"/>
  <c r="I53" i="13"/>
  <c r="K55" i="13"/>
  <c r="J55" i="13"/>
  <c r="I55" i="13"/>
  <c r="K57" i="13"/>
  <c r="J57" i="13"/>
  <c r="I57" i="13"/>
  <c r="K59" i="13"/>
  <c r="J59" i="13"/>
  <c r="I59" i="13"/>
  <c r="K61" i="13"/>
  <c r="J61" i="13"/>
  <c r="I61" i="13"/>
  <c r="K64" i="13"/>
  <c r="J64" i="13"/>
  <c r="I64" i="13"/>
  <c r="K66" i="13"/>
  <c r="J66" i="13"/>
  <c r="I66" i="13"/>
  <c r="H76" i="13"/>
  <c r="K68" i="13"/>
  <c r="J68" i="13"/>
  <c r="I68" i="13"/>
  <c r="K70" i="13"/>
  <c r="J70" i="13"/>
  <c r="I70" i="13"/>
  <c r="K72" i="13"/>
  <c r="J72" i="13"/>
  <c r="I72" i="13"/>
  <c r="K74" i="13"/>
  <c r="J74" i="13"/>
  <c r="I74" i="13"/>
  <c r="K79" i="13"/>
  <c r="J79" i="13"/>
  <c r="I79" i="13"/>
  <c r="K81" i="13"/>
  <c r="J81" i="13"/>
  <c r="I81" i="13"/>
  <c r="K83" i="13"/>
  <c r="J83" i="13"/>
  <c r="I83" i="13"/>
  <c r="K85" i="13"/>
  <c r="J85" i="13"/>
  <c r="I85" i="13"/>
  <c r="K87" i="13"/>
  <c r="J87" i="13"/>
  <c r="I87" i="13"/>
  <c r="K89" i="13"/>
  <c r="J89" i="13"/>
  <c r="I89" i="13"/>
  <c r="K92" i="13"/>
  <c r="J92" i="13"/>
  <c r="I92" i="13"/>
  <c r="K94" i="13"/>
  <c r="J94" i="13"/>
  <c r="I94" i="13"/>
  <c r="H104" i="13"/>
  <c r="K96" i="13"/>
  <c r="J96" i="13"/>
  <c r="I96" i="13"/>
  <c r="K98" i="13"/>
  <c r="J98" i="13"/>
  <c r="I98" i="13"/>
  <c r="K100" i="13"/>
  <c r="J100" i="13"/>
  <c r="I100" i="13"/>
  <c r="K102" i="13"/>
  <c r="J102" i="13"/>
  <c r="I102" i="13"/>
  <c r="K107" i="13"/>
  <c r="J107" i="13"/>
  <c r="I107" i="13"/>
  <c r="K109" i="13"/>
  <c r="J109" i="13"/>
  <c r="I109" i="13"/>
  <c r="K111" i="13"/>
  <c r="J111" i="13"/>
  <c r="I111" i="13"/>
  <c r="K113" i="13"/>
  <c r="J113" i="13"/>
  <c r="I113" i="13"/>
  <c r="K115" i="13"/>
  <c r="J115" i="13"/>
  <c r="I115" i="13"/>
  <c r="K117" i="13"/>
  <c r="J117" i="13"/>
  <c r="I117" i="13"/>
  <c r="K120" i="13"/>
  <c r="J120" i="13"/>
  <c r="I120" i="13"/>
  <c r="K122" i="13"/>
  <c r="J122" i="13"/>
  <c r="I122" i="13"/>
  <c r="H132" i="13"/>
  <c r="K124" i="13"/>
  <c r="J124" i="13"/>
  <c r="I124" i="13"/>
  <c r="K126" i="13"/>
  <c r="J126" i="13"/>
  <c r="I126" i="13"/>
  <c r="K128" i="13"/>
  <c r="J128" i="13"/>
  <c r="I128" i="13"/>
  <c r="K130" i="13"/>
  <c r="J130" i="13"/>
  <c r="I130" i="13"/>
  <c r="K135" i="13"/>
  <c r="J135" i="13"/>
  <c r="I135" i="13"/>
  <c r="K137" i="13"/>
  <c r="J137" i="13"/>
  <c r="I137" i="13"/>
  <c r="K139" i="13"/>
  <c r="J139" i="13"/>
  <c r="I139" i="13"/>
  <c r="K141" i="13"/>
  <c r="J141" i="13"/>
  <c r="I141" i="13"/>
  <c r="K143" i="13"/>
  <c r="J143" i="13"/>
  <c r="I143" i="13"/>
  <c r="K145" i="13"/>
  <c r="J145" i="13"/>
  <c r="I145" i="13"/>
  <c r="K148" i="13"/>
  <c r="J148" i="13"/>
  <c r="I148" i="13"/>
  <c r="K150" i="13"/>
  <c r="J150" i="13"/>
  <c r="I150" i="13"/>
  <c r="H160" i="13"/>
  <c r="K152" i="13"/>
  <c r="J152" i="13"/>
  <c r="I152" i="13"/>
  <c r="K154" i="13"/>
  <c r="J154" i="13"/>
  <c r="I154" i="13"/>
  <c r="K156" i="13"/>
  <c r="J156" i="13"/>
  <c r="I156" i="13"/>
  <c r="K158" i="13"/>
  <c r="J158" i="13"/>
  <c r="I158" i="13"/>
  <c r="Y19" i="15"/>
  <c r="X19" i="15"/>
  <c r="W19" i="15"/>
  <c r="Y10" i="15"/>
  <c r="X10" i="15"/>
  <c r="W10" i="15"/>
  <c r="N52" i="8"/>
  <c r="N62" i="8"/>
  <c r="N61" i="8"/>
  <c r="N60" i="8"/>
  <c r="N59" i="8"/>
  <c r="N58" i="8"/>
  <c r="N57" i="8"/>
  <c r="N56" i="8"/>
  <c r="N55" i="8"/>
  <c r="N54" i="8"/>
  <c r="N53" i="8"/>
  <c r="L64" i="8"/>
  <c r="L65" i="8"/>
  <c r="L52" i="8"/>
  <c r="L63" i="8"/>
  <c r="L62" i="8"/>
  <c r="L61" i="8"/>
  <c r="L60" i="8"/>
  <c r="L59" i="8"/>
  <c r="L58" i="8"/>
  <c r="L57" i="8"/>
  <c r="L56" i="8"/>
  <c r="L55" i="8"/>
  <c r="L54" i="8"/>
  <c r="L53" i="8"/>
  <c r="L87" i="8"/>
  <c r="K113" i="16"/>
  <c r="J113" i="16"/>
  <c r="I113" i="16"/>
  <c r="J284" i="8"/>
  <c r="J263" i="8"/>
  <c r="J239" i="8"/>
  <c r="J238" i="8"/>
  <c r="J237" i="8"/>
  <c r="J236" i="8"/>
  <c r="J235" i="8"/>
  <c r="J234" i="8"/>
  <c r="J233" i="8"/>
  <c r="J232" i="8"/>
  <c r="J231" i="8"/>
  <c r="J230" i="8"/>
  <c r="J229" i="8"/>
  <c r="J218" i="8"/>
  <c r="J197" i="8"/>
  <c r="J173" i="8"/>
  <c r="J172" i="8"/>
  <c r="J171" i="8"/>
  <c r="J170" i="8"/>
  <c r="J169" i="8"/>
  <c r="J168" i="8"/>
  <c r="J167" i="8"/>
  <c r="J166" i="8"/>
  <c r="J165" i="8"/>
  <c r="J164" i="8"/>
  <c r="J163" i="8"/>
  <c r="J152" i="8"/>
  <c r="J131" i="8"/>
  <c r="J107" i="8"/>
  <c r="J106" i="8"/>
  <c r="J105" i="8"/>
  <c r="J104" i="8"/>
  <c r="J103" i="8"/>
  <c r="J102" i="8"/>
  <c r="J101" i="8"/>
  <c r="J100" i="8"/>
  <c r="J99" i="8"/>
  <c r="J98" i="8"/>
  <c r="J97" i="8"/>
  <c r="I73" i="8"/>
  <c r="I29" i="8"/>
  <c r="J30" i="8" s="1"/>
  <c r="I271" i="8"/>
  <c r="J272" i="8" s="1"/>
  <c r="I205" i="8"/>
  <c r="J206" i="8" s="1"/>
  <c r="I139" i="8"/>
  <c r="J140" i="8" s="1"/>
  <c r="J285" i="8"/>
  <c r="J261" i="8"/>
  <c r="J260" i="8"/>
  <c r="J259" i="8"/>
  <c r="J258" i="8"/>
  <c r="J257" i="8"/>
  <c r="J256" i="8"/>
  <c r="J255" i="8"/>
  <c r="J254" i="8"/>
  <c r="J253" i="8"/>
  <c r="J252" i="8"/>
  <c r="J251" i="8"/>
  <c r="J240" i="8"/>
  <c r="J219" i="8"/>
  <c r="J195" i="8"/>
  <c r="J194" i="8"/>
  <c r="J193" i="8"/>
  <c r="J192" i="8"/>
  <c r="J191" i="8"/>
  <c r="J190" i="8"/>
  <c r="J189" i="8"/>
  <c r="J188" i="8"/>
  <c r="J187" i="8"/>
  <c r="J186" i="8"/>
  <c r="J185" i="8"/>
  <c r="J174" i="8"/>
  <c r="J153" i="8"/>
  <c r="J129" i="8"/>
  <c r="J128" i="8"/>
  <c r="J127" i="8"/>
  <c r="J126" i="8"/>
  <c r="J125" i="8"/>
  <c r="J124" i="8"/>
  <c r="J123" i="8"/>
  <c r="J122" i="8"/>
  <c r="J121" i="8"/>
  <c r="J120" i="8"/>
  <c r="J119" i="8"/>
  <c r="J108" i="8"/>
  <c r="I227" i="8"/>
  <c r="J228" i="8" s="1"/>
  <c r="I161" i="8"/>
  <c r="J162" i="8" s="1"/>
  <c r="I95" i="8"/>
  <c r="J96" i="8" s="1"/>
  <c r="I51" i="8"/>
  <c r="J8" i="8"/>
  <c r="J283" i="8"/>
  <c r="J282" i="8"/>
  <c r="J281" i="8"/>
  <c r="J280" i="8"/>
  <c r="J279" i="8"/>
  <c r="J278" i="8"/>
  <c r="J277" i="8"/>
  <c r="J276" i="8"/>
  <c r="J275" i="8"/>
  <c r="J274" i="8"/>
  <c r="J273" i="8"/>
  <c r="J262" i="8"/>
  <c r="J241" i="8"/>
  <c r="J217" i="8"/>
  <c r="J216" i="8"/>
  <c r="J215" i="8"/>
  <c r="J214" i="8"/>
  <c r="J213" i="8"/>
  <c r="J212" i="8"/>
  <c r="J211" i="8"/>
  <c r="J210" i="8"/>
  <c r="J209" i="8"/>
  <c r="J208" i="8"/>
  <c r="J207" i="8"/>
  <c r="J196" i="8"/>
  <c r="J175" i="8"/>
  <c r="J151" i="8"/>
  <c r="J150" i="8"/>
  <c r="J149" i="8"/>
  <c r="J148" i="8"/>
  <c r="J147" i="8"/>
  <c r="J146" i="8"/>
  <c r="J145" i="8"/>
  <c r="J144" i="8"/>
  <c r="J143" i="8"/>
  <c r="J142" i="8"/>
  <c r="J141" i="8"/>
  <c r="J130" i="8"/>
  <c r="J109" i="8"/>
  <c r="G7" i="8"/>
  <c r="I183" i="8"/>
  <c r="J184" i="8" s="1"/>
  <c r="I117" i="8"/>
  <c r="J118" i="8" s="1"/>
  <c r="I249" i="8"/>
  <c r="J250" i="8" s="1"/>
  <c r="J160" i="16"/>
  <c r="I160" i="16"/>
  <c r="K11" i="16"/>
  <c r="J11" i="16"/>
  <c r="I11" i="16"/>
  <c r="J14" i="16"/>
  <c r="I14" i="16"/>
  <c r="K17" i="16"/>
  <c r="J17" i="16"/>
  <c r="I17" i="16"/>
  <c r="J20" i="16"/>
  <c r="I20" i="16"/>
  <c r="K25" i="16"/>
  <c r="J25" i="16"/>
  <c r="I25" i="16"/>
  <c r="J31" i="16"/>
  <c r="I31" i="16"/>
  <c r="K38" i="16"/>
  <c r="H37" i="16"/>
  <c r="J38" i="16"/>
  <c r="I38" i="16"/>
  <c r="J44" i="16"/>
  <c r="I44" i="16"/>
  <c r="K141" i="16"/>
  <c r="J141" i="16"/>
  <c r="I141" i="16"/>
  <c r="J154" i="16"/>
  <c r="I154" i="16"/>
  <c r="K55" i="16"/>
  <c r="J55" i="16"/>
  <c r="I55" i="16"/>
  <c r="H63" i="16"/>
  <c r="J59" i="16"/>
  <c r="I59" i="16"/>
  <c r="K68" i="16"/>
  <c r="J68" i="16"/>
  <c r="I68" i="16"/>
  <c r="J72" i="16"/>
  <c r="I72" i="16"/>
  <c r="K76" i="16"/>
  <c r="J76" i="16"/>
  <c r="I76" i="16"/>
  <c r="J81" i="16"/>
  <c r="I81" i="16"/>
  <c r="K85" i="16"/>
  <c r="J85" i="16"/>
  <c r="I85" i="16"/>
  <c r="J89" i="16"/>
  <c r="I89" i="16"/>
  <c r="K94" i="16"/>
  <c r="H93" i="16"/>
  <c r="J94" i="16"/>
  <c r="I94" i="16"/>
  <c r="K98" i="16"/>
  <c r="J98" i="16"/>
  <c r="I98" i="16"/>
  <c r="J102" i="16"/>
  <c r="I102" i="16"/>
  <c r="K111" i="16"/>
  <c r="J111" i="16"/>
  <c r="I111" i="16"/>
  <c r="H119" i="16"/>
  <c r="J117" i="16"/>
  <c r="I117" i="16"/>
  <c r="K124" i="16"/>
  <c r="J124" i="16"/>
  <c r="I124" i="16"/>
  <c r="J130" i="16"/>
  <c r="I130" i="16"/>
  <c r="K143" i="16"/>
  <c r="J143" i="16"/>
  <c r="I143" i="16"/>
  <c r="J156" i="16"/>
  <c r="I156" i="16"/>
  <c r="K10" i="16"/>
  <c r="J10" i="16"/>
  <c r="I10" i="16"/>
  <c r="H9" i="16"/>
  <c r="K126" i="16" s="1"/>
  <c r="J13" i="16"/>
  <c r="I13" i="16"/>
  <c r="H21" i="16"/>
  <c r="K16" i="16"/>
  <c r="J16" i="16"/>
  <c r="I16" i="16"/>
  <c r="K19" i="16"/>
  <c r="J19" i="16"/>
  <c r="I19" i="16"/>
  <c r="K29" i="16"/>
  <c r="J29" i="16"/>
  <c r="I29" i="16"/>
  <c r="K42" i="16"/>
  <c r="J42" i="16"/>
  <c r="I42" i="16"/>
  <c r="K48" i="16"/>
  <c r="J48" i="16"/>
  <c r="I48" i="16"/>
  <c r="K132" i="16"/>
  <c r="J132" i="16"/>
  <c r="I132" i="16"/>
  <c r="K145" i="16"/>
  <c r="J145" i="16"/>
  <c r="I145" i="16"/>
  <c r="K158" i="16"/>
  <c r="J158" i="16"/>
  <c r="I158" i="16"/>
  <c r="K12" i="16"/>
  <c r="J12" i="16"/>
  <c r="I12" i="16"/>
  <c r="K15" i="16"/>
  <c r="J15" i="16"/>
  <c r="I15" i="16"/>
  <c r="K18" i="16"/>
  <c r="J18" i="16"/>
  <c r="I18" i="16"/>
  <c r="K27" i="16"/>
  <c r="J27" i="16"/>
  <c r="I27" i="16"/>
  <c r="H35" i="16"/>
  <c r="K33" i="16"/>
  <c r="J33" i="16"/>
  <c r="I33" i="16"/>
  <c r="K40" i="16"/>
  <c r="J40" i="16"/>
  <c r="I40" i="16"/>
  <c r="K46" i="16"/>
  <c r="J46" i="16"/>
  <c r="I46" i="16"/>
  <c r="K53" i="16"/>
  <c r="J53" i="16"/>
  <c r="I53" i="16"/>
  <c r="K57" i="16"/>
  <c r="J57" i="16"/>
  <c r="I57" i="16"/>
  <c r="K61" i="16"/>
  <c r="J61" i="16"/>
  <c r="I61" i="16"/>
  <c r="K66" i="16"/>
  <c r="H65" i="16"/>
  <c r="J66" i="16"/>
  <c r="I66" i="16"/>
  <c r="K70" i="16"/>
  <c r="J70" i="16"/>
  <c r="I70" i="16"/>
  <c r="K74" i="16"/>
  <c r="J74" i="16"/>
  <c r="I74" i="16"/>
  <c r="K83" i="16"/>
  <c r="J83" i="16"/>
  <c r="I83" i="16"/>
  <c r="H91" i="16"/>
  <c r="K87" i="16"/>
  <c r="J87" i="16"/>
  <c r="I87" i="16"/>
  <c r="K96" i="16"/>
  <c r="J96" i="16"/>
  <c r="I96" i="16"/>
  <c r="K100" i="16"/>
  <c r="J100" i="16"/>
  <c r="I100" i="16"/>
  <c r="K104" i="16"/>
  <c r="J104" i="16"/>
  <c r="I104" i="16"/>
  <c r="K109" i="16"/>
  <c r="J109" i="16"/>
  <c r="I109" i="16"/>
  <c r="K137" i="16"/>
  <c r="J137" i="16"/>
  <c r="I137" i="16"/>
  <c r="K150" i="16"/>
  <c r="H149" i="16"/>
  <c r="J150" i="16"/>
  <c r="I150" i="16"/>
  <c r="K115" i="16"/>
  <c r="J115" i="16"/>
  <c r="I115" i="16"/>
  <c r="K122" i="16"/>
  <c r="H121" i="16"/>
  <c r="J122" i="16"/>
  <c r="I122" i="16"/>
  <c r="K128" i="16"/>
  <c r="J128" i="16"/>
  <c r="I128" i="16"/>
  <c r="K139" i="16"/>
  <c r="J139" i="16"/>
  <c r="I139" i="16"/>
  <c r="H147" i="16"/>
  <c r="K152" i="16"/>
  <c r="J152" i="16"/>
  <c r="I152" i="16"/>
  <c r="I24" i="16"/>
  <c r="K24" i="16"/>
  <c r="J24" i="16"/>
  <c r="H23" i="16"/>
  <c r="I26" i="16"/>
  <c r="K26" i="16"/>
  <c r="J26" i="16"/>
  <c r="I28" i="16"/>
  <c r="K28" i="16"/>
  <c r="J28" i="16"/>
  <c r="I30" i="16"/>
  <c r="K30" i="16"/>
  <c r="J30" i="16"/>
  <c r="I32" i="16"/>
  <c r="K32" i="16"/>
  <c r="J32" i="16"/>
  <c r="I34" i="16"/>
  <c r="K34" i="16"/>
  <c r="J34" i="16"/>
  <c r="I39" i="16"/>
  <c r="K39" i="16"/>
  <c r="J39" i="16"/>
  <c r="I41" i="16"/>
  <c r="H49" i="16"/>
  <c r="K41" i="16"/>
  <c r="J41" i="16"/>
  <c r="I43" i="16"/>
  <c r="K43" i="16"/>
  <c r="J43" i="16"/>
  <c r="I45" i="16"/>
  <c r="K45" i="16"/>
  <c r="J45" i="16"/>
  <c r="I47" i="16"/>
  <c r="K47" i="16"/>
  <c r="J47" i="16"/>
  <c r="I52" i="16"/>
  <c r="K52" i="16"/>
  <c r="J52" i="16"/>
  <c r="H51" i="16"/>
  <c r="I54" i="16"/>
  <c r="K54" i="16"/>
  <c r="J54" i="16"/>
  <c r="I56" i="16"/>
  <c r="K56" i="16"/>
  <c r="J56" i="16"/>
  <c r="I58" i="16"/>
  <c r="K58" i="16"/>
  <c r="J58" i="16"/>
  <c r="I60" i="16"/>
  <c r="K60" i="16"/>
  <c r="J60" i="16"/>
  <c r="I62" i="16"/>
  <c r="K62" i="16"/>
  <c r="J62" i="16"/>
  <c r="I67" i="16"/>
  <c r="K67" i="16"/>
  <c r="J67" i="16"/>
  <c r="I69" i="16"/>
  <c r="H77" i="16"/>
  <c r="K69" i="16"/>
  <c r="J69" i="16"/>
  <c r="I71" i="16"/>
  <c r="K71" i="16"/>
  <c r="J71" i="16"/>
  <c r="I73" i="16"/>
  <c r="K73" i="16"/>
  <c r="J73" i="16"/>
  <c r="I75" i="16"/>
  <c r="K75" i="16"/>
  <c r="J75" i="16"/>
  <c r="I80" i="16"/>
  <c r="K80" i="16"/>
  <c r="J80" i="16"/>
  <c r="H79" i="16"/>
  <c r="I82" i="16"/>
  <c r="K82" i="16"/>
  <c r="J82" i="16"/>
  <c r="I84" i="16"/>
  <c r="K84" i="16"/>
  <c r="J84" i="16"/>
  <c r="I86" i="16"/>
  <c r="K86" i="16"/>
  <c r="J86" i="16"/>
  <c r="I88" i="16"/>
  <c r="K88" i="16"/>
  <c r="J88" i="16"/>
  <c r="I90" i="16"/>
  <c r="K90" i="16"/>
  <c r="J90" i="16"/>
  <c r="I95" i="16"/>
  <c r="K95" i="16"/>
  <c r="J95" i="16"/>
  <c r="I97" i="16"/>
  <c r="H105" i="16"/>
  <c r="K97" i="16"/>
  <c r="J97" i="16"/>
  <c r="I99" i="16"/>
  <c r="K99" i="16"/>
  <c r="J99" i="16"/>
  <c r="I101" i="16"/>
  <c r="K101" i="16"/>
  <c r="J101" i="16"/>
  <c r="I103" i="16"/>
  <c r="K103" i="16"/>
  <c r="J103" i="16"/>
  <c r="I108" i="16"/>
  <c r="K108" i="16"/>
  <c r="J108" i="16"/>
  <c r="H107" i="16"/>
  <c r="I110" i="16"/>
  <c r="K110" i="16"/>
  <c r="J110" i="16"/>
  <c r="I112" i="16"/>
  <c r="K112" i="16"/>
  <c r="J112" i="16"/>
  <c r="I114" i="16"/>
  <c r="K114" i="16"/>
  <c r="J114" i="16"/>
  <c r="I116" i="16"/>
  <c r="K116" i="16"/>
  <c r="J116" i="16"/>
  <c r="I118" i="16"/>
  <c r="K118" i="16"/>
  <c r="J118" i="16"/>
  <c r="I123" i="16"/>
  <c r="K123" i="16"/>
  <c r="J123" i="16"/>
  <c r="I125" i="16"/>
  <c r="H133" i="16"/>
  <c r="K125" i="16"/>
  <c r="J125" i="16"/>
  <c r="I127" i="16"/>
  <c r="K127" i="16"/>
  <c r="J127" i="16"/>
  <c r="I129" i="16"/>
  <c r="K129" i="16"/>
  <c r="J129" i="16"/>
  <c r="I131" i="16"/>
  <c r="K131" i="16"/>
  <c r="J131" i="16"/>
  <c r="I136" i="16"/>
  <c r="K136" i="16"/>
  <c r="J136" i="16"/>
  <c r="H135" i="16"/>
  <c r="I138" i="16"/>
  <c r="K138" i="16"/>
  <c r="J138" i="16"/>
  <c r="I140" i="16"/>
  <c r="K140" i="16"/>
  <c r="J140" i="16"/>
  <c r="I142" i="16"/>
  <c r="K142" i="16"/>
  <c r="J142" i="16"/>
  <c r="I144" i="16"/>
  <c r="K144" i="16"/>
  <c r="J144" i="16"/>
  <c r="I146" i="16"/>
  <c r="K146" i="16"/>
  <c r="J146" i="16"/>
  <c r="I151" i="16"/>
  <c r="K151" i="16"/>
  <c r="J151" i="16"/>
  <c r="I153" i="16"/>
  <c r="H161" i="16"/>
  <c r="K153" i="16"/>
  <c r="J153" i="16"/>
  <c r="I155" i="16"/>
  <c r="K155" i="16"/>
  <c r="J155" i="16"/>
  <c r="I157" i="16"/>
  <c r="K157" i="16"/>
  <c r="J157" i="16"/>
  <c r="I159" i="16"/>
  <c r="K159" i="16"/>
  <c r="J159" i="16"/>
  <c r="T54" i="12"/>
  <c r="S54" i="12"/>
  <c r="V54" i="12"/>
  <c r="T48" i="12"/>
  <c r="S48" i="12"/>
  <c r="V48" i="12"/>
  <c r="T42" i="12"/>
  <c r="S42" i="12"/>
  <c r="V42" i="12"/>
  <c r="T36" i="12"/>
  <c r="S36" i="12"/>
  <c r="V36" i="12"/>
  <c r="T30" i="12"/>
  <c r="S30" i="12"/>
  <c r="V30" i="12"/>
  <c r="T24" i="12"/>
  <c r="S24" i="12"/>
  <c r="V24" i="12"/>
  <c r="V17" i="12"/>
  <c r="T17" i="12"/>
  <c r="S17" i="12"/>
  <c r="V20" i="12"/>
  <c r="T20" i="12"/>
  <c r="S20" i="12"/>
  <c r="V23" i="12"/>
  <c r="T23" i="12"/>
  <c r="S23" i="12"/>
  <c r="V26" i="12"/>
  <c r="T26" i="12"/>
  <c r="S26" i="12"/>
  <c r="V29" i="12"/>
  <c r="T29" i="12"/>
  <c r="S29" i="12"/>
  <c r="V32" i="12"/>
  <c r="T32" i="12"/>
  <c r="S32" i="12"/>
  <c r="V35" i="12"/>
  <c r="T35" i="12"/>
  <c r="S35" i="12"/>
  <c r="V38" i="12"/>
  <c r="T38" i="12"/>
  <c r="S38" i="12"/>
  <c r="V41" i="12"/>
  <c r="T41" i="12"/>
  <c r="S41" i="12"/>
  <c r="V44" i="12"/>
  <c r="T44" i="12"/>
  <c r="S44" i="12"/>
  <c r="V47" i="12"/>
  <c r="T47" i="12"/>
  <c r="S47" i="12"/>
  <c r="V50" i="12"/>
  <c r="T50" i="12"/>
  <c r="S50" i="12"/>
  <c r="V53" i="12"/>
  <c r="T53" i="12"/>
  <c r="S53" i="12"/>
  <c r="V56" i="12"/>
  <c r="T56" i="12"/>
  <c r="S56" i="12"/>
  <c r="T13" i="12"/>
  <c r="S13" i="12"/>
  <c r="V13" i="12"/>
  <c r="T6" i="12"/>
  <c r="S6" i="12"/>
  <c r="V6" i="12"/>
  <c r="T9" i="12"/>
  <c r="S9" i="12"/>
  <c r="V9" i="12"/>
  <c r="S16" i="12"/>
  <c r="T16" i="12"/>
  <c r="V16" i="12"/>
  <c r="S19" i="12"/>
  <c r="T19" i="12"/>
  <c r="V19" i="12"/>
  <c r="S22" i="12"/>
  <c r="V22" i="12"/>
  <c r="T22" i="12"/>
  <c r="S25" i="12"/>
  <c r="T25" i="12"/>
  <c r="V25" i="12"/>
  <c r="S28" i="12"/>
  <c r="V28" i="12"/>
  <c r="T28" i="12"/>
  <c r="S31" i="12"/>
  <c r="T31" i="12"/>
  <c r="V31" i="12"/>
  <c r="S34" i="12"/>
  <c r="V34" i="12"/>
  <c r="T34" i="12"/>
  <c r="S37" i="12"/>
  <c r="T37" i="12"/>
  <c r="V37" i="12"/>
  <c r="S40" i="12"/>
  <c r="V40" i="12"/>
  <c r="T40" i="12"/>
  <c r="S43" i="12"/>
  <c r="T43" i="12"/>
  <c r="V43" i="12"/>
  <c r="S46" i="12"/>
  <c r="V46" i="12"/>
  <c r="T46" i="12"/>
  <c r="S49" i="12"/>
  <c r="T49" i="12"/>
  <c r="V49" i="12"/>
  <c r="S52" i="12"/>
  <c r="V52" i="12"/>
  <c r="T52" i="12"/>
  <c r="S55" i="12"/>
  <c r="T55" i="12"/>
  <c r="V55" i="12"/>
  <c r="V7" i="12"/>
  <c r="S7" i="12"/>
  <c r="T7" i="12"/>
  <c r="V10" i="12"/>
  <c r="S10" i="12"/>
  <c r="T10" i="12"/>
  <c r="V12" i="12"/>
  <c r="T12" i="12"/>
  <c r="S12" i="12"/>
  <c r="V14" i="12"/>
  <c r="S14" i="12"/>
  <c r="T14" i="12"/>
  <c r="N74" i="8"/>
  <c r="N83" i="8"/>
  <c r="N80" i="8"/>
  <c r="N77" i="8"/>
  <c r="N84" i="8"/>
  <c r="N75" i="8"/>
  <c r="N81" i="8"/>
  <c r="N82" i="8"/>
  <c r="N79" i="8"/>
  <c r="N76" i="8"/>
  <c r="N78" i="8"/>
  <c r="S40" i="6"/>
  <c r="R40" i="6"/>
  <c r="Q40" i="6"/>
  <c r="K32" i="6"/>
  <c r="J32" i="6"/>
  <c r="I32" i="6"/>
  <c r="R21" i="6"/>
  <c r="S21" i="6"/>
  <c r="Q21" i="6"/>
  <c r="J19" i="6"/>
  <c r="K19" i="6"/>
  <c r="I19" i="6"/>
  <c r="Q14" i="6"/>
  <c r="R14" i="6"/>
  <c r="S14" i="6"/>
  <c r="I12" i="6"/>
  <c r="K12" i="6"/>
  <c r="J12" i="6"/>
  <c r="R8" i="6"/>
  <c r="Q8" i="6"/>
  <c r="S8" i="6"/>
  <c r="K25" i="6"/>
  <c r="I25" i="6"/>
  <c r="J25" i="6"/>
  <c r="K31" i="6"/>
  <c r="J31" i="6"/>
  <c r="I31" i="6"/>
  <c r="K37" i="6"/>
  <c r="J37" i="6"/>
  <c r="I37" i="6"/>
  <c r="K43" i="6"/>
  <c r="J43" i="6"/>
  <c r="I43" i="6"/>
  <c r="K49" i="6"/>
  <c r="J49" i="6"/>
  <c r="I49" i="6"/>
  <c r="K24" i="6"/>
  <c r="J24" i="6"/>
  <c r="I24" i="6"/>
  <c r="K30" i="6"/>
  <c r="J30" i="6"/>
  <c r="I30" i="6"/>
  <c r="K36" i="6"/>
  <c r="J36" i="6"/>
  <c r="I36" i="6"/>
  <c r="K42" i="6"/>
  <c r="J42" i="6"/>
  <c r="I42" i="6"/>
  <c r="K48" i="6"/>
  <c r="J48" i="6"/>
  <c r="I48" i="6"/>
  <c r="J29" i="6"/>
  <c r="I29" i="6"/>
  <c r="K29" i="6"/>
  <c r="J35" i="6"/>
  <c r="I35" i="6"/>
  <c r="K35" i="6"/>
  <c r="J41" i="6"/>
  <c r="I41" i="6"/>
  <c r="K41" i="6"/>
  <c r="J47" i="6"/>
  <c r="I47" i="6"/>
  <c r="K47" i="6"/>
  <c r="I28" i="6"/>
  <c r="K28" i="6"/>
  <c r="J28" i="6"/>
  <c r="I34" i="6"/>
  <c r="K34" i="6"/>
  <c r="J34" i="6"/>
  <c r="I40" i="6"/>
  <c r="K40" i="6"/>
  <c r="J40" i="6"/>
  <c r="I46" i="6"/>
  <c r="K46" i="6"/>
  <c r="J46" i="6"/>
  <c r="I52" i="6"/>
  <c r="K52" i="6"/>
  <c r="J52" i="6"/>
  <c r="K27" i="6"/>
  <c r="J27" i="6"/>
  <c r="I27" i="6"/>
  <c r="K33" i="6"/>
  <c r="J33" i="6"/>
  <c r="I33" i="6"/>
  <c r="K39" i="6"/>
  <c r="J39" i="6"/>
  <c r="I39" i="6"/>
  <c r="K45" i="6"/>
  <c r="J45" i="6"/>
  <c r="I45" i="6"/>
  <c r="K51" i="6"/>
  <c r="J51" i="6"/>
  <c r="I51" i="6"/>
  <c r="T50" i="5"/>
  <c r="W50" i="5"/>
  <c r="V50" i="5"/>
  <c r="S50" i="5"/>
  <c r="U50" i="5"/>
  <c r="W48" i="5"/>
  <c r="S48" i="5"/>
  <c r="V48" i="5"/>
  <c r="U48" i="5"/>
  <c r="T48" i="5"/>
  <c r="W46" i="5"/>
  <c r="T46" i="5"/>
  <c r="S46" i="5"/>
  <c r="V46" i="5"/>
  <c r="U46" i="5"/>
  <c r="S44" i="5"/>
  <c r="W44" i="5"/>
  <c r="V44" i="5"/>
  <c r="T44" i="5"/>
  <c r="U44" i="5"/>
  <c r="W42" i="5"/>
  <c r="T42" i="5"/>
  <c r="V42" i="5"/>
  <c r="U42" i="5"/>
  <c r="S42" i="5"/>
  <c r="S40" i="5"/>
  <c r="W40" i="5"/>
  <c r="V40" i="5"/>
  <c r="U40" i="5"/>
  <c r="T40" i="5"/>
  <c r="W38" i="5"/>
  <c r="T38" i="5"/>
  <c r="V38" i="5"/>
  <c r="S38" i="5"/>
  <c r="U38" i="5"/>
  <c r="S36" i="5"/>
  <c r="W36" i="5"/>
  <c r="V36" i="5"/>
  <c r="U36" i="5"/>
  <c r="T36" i="5"/>
  <c r="W34" i="5"/>
  <c r="T34" i="5"/>
  <c r="S34" i="5"/>
  <c r="V34" i="5"/>
  <c r="U34" i="5"/>
  <c r="T32" i="5"/>
  <c r="W32" i="5"/>
  <c r="V32" i="5"/>
  <c r="U32" i="5"/>
  <c r="S32" i="5"/>
  <c r="W30" i="5"/>
  <c r="T30" i="5"/>
  <c r="V30" i="5"/>
  <c r="S30" i="5"/>
  <c r="U30" i="5"/>
  <c r="W28" i="5"/>
  <c r="V28" i="5"/>
  <c r="S28" i="5"/>
  <c r="U28" i="5"/>
  <c r="T28" i="5"/>
  <c r="W26" i="5"/>
  <c r="T26" i="5"/>
  <c r="V26" i="5"/>
  <c r="U26" i="5"/>
  <c r="S26" i="5"/>
  <c r="T24" i="5"/>
  <c r="W24" i="5"/>
  <c r="V24" i="5"/>
  <c r="U24" i="5"/>
  <c r="S24" i="5"/>
  <c r="W22" i="5"/>
  <c r="V22" i="5"/>
  <c r="T22" i="5"/>
  <c r="U22" i="5"/>
  <c r="S22" i="5"/>
  <c r="S20" i="5"/>
  <c r="W20" i="5"/>
  <c r="T20" i="5"/>
  <c r="V20" i="5"/>
  <c r="U20" i="5"/>
  <c r="T18" i="5"/>
  <c r="W18" i="5"/>
  <c r="S18" i="5"/>
  <c r="V18" i="5"/>
  <c r="U18" i="5"/>
  <c r="H196" i="3"/>
  <c r="F194" i="3"/>
  <c r="H193" i="3"/>
  <c r="F191" i="3"/>
  <c r="H190" i="3"/>
  <c r="F188" i="3"/>
  <c r="H187" i="3"/>
  <c r="F123" i="3"/>
  <c r="H122" i="3"/>
  <c r="K122" i="3" s="1"/>
  <c r="F120" i="3"/>
  <c r="H119" i="3"/>
  <c r="F117" i="3"/>
  <c r="H116" i="3"/>
  <c r="F114" i="3"/>
  <c r="H113" i="3"/>
  <c r="J113" i="3" s="1"/>
  <c r="K51" i="3"/>
  <c r="J51" i="3"/>
  <c r="K45" i="3"/>
  <c r="J45" i="3"/>
  <c r="F68" i="2"/>
  <c r="H67" i="2"/>
  <c r="J40" i="2"/>
  <c r="I43" i="2"/>
  <c r="L40" i="2"/>
  <c r="K40" i="2"/>
  <c r="E42" i="2"/>
  <c r="K37" i="2"/>
  <c r="L37" i="2"/>
  <c r="J37" i="2"/>
  <c r="J34" i="2"/>
  <c r="L34" i="2"/>
  <c r="K34" i="2"/>
  <c r="I17" i="2"/>
  <c r="K14" i="2"/>
  <c r="J14" i="2"/>
  <c r="L14" i="2"/>
  <c r="K11" i="2"/>
  <c r="J11" i="2"/>
  <c r="L11" i="2"/>
  <c r="K8" i="2"/>
  <c r="J8" i="2"/>
  <c r="L8" i="2"/>
  <c r="L52" i="5"/>
  <c r="K52" i="5"/>
  <c r="J52" i="5"/>
  <c r="I52" i="5"/>
  <c r="M52" i="5"/>
  <c r="L50" i="5"/>
  <c r="K50" i="5"/>
  <c r="J50" i="5"/>
  <c r="M50" i="5"/>
  <c r="I50" i="5"/>
  <c r="L34" i="5"/>
  <c r="M34" i="5"/>
  <c r="K34" i="5"/>
  <c r="J34" i="5"/>
  <c r="I34" i="5"/>
  <c r="L24" i="5"/>
  <c r="K24" i="5"/>
  <c r="M24" i="5"/>
  <c r="J24" i="5"/>
  <c r="I24" i="5"/>
  <c r="L22" i="5"/>
  <c r="K22" i="5"/>
  <c r="J22" i="5"/>
  <c r="I22" i="5"/>
  <c r="M22" i="5"/>
  <c r="L18" i="5"/>
  <c r="K18" i="5"/>
  <c r="M18" i="5"/>
  <c r="J18" i="5"/>
  <c r="I18" i="5"/>
  <c r="K20" i="2"/>
  <c r="J20" i="2"/>
  <c r="I18" i="2"/>
  <c r="L15" i="2"/>
  <c r="K15" i="2"/>
  <c r="J15" i="2"/>
  <c r="L12" i="2"/>
  <c r="K12" i="2"/>
  <c r="J12" i="2"/>
  <c r="M16" i="5"/>
  <c r="L16" i="5"/>
  <c r="K16" i="5"/>
  <c r="J16" i="5"/>
  <c r="I16" i="5"/>
  <c r="M10" i="5"/>
  <c r="I10" i="5"/>
  <c r="L10" i="5"/>
  <c r="K10" i="5"/>
  <c r="J10" i="5"/>
  <c r="J208" i="3"/>
  <c r="L208" i="3"/>
  <c r="K208" i="3"/>
  <c r="I193" i="3"/>
  <c r="L182" i="3"/>
  <c r="K182" i="3"/>
  <c r="J182" i="3"/>
  <c r="L170" i="3"/>
  <c r="J170" i="3"/>
  <c r="K170" i="3"/>
  <c r="L155" i="3"/>
  <c r="K155" i="3"/>
  <c r="J155" i="3"/>
  <c r="S46" i="6"/>
  <c r="R46" i="6"/>
  <c r="Q46" i="6"/>
  <c r="Q22" i="6"/>
  <c r="S22" i="6"/>
  <c r="R22" i="6"/>
  <c r="I20" i="6"/>
  <c r="K20" i="6"/>
  <c r="J20" i="6"/>
  <c r="Q15" i="6"/>
  <c r="S15" i="6"/>
  <c r="R15" i="6"/>
  <c r="I13" i="6"/>
  <c r="K13" i="6"/>
  <c r="J13" i="6"/>
  <c r="Q9" i="6"/>
  <c r="S9" i="6"/>
  <c r="R9" i="6"/>
  <c r="I7" i="6"/>
  <c r="K7" i="6"/>
  <c r="J7" i="6"/>
  <c r="I51" i="5"/>
  <c r="M51" i="5"/>
  <c r="K51" i="5"/>
  <c r="J51" i="5"/>
  <c r="L51" i="5"/>
  <c r="I49" i="5"/>
  <c r="M49" i="5"/>
  <c r="L49" i="5"/>
  <c r="K49" i="5"/>
  <c r="J49" i="5"/>
  <c r="I47" i="5"/>
  <c r="J47" i="5"/>
  <c r="M47" i="5"/>
  <c r="L47" i="5"/>
  <c r="K47" i="5"/>
  <c r="I45" i="5"/>
  <c r="M45" i="5"/>
  <c r="K45" i="5"/>
  <c r="L45" i="5"/>
  <c r="J45" i="5"/>
  <c r="I43" i="5"/>
  <c r="J43" i="5"/>
  <c r="M43" i="5"/>
  <c r="K43" i="5"/>
  <c r="L43" i="5"/>
  <c r="I41" i="5"/>
  <c r="K41" i="5"/>
  <c r="M41" i="5"/>
  <c r="L41" i="5"/>
  <c r="J41" i="5"/>
  <c r="I39" i="5"/>
  <c r="K39" i="5"/>
  <c r="M39" i="5"/>
  <c r="L39" i="5"/>
  <c r="J39" i="5"/>
  <c r="I37" i="5"/>
  <c r="K37" i="5"/>
  <c r="M37" i="5"/>
  <c r="L37" i="5"/>
  <c r="J37" i="5"/>
  <c r="I35" i="5"/>
  <c r="K35" i="5"/>
  <c r="M35" i="5"/>
  <c r="J35" i="5"/>
  <c r="L35" i="5"/>
  <c r="I33" i="5"/>
  <c r="K33" i="5"/>
  <c r="M33" i="5"/>
  <c r="L33" i="5"/>
  <c r="J33" i="5"/>
  <c r="I31" i="5"/>
  <c r="K31" i="5"/>
  <c r="M31" i="5"/>
  <c r="J31" i="5"/>
  <c r="L31" i="5"/>
  <c r="I29" i="5"/>
  <c r="J29" i="5"/>
  <c r="M29" i="5"/>
  <c r="L29" i="5"/>
  <c r="K29" i="5"/>
  <c r="I27" i="5"/>
  <c r="M27" i="5"/>
  <c r="K27" i="5"/>
  <c r="J27" i="5"/>
  <c r="L27" i="5"/>
  <c r="I25" i="5"/>
  <c r="K25" i="5"/>
  <c r="J25" i="5"/>
  <c r="M25" i="5"/>
  <c r="L25" i="5"/>
  <c r="I23" i="5"/>
  <c r="K23" i="5"/>
  <c r="M23" i="5"/>
  <c r="J23" i="5"/>
  <c r="L23" i="5"/>
  <c r="I21" i="5"/>
  <c r="K21" i="5"/>
  <c r="M21" i="5"/>
  <c r="L21" i="5"/>
  <c r="J21" i="5"/>
  <c r="I19" i="5"/>
  <c r="J19" i="5"/>
  <c r="M19" i="5"/>
  <c r="L19" i="5"/>
  <c r="K19" i="5"/>
  <c r="I17" i="5"/>
  <c r="M17" i="5"/>
  <c r="L17" i="5"/>
  <c r="K17" i="5"/>
  <c r="J17" i="5"/>
  <c r="S16" i="5"/>
  <c r="W16" i="5"/>
  <c r="V16" i="5"/>
  <c r="U16" i="5"/>
  <c r="T16" i="5"/>
  <c r="S14" i="5"/>
  <c r="U14" i="5"/>
  <c r="W14" i="5"/>
  <c r="V14" i="5"/>
  <c r="T14" i="5"/>
  <c r="S12" i="5"/>
  <c r="U12" i="5"/>
  <c r="W12" i="5"/>
  <c r="V12" i="5"/>
  <c r="T12" i="5"/>
  <c r="S10" i="5"/>
  <c r="U10" i="5"/>
  <c r="T10" i="5"/>
  <c r="W10" i="5"/>
  <c r="V10" i="5"/>
  <c r="S8" i="5"/>
  <c r="T8" i="5"/>
  <c r="U8" i="5"/>
  <c r="W8" i="5"/>
  <c r="V8" i="5"/>
  <c r="J216" i="3"/>
  <c r="L216" i="3"/>
  <c r="K216" i="3"/>
  <c r="J213" i="3"/>
  <c r="L213" i="3"/>
  <c r="K213" i="3"/>
  <c r="J210" i="3"/>
  <c r="K210" i="3"/>
  <c r="L210" i="3"/>
  <c r="G196" i="3"/>
  <c r="I195" i="3"/>
  <c r="J184" i="3"/>
  <c r="K184" i="3"/>
  <c r="L184" i="3"/>
  <c r="E194" i="3"/>
  <c r="G193" i="3"/>
  <c r="J181" i="3"/>
  <c r="K181" i="3"/>
  <c r="I192" i="3"/>
  <c r="L181" i="3"/>
  <c r="E191" i="3"/>
  <c r="G190" i="3"/>
  <c r="I189" i="3"/>
  <c r="J178" i="3"/>
  <c r="K178" i="3"/>
  <c r="L178" i="3"/>
  <c r="E188" i="3"/>
  <c r="G187" i="3"/>
  <c r="J175" i="3"/>
  <c r="K175" i="3"/>
  <c r="L175" i="3"/>
  <c r="I186" i="3"/>
  <c r="J172" i="3"/>
  <c r="K172" i="3"/>
  <c r="L172" i="3"/>
  <c r="J169" i="3"/>
  <c r="L169" i="3"/>
  <c r="K169" i="3"/>
  <c r="J166" i="3"/>
  <c r="K166" i="3"/>
  <c r="L166" i="3"/>
  <c r="J163" i="3"/>
  <c r="L163" i="3"/>
  <c r="K163" i="3"/>
  <c r="J160" i="3"/>
  <c r="K160" i="3"/>
  <c r="L160" i="3"/>
  <c r="J157" i="3"/>
  <c r="L157" i="3"/>
  <c r="K157" i="3"/>
  <c r="J154" i="3"/>
  <c r="L154" i="3"/>
  <c r="K154" i="3"/>
  <c r="J145" i="3"/>
  <c r="L145" i="3"/>
  <c r="K145" i="3"/>
  <c r="J142" i="3"/>
  <c r="L142" i="3"/>
  <c r="K142" i="3"/>
  <c r="J139" i="3"/>
  <c r="L139" i="3"/>
  <c r="K139" i="3"/>
  <c r="J136" i="3"/>
  <c r="L136" i="3"/>
  <c r="K136" i="3"/>
  <c r="E123" i="3"/>
  <c r="G122" i="3"/>
  <c r="J110" i="3"/>
  <c r="K110" i="3"/>
  <c r="L110" i="3"/>
  <c r="I121" i="3"/>
  <c r="E120" i="3"/>
  <c r="G119" i="3"/>
  <c r="J107" i="3"/>
  <c r="K107" i="3"/>
  <c r="I118" i="3"/>
  <c r="L107" i="3"/>
  <c r="E117" i="3"/>
  <c r="G116" i="3"/>
  <c r="J104" i="3"/>
  <c r="K104" i="3"/>
  <c r="L104" i="3"/>
  <c r="I115" i="3"/>
  <c r="E114" i="3"/>
  <c r="G113" i="3"/>
  <c r="J101" i="3"/>
  <c r="L101" i="3"/>
  <c r="K101" i="3"/>
  <c r="J98" i="3"/>
  <c r="K98" i="3"/>
  <c r="L98" i="3"/>
  <c r="J95" i="3"/>
  <c r="L95" i="3"/>
  <c r="K95" i="3"/>
  <c r="J92" i="3"/>
  <c r="K92" i="3"/>
  <c r="L92" i="3"/>
  <c r="J89" i="3"/>
  <c r="K89" i="3"/>
  <c r="L89" i="3"/>
  <c r="J86" i="3"/>
  <c r="K86" i="3"/>
  <c r="L86" i="3"/>
  <c r="J83" i="3"/>
  <c r="L83" i="3"/>
  <c r="K83" i="3"/>
  <c r="J80" i="3"/>
  <c r="K80" i="3"/>
  <c r="L80" i="3"/>
  <c r="J71" i="3"/>
  <c r="L71" i="3"/>
  <c r="K71" i="3"/>
  <c r="J68" i="3"/>
  <c r="L68" i="3"/>
  <c r="K68" i="3"/>
  <c r="J65" i="3"/>
  <c r="L65" i="3"/>
  <c r="K65" i="3"/>
  <c r="J62" i="3"/>
  <c r="K62" i="3"/>
  <c r="L62" i="3"/>
  <c r="J56" i="3"/>
  <c r="K56" i="3"/>
  <c r="J50" i="3"/>
  <c r="K50" i="3"/>
  <c r="J44" i="3"/>
  <c r="K44" i="3"/>
  <c r="J39" i="3"/>
  <c r="K39" i="3"/>
  <c r="L39" i="3"/>
  <c r="J36" i="3"/>
  <c r="K36" i="3"/>
  <c r="L36" i="3"/>
  <c r="J33" i="3"/>
  <c r="K33" i="3"/>
  <c r="L33" i="3"/>
  <c r="J30" i="3"/>
  <c r="K30" i="3"/>
  <c r="L30" i="3"/>
  <c r="J27" i="3"/>
  <c r="L27" i="3"/>
  <c r="K27" i="3"/>
  <c r="J24" i="3"/>
  <c r="K24" i="3"/>
  <c r="L24" i="3"/>
  <c r="J21" i="3"/>
  <c r="L21" i="3"/>
  <c r="K21" i="3"/>
  <c r="J18" i="3"/>
  <c r="K18" i="3"/>
  <c r="L18" i="3"/>
  <c r="J15" i="3"/>
  <c r="L15" i="3"/>
  <c r="K15" i="3"/>
  <c r="J12" i="3"/>
  <c r="K12" i="3"/>
  <c r="L12" i="3"/>
  <c r="J9" i="3"/>
  <c r="L9" i="3"/>
  <c r="K9" i="3"/>
  <c r="J72" i="2"/>
  <c r="L72" i="2"/>
  <c r="K72" i="2"/>
  <c r="J66" i="2"/>
  <c r="K66" i="2"/>
  <c r="E68" i="2"/>
  <c r="G67" i="2"/>
  <c r="J63" i="2"/>
  <c r="K63" i="2"/>
  <c r="L63" i="2"/>
  <c r="J60" i="2"/>
  <c r="L60" i="2"/>
  <c r="K60" i="2"/>
  <c r="J57" i="2"/>
  <c r="L57" i="2"/>
  <c r="K57" i="2"/>
  <c r="H43" i="2"/>
  <c r="J86" i="10"/>
  <c r="J74" i="10"/>
  <c r="G73" i="10"/>
  <c r="J81" i="10"/>
  <c r="J78" i="10"/>
  <c r="J75" i="10"/>
  <c r="J85" i="10"/>
  <c r="J84" i="10"/>
  <c r="J83" i="10"/>
  <c r="J80" i="10"/>
  <c r="J77" i="10"/>
  <c r="J87" i="10"/>
  <c r="J76" i="10"/>
  <c r="J79" i="10"/>
  <c r="J82" i="10"/>
  <c r="S28" i="6"/>
  <c r="R28" i="6"/>
  <c r="Q28" i="6"/>
  <c r="L48" i="5"/>
  <c r="K48" i="5"/>
  <c r="M48" i="5"/>
  <c r="J48" i="5"/>
  <c r="I48" i="5"/>
  <c r="L46" i="5"/>
  <c r="K46" i="5"/>
  <c r="M46" i="5"/>
  <c r="J46" i="5"/>
  <c r="I46" i="5"/>
  <c r="L42" i="5"/>
  <c r="K42" i="5"/>
  <c r="J42" i="5"/>
  <c r="I42" i="5"/>
  <c r="M42" i="5"/>
  <c r="L38" i="5"/>
  <c r="K38" i="5"/>
  <c r="J38" i="5"/>
  <c r="M38" i="5"/>
  <c r="I38" i="5"/>
  <c r="L26" i="5"/>
  <c r="K26" i="5"/>
  <c r="J26" i="5"/>
  <c r="I26" i="5"/>
  <c r="M26" i="5"/>
  <c r="L20" i="5"/>
  <c r="K20" i="5"/>
  <c r="M20" i="5"/>
  <c r="J20" i="5"/>
  <c r="I20" i="5"/>
  <c r="H120" i="3"/>
  <c r="H114" i="3"/>
  <c r="E43" i="2"/>
  <c r="L9" i="2"/>
  <c r="K9" i="2"/>
  <c r="J9" i="2"/>
  <c r="M14" i="5"/>
  <c r="I14" i="5"/>
  <c r="L14" i="5"/>
  <c r="K14" i="5"/>
  <c r="J14" i="5"/>
  <c r="J158" i="3"/>
  <c r="L158" i="3"/>
  <c r="K158" i="3"/>
  <c r="G123" i="3"/>
  <c r="G120" i="3"/>
  <c r="S52" i="6"/>
  <c r="R52" i="6"/>
  <c r="Q52" i="6"/>
  <c r="K44" i="6"/>
  <c r="J44" i="6"/>
  <c r="I44" i="6"/>
  <c r="R25" i="6"/>
  <c r="Q25" i="6"/>
  <c r="S25" i="6"/>
  <c r="J21" i="6"/>
  <c r="K21" i="6"/>
  <c r="I21" i="6"/>
  <c r="R17" i="6"/>
  <c r="Q17" i="6"/>
  <c r="S17" i="6"/>
  <c r="R16" i="6"/>
  <c r="Q16" i="6"/>
  <c r="S16" i="6"/>
  <c r="J14" i="6"/>
  <c r="I14" i="6"/>
  <c r="K14" i="6"/>
  <c r="R10" i="6"/>
  <c r="Q10" i="6"/>
  <c r="S10" i="6"/>
  <c r="J8" i="6"/>
  <c r="K8" i="6"/>
  <c r="I8" i="6"/>
  <c r="J15" i="5"/>
  <c r="I15" i="5"/>
  <c r="L15" i="5"/>
  <c r="M15" i="5"/>
  <c r="K15" i="5"/>
  <c r="J13" i="5"/>
  <c r="I13" i="5"/>
  <c r="L13" i="5"/>
  <c r="M13" i="5"/>
  <c r="K13" i="5"/>
  <c r="J11" i="5"/>
  <c r="L11" i="5"/>
  <c r="K11" i="5"/>
  <c r="I11" i="5"/>
  <c r="M11" i="5"/>
  <c r="J9" i="5"/>
  <c r="K9" i="5"/>
  <c r="I9" i="5"/>
  <c r="L9" i="5"/>
  <c r="M9" i="5"/>
  <c r="J7" i="5"/>
  <c r="I7" i="5"/>
  <c r="L7" i="5"/>
  <c r="M7" i="5"/>
  <c r="K7" i="5"/>
  <c r="F196" i="3"/>
  <c r="H195" i="3"/>
  <c r="F193" i="3"/>
  <c r="H192" i="3"/>
  <c r="F190" i="3"/>
  <c r="H189" i="3"/>
  <c r="F187" i="3"/>
  <c r="H186" i="3"/>
  <c r="F122" i="3"/>
  <c r="H121" i="3"/>
  <c r="F119" i="3"/>
  <c r="H118" i="3"/>
  <c r="F116" i="3"/>
  <c r="H115" i="3"/>
  <c r="F113" i="3"/>
  <c r="K61" i="3"/>
  <c r="J61" i="3"/>
  <c r="K55" i="3"/>
  <c r="J55" i="3"/>
  <c r="K49" i="3"/>
  <c r="J49" i="3"/>
  <c r="K43" i="3"/>
  <c r="J43" i="3"/>
  <c r="F67" i="2"/>
  <c r="K48" i="2"/>
  <c r="J48" i="2"/>
  <c r="L48" i="2"/>
  <c r="G43" i="2"/>
  <c r="K39" i="2"/>
  <c r="J39" i="2"/>
  <c r="I42" i="2"/>
  <c r="L39" i="2"/>
  <c r="K36" i="2"/>
  <c r="J36" i="2"/>
  <c r="L36" i="2"/>
  <c r="K33" i="2"/>
  <c r="L33" i="2"/>
  <c r="J33" i="2"/>
  <c r="K22" i="2"/>
  <c r="L22" i="2"/>
  <c r="J22" i="2"/>
  <c r="K16" i="2"/>
  <c r="J16" i="2"/>
  <c r="K13" i="2"/>
  <c r="L13" i="2"/>
  <c r="J13" i="2"/>
  <c r="K10" i="2"/>
  <c r="J10" i="2"/>
  <c r="L10" i="2"/>
  <c r="K7" i="2"/>
  <c r="J7" i="2"/>
  <c r="L7" i="2"/>
  <c r="S19" i="6"/>
  <c r="R19" i="6"/>
  <c r="Q19" i="6"/>
  <c r="S12" i="6"/>
  <c r="R12" i="6"/>
  <c r="Q12" i="6"/>
  <c r="L44" i="5"/>
  <c r="K44" i="5"/>
  <c r="M44" i="5"/>
  <c r="J44" i="5"/>
  <c r="I44" i="5"/>
  <c r="L32" i="5"/>
  <c r="K32" i="5"/>
  <c r="J32" i="5"/>
  <c r="I32" i="5"/>
  <c r="M32" i="5"/>
  <c r="H117" i="3"/>
  <c r="L24" i="2"/>
  <c r="K24" i="2"/>
  <c r="J24" i="2"/>
  <c r="L52" i="10"/>
  <c r="I51" i="10"/>
  <c r="F30" i="10"/>
  <c r="F42" i="10"/>
  <c r="C29" i="10"/>
  <c r="F43" i="10"/>
  <c r="F32" i="10"/>
  <c r="F40" i="10"/>
  <c r="F37" i="10"/>
  <c r="F34" i="10"/>
  <c r="F31" i="10"/>
  <c r="F38" i="10"/>
  <c r="F39" i="10"/>
  <c r="F36" i="10"/>
  <c r="F33" i="10"/>
  <c r="F41" i="10"/>
  <c r="F35" i="10"/>
  <c r="M8" i="5"/>
  <c r="L8" i="5"/>
  <c r="I8" i="5"/>
  <c r="K8" i="5"/>
  <c r="J8" i="5"/>
  <c r="I196" i="3"/>
  <c r="L185" i="3"/>
  <c r="J185" i="3"/>
  <c r="K185" i="3"/>
  <c r="L173" i="3"/>
  <c r="K173" i="3"/>
  <c r="J173" i="3"/>
  <c r="L167" i="3"/>
  <c r="K167" i="3"/>
  <c r="J167" i="3"/>
  <c r="L161" i="3"/>
  <c r="J161" i="3"/>
  <c r="K161" i="3"/>
  <c r="G117" i="3"/>
  <c r="G114" i="3"/>
  <c r="J19" i="2"/>
  <c r="K19" i="2"/>
  <c r="J109" i="10"/>
  <c r="G95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108" i="10"/>
  <c r="L21" i="10"/>
  <c r="L8" i="10"/>
  <c r="I7" i="10"/>
  <c r="L19" i="10"/>
  <c r="L18" i="10"/>
  <c r="L17" i="10"/>
  <c r="L16" i="10"/>
  <c r="L15" i="10"/>
  <c r="L14" i="10"/>
  <c r="L13" i="10"/>
  <c r="L12" i="10"/>
  <c r="L11" i="10"/>
  <c r="L10" i="10"/>
  <c r="L9" i="10"/>
  <c r="L20" i="10"/>
  <c r="K50" i="6"/>
  <c r="J50" i="6"/>
  <c r="I50" i="6"/>
  <c r="K22" i="6"/>
  <c r="J22" i="6"/>
  <c r="I22" i="6"/>
  <c r="S18" i="6"/>
  <c r="R18" i="6"/>
  <c r="Q18" i="6"/>
  <c r="K15" i="6"/>
  <c r="J15" i="6"/>
  <c r="I15" i="6"/>
  <c r="S11" i="6"/>
  <c r="R11" i="6"/>
  <c r="Q11" i="6"/>
  <c r="K9" i="6"/>
  <c r="J9" i="6"/>
  <c r="I9" i="6"/>
  <c r="U51" i="5"/>
  <c r="T51" i="5"/>
  <c r="S51" i="5"/>
  <c r="W51" i="5"/>
  <c r="V51" i="5"/>
  <c r="U49" i="5"/>
  <c r="W49" i="5"/>
  <c r="T49" i="5"/>
  <c r="S49" i="5"/>
  <c r="V49" i="5"/>
  <c r="U47" i="5"/>
  <c r="T47" i="5"/>
  <c r="V47" i="5"/>
  <c r="S47" i="5"/>
  <c r="W47" i="5"/>
  <c r="U45" i="5"/>
  <c r="T45" i="5"/>
  <c r="W45" i="5"/>
  <c r="S45" i="5"/>
  <c r="V45" i="5"/>
  <c r="U43" i="5"/>
  <c r="V43" i="5"/>
  <c r="T43" i="5"/>
  <c r="S43" i="5"/>
  <c r="W43" i="5"/>
  <c r="U41" i="5"/>
  <c r="T41" i="5"/>
  <c r="S41" i="5"/>
  <c r="W41" i="5"/>
  <c r="V41" i="5"/>
  <c r="U39" i="5"/>
  <c r="W39" i="5"/>
  <c r="T39" i="5"/>
  <c r="S39" i="5"/>
  <c r="V39" i="5"/>
  <c r="U37" i="5"/>
  <c r="V37" i="5"/>
  <c r="T37" i="5"/>
  <c r="S37" i="5"/>
  <c r="W37" i="5"/>
  <c r="U35" i="5"/>
  <c r="T35" i="5"/>
  <c r="S35" i="5"/>
  <c r="V35" i="5"/>
  <c r="W35" i="5"/>
  <c r="U33" i="5"/>
  <c r="V33" i="5"/>
  <c r="T33" i="5"/>
  <c r="W33" i="5"/>
  <c r="S33" i="5"/>
  <c r="U31" i="5"/>
  <c r="W31" i="5"/>
  <c r="T31" i="5"/>
  <c r="V31" i="5"/>
  <c r="S31" i="5"/>
  <c r="U29" i="5"/>
  <c r="W29" i="5"/>
  <c r="T29" i="5"/>
  <c r="S29" i="5"/>
  <c r="V29" i="5"/>
  <c r="U27" i="5"/>
  <c r="T27" i="5"/>
  <c r="S27" i="5"/>
  <c r="W27" i="5"/>
  <c r="V27" i="5"/>
  <c r="U25" i="5"/>
  <c r="W25" i="5"/>
  <c r="T25" i="5"/>
  <c r="V25" i="5"/>
  <c r="S25" i="5"/>
  <c r="U23" i="5"/>
  <c r="W23" i="5"/>
  <c r="T23" i="5"/>
  <c r="S23" i="5"/>
  <c r="V23" i="5"/>
  <c r="U21" i="5"/>
  <c r="T21" i="5"/>
  <c r="W21" i="5"/>
  <c r="S21" i="5"/>
  <c r="V21" i="5"/>
  <c r="U19" i="5"/>
  <c r="T19" i="5"/>
  <c r="W19" i="5"/>
  <c r="V19" i="5"/>
  <c r="S19" i="5"/>
  <c r="U17" i="5"/>
  <c r="T17" i="5"/>
  <c r="S17" i="5"/>
  <c r="V17" i="5"/>
  <c r="W17" i="5"/>
  <c r="L218" i="3"/>
  <c r="K218" i="3"/>
  <c r="J218" i="3"/>
  <c r="L215" i="3"/>
  <c r="K215" i="3"/>
  <c r="J215" i="3"/>
  <c r="L212" i="3"/>
  <c r="K212" i="3"/>
  <c r="J212" i="3"/>
  <c r="L209" i="3"/>
  <c r="K209" i="3"/>
  <c r="J209" i="3"/>
  <c r="E196" i="3"/>
  <c r="G195" i="3"/>
  <c r="L183" i="3"/>
  <c r="I194" i="3"/>
  <c r="K183" i="3"/>
  <c r="J183" i="3"/>
  <c r="E193" i="3"/>
  <c r="G192" i="3"/>
  <c r="L180" i="3"/>
  <c r="K180" i="3"/>
  <c r="J180" i="3"/>
  <c r="I191" i="3"/>
  <c r="E190" i="3"/>
  <c r="G189" i="3"/>
  <c r="L177" i="3"/>
  <c r="I188" i="3"/>
  <c r="K177" i="3"/>
  <c r="J177" i="3"/>
  <c r="E187" i="3"/>
  <c r="G186" i="3"/>
  <c r="L174" i="3"/>
  <c r="K174" i="3"/>
  <c r="J174" i="3"/>
  <c r="L171" i="3"/>
  <c r="K171" i="3"/>
  <c r="J171" i="3"/>
  <c r="L168" i="3"/>
  <c r="K168" i="3"/>
  <c r="J168" i="3"/>
  <c r="L165" i="3"/>
  <c r="K165" i="3"/>
  <c r="J165" i="3"/>
  <c r="L162" i="3"/>
  <c r="K162" i="3"/>
  <c r="J162" i="3"/>
  <c r="L159" i="3"/>
  <c r="K159" i="3"/>
  <c r="J159" i="3"/>
  <c r="L156" i="3"/>
  <c r="K156" i="3"/>
  <c r="J156" i="3"/>
  <c r="L153" i="3"/>
  <c r="K153" i="3"/>
  <c r="J153" i="3"/>
  <c r="L144" i="3"/>
  <c r="K144" i="3"/>
  <c r="J144" i="3"/>
  <c r="L141" i="3"/>
  <c r="K141" i="3"/>
  <c r="J141" i="3"/>
  <c r="L138" i="3"/>
  <c r="K138" i="3"/>
  <c r="J138" i="3"/>
  <c r="L135" i="3"/>
  <c r="K135" i="3"/>
  <c r="J135" i="3"/>
  <c r="L112" i="3"/>
  <c r="K112" i="3"/>
  <c r="J112" i="3"/>
  <c r="I123" i="3"/>
  <c r="E122" i="3"/>
  <c r="G121" i="3"/>
  <c r="I120" i="3"/>
  <c r="L109" i="3"/>
  <c r="K109" i="3"/>
  <c r="J109" i="3"/>
  <c r="E119" i="3"/>
  <c r="G118" i="3"/>
  <c r="L106" i="3"/>
  <c r="K106" i="3"/>
  <c r="J106" i="3"/>
  <c r="I117" i="3"/>
  <c r="E116" i="3"/>
  <c r="G115" i="3"/>
  <c r="I114" i="3"/>
  <c r="L103" i="3"/>
  <c r="K103" i="3"/>
  <c r="J103" i="3"/>
  <c r="E113" i="3"/>
  <c r="L100" i="3"/>
  <c r="K100" i="3"/>
  <c r="J100" i="3"/>
  <c r="L97" i="3"/>
  <c r="K97" i="3"/>
  <c r="J97" i="3"/>
  <c r="L94" i="3"/>
  <c r="K94" i="3"/>
  <c r="J94" i="3"/>
  <c r="L91" i="3"/>
  <c r="K91" i="3"/>
  <c r="J91" i="3"/>
  <c r="L88" i="3"/>
  <c r="K88" i="3"/>
  <c r="J88" i="3"/>
  <c r="L85" i="3"/>
  <c r="K85" i="3"/>
  <c r="J85" i="3"/>
  <c r="L82" i="3"/>
  <c r="K82" i="3"/>
  <c r="J82" i="3"/>
  <c r="L70" i="3"/>
  <c r="K70" i="3"/>
  <c r="J70" i="3"/>
  <c r="L67" i="3"/>
  <c r="K67" i="3"/>
  <c r="J67" i="3"/>
  <c r="L64" i="3"/>
  <c r="K64" i="3"/>
  <c r="J64" i="3"/>
  <c r="K60" i="3"/>
  <c r="J60" i="3"/>
  <c r="K54" i="3"/>
  <c r="J54" i="3"/>
  <c r="K48" i="3"/>
  <c r="J48" i="3"/>
  <c r="K42" i="3"/>
  <c r="J42" i="3"/>
  <c r="L38" i="3"/>
  <c r="K38" i="3"/>
  <c r="J38" i="3"/>
  <c r="L35" i="3"/>
  <c r="K35" i="3"/>
  <c r="J35" i="3"/>
  <c r="L32" i="3"/>
  <c r="K32" i="3"/>
  <c r="J32" i="3"/>
  <c r="L29" i="3"/>
  <c r="K29" i="3"/>
  <c r="J29" i="3"/>
  <c r="L26" i="3"/>
  <c r="K26" i="3"/>
  <c r="J26" i="3"/>
  <c r="L23" i="3"/>
  <c r="K23" i="3"/>
  <c r="J23" i="3"/>
  <c r="L20" i="3"/>
  <c r="K20" i="3"/>
  <c r="J20" i="3"/>
  <c r="L17" i="3"/>
  <c r="K17" i="3"/>
  <c r="J17" i="3"/>
  <c r="L14" i="3"/>
  <c r="K14" i="3"/>
  <c r="J14" i="3"/>
  <c r="L11" i="3"/>
  <c r="K11" i="3"/>
  <c r="J11" i="3"/>
  <c r="L74" i="2"/>
  <c r="K74" i="2"/>
  <c r="J74" i="2"/>
  <c r="L65" i="2"/>
  <c r="K65" i="2"/>
  <c r="I68" i="2"/>
  <c r="J65" i="2"/>
  <c r="E67" i="2"/>
  <c r="L62" i="2"/>
  <c r="K62" i="2"/>
  <c r="J62" i="2"/>
  <c r="L59" i="2"/>
  <c r="K59" i="2"/>
  <c r="J59" i="2"/>
  <c r="F43" i="2"/>
  <c r="H42" i="2"/>
  <c r="K21" i="2"/>
  <c r="J21" i="2"/>
  <c r="S27" i="6"/>
  <c r="Q27" i="6"/>
  <c r="R27" i="6"/>
  <c r="S33" i="6"/>
  <c r="R33" i="6"/>
  <c r="Q33" i="6"/>
  <c r="S39" i="6"/>
  <c r="R39" i="6"/>
  <c r="Q39" i="6"/>
  <c r="S45" i="6"/>
  <c r="R45" i="6"/>
  <c r="Q45" i="6"/>
  <c r="S51" i="6"/>
  <c r="R51" i="6"/>
  <c r="Q51" i="6"/>
  <c r="S26" i="6"/>
  <c r="R26" i="6"/>
  <c r="Q26" i="6"/>
  <c r="S32" i="6"/>
  <c r="R32" i="6"/>
  <c r="Q32" i="6"/>
  <c r="S38" i="6"/>
  <c r="R38" i="6"/>
  <c r="Q38" i="6"/>
  <c r="S44" i="6"/>
  <c r="R44" i="6"/>
  <c r="Q44" i="6"/>
  <c r="S50" i="6"/>
  <c r="R50" i="6"/>
  <c r="Q50" i="6"/>
  <c r="R31" i="6"/>
  <c r="Q31" i="6"/>
  <c r="S31" i="6"/>
  <c r="R37" i="6"/>
  <c r="Q37" i="6"/>
  <c r="S37" i="6"/>
  <c r="R43" i="6"/>
  <c r="Q43" i="6"/>
  <c r="S43" i="6"/>
  <c r="R49" i="6"/>
  <c r="Q49" i="6"/>
  <c r="S49" i="6"/>
  <c r="Q24" i="6"/>
  <c r="S24" i="6"/>
  <c r="R24" i="6"/>
  <c r="Q30" i="6"/>
  <c r="S30" i="6"/>
  <c r="R30" i="6"/>
  <c r="Q36" i="6"/>
  <c r="S36" i="6"/>
  <c r="R36" i="6"/>
  <c r="Q42" i="6"/>
  <c r="S42" i="6"/>
  <c r="R42" i="6"/>
  <c r="Q48" i="6"/>
  <c r="S48" i="6"/>
  <c r="R48" i="6"/>
  <c r="S23" i="6"/>
  <c r="R23" i="6"/>
  <c r="Q23" i="6"/>
  <c r="S29" i="6"/>
  <c r="R29" i="6"/>
  <c r="Q29" i="6"/>
  <c r="S35" i="6"/>
  <c r="R35" i="6"/>
  <c r="Q35" i="6"/>
  <c r="S41" i="6"/>
  <c r="R41" i="6"/>
  <c r="Q41" i="6"/>
  <c r="S47" i="6"/>
  <c r="R47" i="6"/>
  <c r="Q47" i="6"/>
  <c r="L40" i="5"/>
  <c r="K40" i="5"/>
  <c r="J40" i="5"/>
  <c r="I40" i="5"/>
  <c r="M40" i="5"/>
  <c r="L36" i="5"/>
  <c r="M36" i="5"/>
  <c r="K36" i="5"/>
  <c r="J36" i="5"/>
  <c r="I36" i="5"/>
  <c r="L30" i="5"/>
  <c r="K30" i="5"/>
  <c r="J30" i="5"/>
  <c r="I30" i="5"/>
  <c r="M30" i="5"/>
  <c r="L28" i="5"/>
  <c r="K28" i="5"/>
  <c r="M28" i="5"/>
  <c r="J28" i="5"/>
  <c r="I28" i="5"/>
  <c r="H123" i="3"/>
  <c r="H68" i="2"/>
  <c r="M12" i="5"/>
  <c r="L12" i="5"/>
  <c r="K12" i="5"/>
  <c r="I12" i="5"/>
  <c r="J12" i="5"/>
  <c r="J217" i="3"/>
  <c r="L217" i="3"/>
  <c r="K217" i="3"/>
  <c r="J214" i="3"/>
  <c r="L214" i="3"/>
  <c r="K214" i="3"/>
  <c r="I190" i="3"/>
  <c r="J179" i="3"/>
  <c r="L179" i="3"/>
  <c r="K179" i="3"/>
  <c r="I187" i="3"/>
  <c r="L176" i="3"/>
  <c r="J176" i="3"/>
  <c r="K176" i="3"/>
  <c r="J164" i="3"/>
  <c r="L164" i="3"/>
  <c r="K164" i="3"/>
  <c r="G68" i="2"/>
  <c r="I146" i="47"/>
  <c r="H146" i="47"/>
  <c r="K146" i="47" s="1"/>
  <c r="G146" i="47"/>
  <c r="R16" i="47"/>
  <c r="Q16" i="47"/>
  <c r="P16" i="47"/>
  <c r="S16" i="47"/>
  <c r="T16" i="47"/>
  <c r="J16" i="47"/>
  <c r="I16" i="47"/>
  <c r="H16" i="47"/>
  <c r="L16" i="47"/>
  <c r="N16" i="47"/>
  <c r="M16" i="47"/>
  <c r="I16" i="46"/>
  <c r="H16" i="46"/>
  <c r="J16" i="46"/>
  <c r="I146" i="45"/>
  <c r="H146" i="45"/>
  <c r="K146" i="45" s="1"/>
  <c r="G146" i="45"/>
  <c r="S16" i="46"/>
  <c r="R16" i="46"/>
  <c r="Q16" i="46"/>
  <c r="T16" i="46"/>
  <c r="P16" i="46"/>
  <c r="M16" i="46"/>
  <c r="L16" i="46"/>
  <c r="N16" i="46"/>
  <c r="M146" i="45"/>
  <c r="O146" i="45"/>
  <c r="N146" i="45"/>
  <c r="L146" i="45"/>
  <c r="I11" i="41"/>
  <c r="H11" i="41"/>
  <c r="G11" i="41"/>
  <c r="L11" i="41"/>
  <c r="K11" i="41"/>
  <c r="M11" i="41"/>
  <c r="M129" i="41"/>
  <c r="L129" i="41"/>
  <c r="K129" i="41"/>
  <c r="O129" i="41"/>
  <c r="N129" i="41"/>
  <c r="R11" i="41"/>
  <c r="Q11" i="41"/>
  <c r="P11" i="41"/>
  <c r="O11" i="41"/>
  <c r="T11" i="41"/>
  <c r="S11" i="41"/>
  <c r="M62" i="30"/>
  <c r="L62" i="30"/>
  <c r="K62" i="30"/>
  <c r="J62" i="30"/>
  <c r="I62" i="30"/>
  <c r="I76" i="30"/>
  <c r="M76" i="30"/>
  <c r="L76" i="30"/>
  <c r="K76" i="30"/>
  <c r="J76" i="30"/>
  <c r="J20" i="30"/>
  <c r="I20" i="30"/>
  <c r="M20" i="30"/>
  <c r="K20" i="30"/>
  <c r="L20" i="30"/>
  <c r="K34" i="29"/>
  <c r="J34" i="29"/>
  <c r="I34" i="29"/>
  <c r="K90" i="29"/>
  <c r="J90" i="29"/>
  <c r="I90" i="29"/>
  <c r="K90" i="23"/>
  <c r="J90" i="23"/>
  <c r="I90" i="23"/>
  <c r="K146" i="23"/>
  <c r="J146" i="23"/>
  <c r="I146" i="23"/>
  <c r="K62" i="23"/>
  <c r="J62" i="23"/>
  <c r="I62" i="23"/>
  <c r="K20" i="23"/>
  <c r="J20" i="23"/>
  <c r="I20" i="23"/>
  <c r="Q22" i="21"/>
  <c r="R22" i="21"/>
  <c r="K34" i="23"/>
  <c r="J34" i="23"/>
  <c r="I34" i="23"/>
  <c r="I92" i="21"/>
  <c r="H92" i="21"/>
  <c r="I78" i="21"/>
  <c r="H78" i="21"/>
  <c r="K118" i="23"/>
  <c r="J118" i="23"/>
  <c r="I118" i="23"/>
  <c r="L147" i="22"/>
  <c r="K147" i="22"/>
  <c r="J147" i="22"/>
  <c r="I162" i="21"/>
  <c r="H162" i="21"/>
  <c r="P35" i="19"/>
  <c r="R35" i="19"/>
  <c r="P23" i="19"/>
  <c r="R23" i="19"/>
  <c r="P49" i="19"/>
  <c r="R49" i="19"/>
  <c r="P37" i="19"/>
  <c r="R37" i="19"/>
  <c r="J36" i="18"/>
  <c r="I36" i="18"/>
  <c r="J149" i="14"/>
  <c r="I149" i="14"/>
  <c r="J107" i="14"/>
  <c r="I107" i="14"/>
  <c r="J65" i="14"/>
  <c r="I65" i="14"/>
  <c r="P63" i="19"/>
  <c r="R63" i="19"/>
  <c r="I90" i="18"/>
  <c r="J90" i="18"/>
  <c r="R64" i="18"/>
  <c r="Q64" i="18"/>
  <c r="Q34" i="18"/>
  <c r="R34" i="18"/>
  <c r="J107" i="17"/>
  <c r="I107" i="17"/>
  <c r="K107" i="17"/>
  <c r="K37" i="17"/>
  <c r="J37" i="17"/>
  <c r="I37" i="17"/>
  <c r="I35" i="17"/>
  <c r="J35" i="17"/>
  <c r="K35" i="17"/>
  <c r="I21" i="17"/>
  <c r="J21" i="17"/>
  <c r="K21" i="17"/>
  <c r="I9" i="17"/>
  <c r="J9" i="17"/>
  <c r="K9" i="17"/>
  <c r="X134" i="18"/>
  <c r="Y134" i="18"/>
  <c r="J135" i="14"/>
  <c r="I135" i="14"/>
  <c r="J93" i="14"/>
  <c r="I93" i="14"/>
  <c r="J51" i="14"/>
  <c r="I51" i="14"/>
  <c r="P51" i="19"/>
  <c r="R51" i="19"/>
  <c r="R21" i="19"/>
  <c r="J23" i="14"/>
  <c r="I23" i="14"/>
  <c r="J135" i="17"/>
  <c r="I135" i="17"/>
  <c r="K135" i="17"/>
  <c r="K105" i="17"/>
  <c r="J105" i="17"/>
  <c r="I105" i="17"/>
  <c r="I23" i="17"/>
  <c r="J23" i="17"/>
  <c r="K23" i="17"/>
  <c r="W21" i="17"/>
  <c r="V21" i="17"/>
  <c r="U21" i="17"/>
  <c r="W9" i="17"/>
  <c r="V9" i="17"/>
  <c r="U9" i="17"/>
  <c r="Y78" i="18"/>
  <c r="X78" i="18"/>
  <c r="P9" i="19"/>
  <c r="R9" i="19"/>
  <c r="I146" i="18"/>
  <c r="J146" i="18"/>
  <c r="K161" i="17"/>
  <c r="J161" i="17"/>
  <c r="I161" i="17"/>
  <c r="M161" i="15"/>
  <c r="L161" i="15"/>
  <c r="K161" i="15"/>
  <c r="J161" i="15"/>
  <c r="I161" i="15"/>
  <c r="X48" i="18"/>
  <c r="Y48" i="18"/>
  <c r="I91" i="15"/>
  <c r="M91" i="15"/>
  <c r="L91" i="15"/>
  <c r="K91" i="15"/>
  <c r="J91" i="15"/>
  <c r="J121" i="14"/>
  <c r="I121" i="14"/>
  <c r="I79" i="14"/>
  <c r="J79" i="14"/>
  <c r="W20" i="13"/>
  <c r="U20" i="13"/>
  <c r="V20" i="13"/>
  <c r="M77" i="15"/>
  <c r="L77" i="15"/>
  <c r="K77" i="15"/>
  <c r="I77" i="15"/>
  <c r="J77" i="15"/>
  <c r="J163" i="14"/>
  <c r="I163" i="14"/>
  <c r="J37" i="14"/>
  <c r="I37" i="14"/>
  <c r="K56" i="12"/>
  <c r="J56" i="12"/>
  <c r="I56" i="12"/>
  <c r="I54" i="12"/>
  <c r="L54" i="12"/>
  <c r="K54" i="12"/>
  <c r="J54" i="12"/>
  <c r="K130" i="3"/>
  <c r="J130" i="3"/>
  <c r="J119" i="3"/>
  <c r="K119" i="3"/>
  <c r="K124" i="3"/>
  <c r="J124" i="3"/>
  <c r="J133" i="3"/>
  <c r="K133" i="3"/>
  <c r="K70" i="2"/>
  <c r="J70" i="2"/>
  <c r="J67" i="2"/>
  <c r="K67" i="2"/>
  <c r="J44" i="2"/>
  <c r="K44" i="2"/>
  <c r="K116" i="3"/>
  <c r="J116" i="3"/>
  <c r="J127" i="3"/>
  <c r="K127" i="3"/>
  <c r="L52" i="27" l="1"/>
  <c r="K113" i="3"/>
  <c r="K13" i="16"/>
  <c r="K89" i="16"/>
  <c r="K81" i="16"/>
  <c r="K72" i="16"/>
  <c r="K59" i="16"/>
  <c r="R116" i="18"/>
  <c r="R52" i="18"/>
  <c r="R84" i="18"/>
  <c r="R13" i="18"/>
  <c r="R45" i="18"/>
  <c r="R26" i="18"/>
  <c r="R65" i="18"/>
  <c r="R19" i="18"/>
  <c r="R100" i="18"/>
  <c r="R81" i="18"/>
  <c r="R16" i="18"/>
  <c r="R153" i="18"/>
  <c r="R101" i="18"/>
  <c r="R37" i="18"/>
  <c r="R17" i="18"/>
  <c r="R137" i="18"/>
  <c r="R102" i="18"/>
  <c r="R38" i="18"/>
  <c r="R18" i="18"/>
  <c r="R140" i="18"/>
  <c r="J60" i="18"/>
  <c r="J73" i="18"/>
  <c r="J86" i="18"/>
  <c r="J151" i="18"/>
  <c r="J46" i="18"/>
  <c r="J59" i="18"/>
  <c r="J72" i="18"/>
  <c r="J118" i="19"/>
  <c r="J112" i="19"/>
  <c r="J132" i="19"/>
  <c r="J126" i="19"/>
  <c r="J116" i="19"/>
  <c r="J110" i="19"/>
  <c r="J66" i="19"/>
  <c r="J140" i="19"/>
  <c r="J111" i="19"/>
  <c r="J55" i="19"/>
  <c r="J53" i="19"/>
  <c r="J34" i="19"/>
  <c r="J32" i="19"/>
  <c r="J30" i="19"/>
  <c r="J28" i="19"/>
  <c r="J12" i="19"/>
  <c r="J80" i="19"/>
  <c r="J73" i="19"/>
  <c r="J67" i="19"/>
  <c r="J143" i="19"/>
  <c r="J142" i="18"/>
  <c r="J123" i="18"/>
  <c r="J145" i="18"/>
  <c r="J32" i="18"/>
  <c r="J45" i="18"/>
  <c r="J58" i="18"/>
  <c r="J116" i="18"/>
  <c r="J18" i="18"/>
  <c r="J31" i="18"/>
  <c r="J44" i="18"/>
  <c r="Y60" i="18"/>
  <c r="Y73" i="18"/>
  <c r="Y86" i="18"/>
  <c r="J102" i="18"/>
  <c r="J115" i="18"/>
  <c r="K137" i="46"/>
  <c r="K142" i="46"/>
  <c r="K156" i="16"/>
  <c r="K130" i="16"/>
  <c r="K117" i="16"/>
  <c r="K154" i="16"/>
  <c r="K44" i="16"/>
  <c r="R113" i="18"/>
  <c r="R61" i="18"/>
  <c r="R29" i="18"/>
  <c r="R82" i="18"/>
  <c r="R56" i="18"/>
  <c r="R83" i="18"/>
  <c r="R71" i="18"/>
  <c r="R97" i="18"/>
  <c r="J74" i="19"/>
  <c r="J160" i="19"/>
  <c r="J154" i="19"/>
  <c r="J144" i="19"/>
  <c r="J138" i="19"/>
  <c r="J128" i="19"/>
  <c r="J158" i="19"/>
  <c r="J152" i="19"/>
  <c r="J142" i="19"/>
  <c r="J101" i="19"/>
  <c r="J95" i="19"/>
  <c r="J85" i="19"/>
  <c r="J75" i="19"/>
  <c r="J146" i="19"/>
  <c r="J127" i="19"/>
  <c r="J48" i="19"/>
  <c r="J46" i="19"/>
  <c r="J44" i="19"/>
  <c r="J42" i="19"/>
  <c r="J26" i="19"/>
  <c r="J10" i="19"/>
  <c r="J99" i="19"/>
  <c r="J89" i="19"/>
  <c r="J87" i="19"/>
  <c r="J155" i="18"/>
  <c r="J156" i="18"/>
  <c r="J137" i="18"/>
  <c r="J157" i="18"/>
  <c r="J140" i="18"/>
  <c r="J26" i="18"/>
  <c r="Y141" i="18"/>
  <c r="J124" i="19"/>
  <c r="J12" i="18"/>
  <c r="Y54" i="18"/>
  <c r="J96" i="18"/>
  <c r="J141" i="18"/>
  <c r="J81" i="19"/>
  <c r="J100" i="19"/>
  <c r="K138" i="46"/>
  <c r="J122" i="3"/>
  <c r="K102" i="16"/>
  <c r="K31" i="16"/>
  <c r="K20" i="16"/>
  <c r="K14" i="16"/>
  <c r="K160" i="16"/>
  <c r="R94" i="18"/>
  <c r="R74" i="18"/>
  <c r="R10" i="18"/>
  <c r="R114" i="18"/>
  <c r="R95" i="18"/>
  <c r="R30" i="18"/>
  <c r="R11" i="18"/>
  <c r="R115" i="18"/>
  <c r="R96" i="18"/>
  <c r="R51" i="18"/>
  <c r="R31" i="18"/>
  <c r="R12" i="18"/>
  <c r="R103" i="18"/>
  <c r="J94" i="19"/>
  <c r="J47" i="18"/>
  <c r="J54" i="18"/>
  <c r="J67" i="18"/>
  <c r="J80" i="18"/>
  <c r="J33" i="18"/>
  <c r="J40" i="18"/>
  <c r="J53" i="18"/>
  <c r="J66" i="18"/>
  <c r="J69" i="19"/>
  <c r="J108" i="19"/>
  <c r="J60" i="19"/>
  <c r="J58" i="19"/>
  <c r="J56" i="19"/>
  <c r="J40" i="19"/>
  <c r="J24" i="19"/>
  <c r="J19" i="19"/>
  <c r="J17" i="19"/>
  <c r="J15" i="19"/>
  <c r="J83" i="19"/>
  <c r="J136" i="18"/>
  <c r="J139" i="18"/>
  <c r="J19" i="18"/>
  <c r="J39" i="18"/>
  <c r="J52" i="18"/>
  <c r="J103" i="18"/>
  <c r="J110" i="18"/>
  <c r="J25" i="18"/>
  <c r="J38" i="18"/>
  <c r="Y47" i="18"/>
  <c r="Y67" i="18"/>
  <c r="J89" i="18"/>
  <c r="J109" i="18"/>
  <c r="K145" i="46"/>
  <c r="J114" i="19"/>
  <c r="J104" i="19"/>
  <c r="R110" i="18"/>
  <c r="J138" i="18"/>
  <c r="J158" i="18"/>
  <c r="J75" i="18"/>
  <c r="J17" i="18"/>
  <c r="J43" i="18"/>
  <c r="J37" i="18"/>
  <c r="J24" i="18"/>
  <c r="J30" i="18"/>
  <c r="J108" i="18"/>
  <c r="J114" i="18"/>
  <c r="J95" i="18"/>
  <c r="J82" i="18"/>
  <c r="J69" i="18"/>
  <c r="J11" i="18"/>
  <c r="J88" i="18"/>
  <c r="J101" i="18"/>
  <c r="J128" i="18"/>
  <c r="J56" i="18"/>
  <c r="J122" i="19"/>
  <c r="J115" i="19"/>
  <c r="J109" i="19"/>
  <c r="J136" i="19"/>
  <c r="J129" i="19"/>
  <c r="J123" i="19"/>
  <c r="J113" i="19"/>
  <c r="J103" i="19"/>
  <c r="J62" i="19"/>
  <c r="J150" i="19"/>
  <c r="J130" i="19"/>
  <c r="J54" i="19"/>
  <c r="J38" i="19"/>
  <c r="J33" i="19"/>
  <c r="J31" i="19"/>
  <c r="J29" i="19"/>
  <c r="J13" i="19"/>
  <c r="J11" i="19"/>
  <c r="J76" i="19"/>
  <c r="J70" i="19"/>
  <c r="J150" i="18"/>
  <c r="J130" i="18"/>
  <c r="J117" i="18"/>
  <c r="J152" i="18"/>
  <c r="J127" i="18"/>
  <c r="J144" i="18"/>
  <c r="Y27" i="18"/>
  <c r="Y135" i="18"/>
  <c r="Y72" i="18"/>
  <c r="Y154" i="18"/>
  <c r="Y66" i="18"/>
  <c r="Y40" i="18"/>
  <c r="Y33" i="18"/>
  <c r="Y59" i="18"/>
  <c r="Y14" i="18"/>
  <c r="Y79" i="18"/>
  <c r="Y85" i="18"/>
  <c r="Y46" i="18"/>
  <c r="Y53" i="18"/>
  <c r="Y111" i="18"/>
  <c r="Y98" i="18"/>
  <c r="K144" i="46"/>
  <c r="H109" i="35"/>
  <c r="L96" i="27"/>
  <c r="K141" i="46"/>
  <c r="K198" i="3"/>
  <c r="J198" i="3"/>
  <c r="K187" i="3"/>
  <c r="J187" i="3"/>
  <c r="J190" i="3"/>
  <c r="K190" i="3"/>
  <c r="J201" i="3"/>
  <c r="K201" i="3"/>
  <c r="K71" i="2"/>
  <c r="J71" i="2"/>
  <c r="J68" i="2"/>
  <c r="K68" i="2"/>
  <c r="J125" i="3"/>
  <c r="K125" i="3"/>
  <c r="K114" i="3"/>
  <c r="J114" i="3"/>
  <c r="K117" i="3"/>
  <c r="J117" i="3"/>
  <c r="K128" i="3"/>
  <c r="J128" i="3"/>
  <c r="J131" i="3"/>
  <c r="K131" i="3"/>
  <c r="K120" i="3"/>
  <c r="J120" i="3"/>
  <c r="K123" i="3"/>
  <c r="J123" i="3"/>
  <c r="K134" i="3"/>
  <c r="J134" i="3"/>
  <c r="K199" i="3"/>
  <c r="J199" i="3"/>
  <c r="J188" i="3"/>
  <c r="K188" i="3"/>
  <c r="K191" i="3"/>
  <c r="J191" i="3"/>
  <c r="J202" i="3"/>
  <c r="K202" i="3"/>
  <c r="K205" i="3"/>
  <c r="J205" i="3"/>
  <c r="J194" i="3"/>
  <c r="K194" i="3"/>
  <c r="J20" i="10"/>
  <c r="J8" i="10"/>
  <c r="J21" i="10"/>
  <c r="G7" i="10"/>
  <c r="J19" i="10"/>
  <c r="J18" i="10"/>
  <c r="J17" i="10"/>
  <c r="J16" i="10"/>
  <c r="J15" i="10"/>
  <c r="J14" i="10"/>
  <c r="J13" i="10"/>
  <c r="J12" i="10"/>
  <c r="J11" i="10"/>
  <c r="J10" i="10"/>
  <c r="J9" i="10"/>
  <c r="H108" i="10"/>
  <c r="H96" i="10"/>
  <c r="E95" i="10"/>
  <c r="H109" i="10"/>
  <c r="H103" i="10"/>
  <c r="H97" i="10"/>
  <c r="H102" i="10"/>
  <c r="H99" i="10"/>
  <c r="H107" i="10"/>
  <c r="H101" i="10"/>
  <c r="H105" i="10"/>
  <c r="H98" i="10"/>
  <c r="H106" i="10"/>
  <c r="H100" i="10"/>
  <c r="H104" i="10"/>
  <c r="K196" i="3"/>
  <c r="J196" i="3"/>
  <c r="K207" i="3"/>
  <c r="J207" i="3"/>
  <c r="D30" i="10"/>
  <c r="J65" i="10"/>
  <c r="J63" i="10"/>
  <c r="J62" i="10"/>
  <c r="J61" i="10"/>
  <c r="J60" i="10"/>
  <c r="J52" i="10"/>
  <c r="J64" i="10"/>
  <c r="G51" i="10"/>
  <c r="J59" i="10"/>
  <c r="J58" i="10"/>
  <c r="J57" i="10"/>
  <c r="J56" i="10"/>
  <c r="J55" i="10"/>
  <c r="J54" i="10"/>
  <c r="J53" i="10"/>
  <c r="K42" i="2"/>
  <c r="J42" i="2"/>
  <c r="K45" i="2"/>
  <c r="J45" i="2"/>
  <c r="H85" i="10"/>
  <c r="H84" i="10"/>
  <c r="H87" i="10"/>
  <c r="H82" i="10"/>
  <c r="H79" i="10"/>
  <c r="H76" i="10"/>
  <c r="H74" i="10"/>
  <c r="E73" i="10"/>
  <c r="H81" i="10"/>
  <c r="H78" i="10"/>
  <c r="H75" i="10"/>
  <c r="H86" i="10"/>
  <c r="H83" i="10"/>
  <c r="H80" i="10"/>
  <c r="H77" i="10"/>
  <c r="K69" i="2"/>
  <c r="J69" i="2"/>
  <c r="K115" i="3"/>
  <c r="J115" i="3"/>
  <c r="K126" i="3"/>
  <c r="J126" i="3"/>
  <c r="K129" i="3"/>
  <c r="J129" i="3"/>
  <c r="K118" i="3"/>
  <c r="J118" i="3"/>
  <c r="K121" i="3"/>
  <c r="J121" i="3"/>
  <c r="J132" i="3"/>
  <c r="K132" i="3"/>
  <c r="K186" i="3"/>
  <c r="J186" i="3"/>
  <c r="K197" i="3"/>
  <c r="J197" i="3"/>
  <c r="J200" i="3"/>
  <c r="K200" i="3"/>
  <c r="K189" i="3"/>
  <c r="J189" i="3"/>
  <c r="K192" i="3"/>
  <c r="J192" i="3"/>
  <c r="K203" i="3"/>
  <c r="J203" i="3"/>
  <c r="J206" i="3"/>
  <c r="K206" i="3"/>
  <c r="J195" i="3"/>
  <c r="K195" i="3"/>
  <c r="K204" i="3"/>
  <c r="J204" i="3"/>
  <c r="K193" i="3"/>
  <c r="J193" i="3"/>
  <c r="K18" i="2"/>
  <c r="J18" i="2"/>
  <c r="J17" i="2"/>
  <c r="K17" i="2"/>
  <c r="K46" i="2"/>
  <c r="J46" i="2"/>
  <c r="K43" i="2"/>
  <c r="J43" i="2"/>
  <c r="I161" i="16"/>
  <c r="K161" i="16"/>
  <c r="J161" i="16"/>
  <c r="K135" i="16"/>
  <c r="J135" i="16"/>
  <c r="I135" i="16"/>
  <c r="I133" i="16"/>
  <c r="K133" i="16"/>
  <c r="J133" i="16"/>
  <c r="K107" i="16"/>
  <c r="J107" i="16"/>
  <c r="I107" i="16"/>
  <c r="I105" i="16"/>
  <c r="K105" i="16"/>
  <c r="J105" i="16"/>
  <c r="K79" i="16"/>
  <c r="J79" i="16"/>
  <c r="I79" i="16"/>
  <c r="I77" i="16"/>
  <c r="K77" i="16"/>
  <c r="J77" i="16"/>
  <c r="K51" i="16"/>
  <c r="J51" i="16"/>
  <c r="I51" i="16"/>
  <c r="I49" i="16"/>
  <c r="K49" i="16"/>
  <c r="J49" i="16"/>
  <c r="K23" i="16"/>
  <c r="J23" i="16"/>
  <c r="I23" i="16"/>
  <c r="K147" i="16"/>
  <c r="J147" i="16"/>
  <c r="I147" i="16"/>
  <c r="I121" i="16"/>
  <c r="K121" i="16"/>
  <c r="J121" i="16"/>
  <c r="I149" i="16"/>
  <c r="K149" i="16"/>
  <c r="J149" i="16"/>
  <c r="K91" i="16"/>
  <c r="J91" i="16"/>
  <c r="I91" i="16"/>
  <c r="I65" i="16"/>
  <c r="K65" i="16"/>
  <c r="J65" i="16"/>
  <c r="K35" i="16"/>
  <c r="J35" i="16"/>
  <c r="I35" i="16"/>
  <c r="K21" i="16"/>
  <c r="J21" i="16"/>
  <c r="I21" i="16"/>
  <c r="K9" i="16"/>
  <c r="J9" i="16"/>
  <c r="I9" i="16"/>
  <c r="K119" i="16"/>
  <c r="J119" i="16"/>
  <c r="I119" i="16"/>
  <c r="I93" i="16"/>
  <c r="K93" i="16"/>
  <c r="J93" i="16"/>
  <c r="K63" i="16"/>
  <c r="J63" i="16"/>
  <c r="I63" i="16"/>
  <c r="I37" i="16"/>
  <c r="K37" i="16"/>
  <c r="J37" i="16"/>
  <c r="H283" i="8"/>
  <c r="H282" i="8"/>
  <c r="H281" i="8"/>
  <c r="H280" i="8"/>
  <c r="H279" i="8"/>
  <c r="H278" i="8"/>
  <c r="H277" i="8"/>
  <c r="H276" i="8"/>
  <c r="H275" i="8"/>
  <c r="H274" i="8"/>
  <c r="H273" i="8"/>
  <c r="H262" i="8"/>
  <c r="G249" i="8"/>
  <c r="H250" i="8" s="1"/>
  <c r="H241" i="8"/>
  <c r="H217" i="8"/>
  <c r="H216" i="8"/>
  <c r="H215" i="8"/>
  <c r="H214" i="8"/>
  <c r="H213" i="8"/>
  <c r="H212" i="8"/>
  <c r="H211" i="8"/>
  <c r="H210" i="8"/>
  <c r="H209" i="8"/>
  <c r="H208" i="8"/>
  <c r="H207" i="8"/>
  <c r="H196" i="8"/>
  <c r="G183" i="8"/>
  <c r="H184" i="8" s="1"/>
  <c r="H175" i="8"/>
  <c r="H151" i="8"/>
  <c r="H150" i="8"/>
  <c r="H149" i="8"/>
  <c r="H148" i="8"/>
  <c r="H147" i="8"/>
  <c r="H146" i="8"/>
  <c r="H145" i="8"/>
  <c r="H144" i="8"/>
  <c r="H143" i="8"/>
  <c r="H142" i="8"/>
  <c r="H141" i="8"/>
  <c r="H130" i="8"/>
  <c r="G117" i="8"/>
  <c r="H118" i="8" s="1"/>
  <c r="H109" i="8"/>
  <c r="G73" i="8"/>
  <c r="G29" i="8"/>
  <c r="H30" i="8" s="1"/>
  <c r="H284" i="8"/>
  <c r="G271" i="8"/>
  <c r="H272" i="8" s="1"/>
  <c r="H263" i="8"/>
  <c r="H239" i="8"/>
  <c r="H238" i="8"/>
  <c r="H237" i="8"/>
  <c r="H236" i="8"/>
  <c r="H235" i="8"/>
  <c r="H234" i="8"/>
  <c r="H233" i="8"/>
  <c r="H232" i="8"/>
  <c r="H231" i="8"/>
  <c r="H230" i="8"/>
  <c r="H229" i="8"/>
  <c r="H218" i="8"/>
  <c r="G205" i="8"/>
  <c r="H206" i="8" s="1"/>
  <c r="H197" i="8"/>
  <c r="H173" i="8"/>
  <c r="H172" i="8"/>
  <c r="H171" i="8"/>
  <c r="H170" i="8"/>
  <c r="H169" i="8"/>
  <c r="H168" i="8"/>
  <c r="H167" i="8"/>
  <c r="H166" i="8"/>
  <c r="H165" i="8"/>
  <c r="H164" i="8"/>
  <c r="H163" i="8"/>
  <c r="H152" i="8"/>
  <c r="G139" i="8"/>
  <c r="H140" i="8" s="1"/>
  <c r="H131" i="8"/>
  <c r="H107" i="8"/>
  <c r="H106" i="8"/>
  <c r="H105" i="8"/>
  <c r="H104" i="8"/>
  <c r="H103" i="8"/>
  <c r="H102" i="8"/>
  <c r="H101" i="8"/>
  <c r="H100" i="8"/>
  <c r="H99" i="8"/>
  <c r="H98" i="8"/>
  <c r="H97" i="8"/>
  <c r="H285" i="8"/>
  <c r="H261" i="8"/>
  <c r="H260" i="8"/>
  <c r="H259" i="8"/>
  <c r="H258" i="8"/>
  <c r="H257" i="8"/>
  <c r="H256" i="8"/>
  <c r="H255" i="8"/>
  <c r="H254" i="8"/>
  <c r="H253" i="8"/>
  <c r="H252" i="8"/>
  <c r="H251" i="8"/>
  <c r="H240" i="8"/>
  <c r="G227" i="8"/>
  <c r="H228" i="8" s="1"/>
  <c r="H219" i="8"/>
  <c r="H195" i="8"/>
  <c r="H194" i="8"/>
  <c r="H193" i="8"/>
  <c r="H192" i="8"/>
  <c r="H191" i="8"/>
  <c r="H190" i="8"/>
  <c r="H189" i="8"/>
  <c r="H188" i="8"/>
  <c r="H187" i="8"/>
  <c r="H186" i="8"/>
  <c r="H185" i="8"/>
  <c r="H174" i="8"/>
  <c r="G161" i="8"/>
  <c r="H162" i="8" s="1"/>
  <c r="H153" i="8"/>
  <c r="H129" i="8"/>
  <c r="H128" i="8"/>
  <c r="H127" i="8"/>
  <c r="H126" i="8"/>
  <c r="H125" i="8"/>
  <c r="H124" i="8"/>
  <c r="H123" i="8"/>
  <c r="H122" i="8"/>
  <c r="H121" i="8"/>
  <c r="H120" i="8"/>
  <c r="H119" i="8"/>
  <c r="H108" i="8"/>
  <c r="G95" i="8"/>
  <c r="H96" i="8" s="1"/>
  <c r="G51" i="8"/>
  <c r="H8" i="8"/>
  <c r="E7" i="8"/>
  <c r="J63" i="8"/>
  <c r="J62" i="8"/>
  <c r="J61" i="8"/>
  <c r="J60" i="8"/>
  <c r="J59" i="8"/>
  <c r="J58" i="8"/>
  <c r="J57" i="8"/>
  <c r="J56" i="8"/>
  <c r="J55" i="8"/>
  <c r="J54" i="8"/>
  <c r="J53" i="8"/>
  <c r="J87" i="8"/>
  <c r="J64" i="8"/>
  <c r="J52" i="8"/>
  <c r="J65" i="8"/>
  <c r="J74" i="8"/>
  <c r="J85" i="8"/>
  <c r="J84" i="8"/>
  <c r="J83" i="8"/>
  <c r="J82" i="8"/>
  <c r="J81" i="8"/>
  <c r="J80" i="8"/>
  <c r="J79" i="8"/>
  <c r="J78" i="8"/>
  <c r="J77" i="8"/>
  <c r="J76" i="8"/>
  <c r="J75" i="8"/>
  <c r="J86" i="8"/>
  <c r="K160" i="13"/>
  <c r="J160" i="13"/>
  <c r="I160" i="13"/>
  <c r="K132" i="13"/>
  <c r="J132" i="13"/>
  <c r="I132" i="13"/>
  <c r="K104" i="13"/>
  <c r="J104" i="13"/>
  <c r="I104" i="13"/>
  <c r="K76" i="13"/>
  <c r="J76" i="13"/>
  <c r="I76" i="13"/>
  <c r="K48" i="13"/>
  <c r="J48" i="13"/>
  <c r="I48" i="13"/>
  <c r="K146" i="13"/>
  <c r="J146" i="13"/>
  <c r="I146" i="13"/>
  <c r="K118" i="13"/>
  <c r="J118" i="13"/>
  <c r="I118" i="13"/>
  <c r="K90" i="13"/>
  <c r="J90" i="13"/>
  <c r="I90" i="13"/>
  <c r="K62" i="13"/>
  <c r="J62" i="13"/>
  <c r="I62" i="13"/>
  <c r="K34" i="13"/>
  <c r="J34" i="13"/>
  <c r="I34" i="13"/>
  <c r="J20" i="13"/>
  <c r="I20" i="13"/>
  <c r="K20" i="13"/>
  <c r="Y21" i="15"/>
  <c r="X21" i="15"/>
  <c r="W21" i="15"/>
  <c r="U21" i="16"/>
  <c r="W21" i="16"/>
  <c r="V21" i="16"/>
  <c r="U9" i="16"/>
  <c r="W9" i="16"/>
  <c r="V9" i="16"/>
  <c r="L55" i="12"/>
  <c r="K55" i="12"/>
  <c r="J55" i="12"/>
  <c r="I55" i="12"/>
  <c r="M21" i="15"/>
  <c r="L21" i="15"/>
  <c r="K21" i="15"/>
  <c r="J21" i="15"/>
  <c r="I21" i="15"/>
  <c r="M63" i="15"/>
  <c r="L63" i="15"/>
  <c r="K63" i="15"/>
  <c r="J63" i="15"/>
  <c r="I63" i="15"/>
  <c r="M147" i="15"/>
  <c r="L147" i="15"/>
  <c r="K147" i="15"/>
  <c r="J147" i="15"/>
  <c r="I147" i="15"/>
  <c r="K49" i="17"/>
  <c r="J49" i="17"/>
  <c r="I49" i="17"/>
  <c r="J51" i="17"/>
  <c r="I51" i="17"/>
  <c r="K51" i="17"/>
  <c r="K77" i="17"/>
  <c r="J77" i="17"/>
  <c r="I77" i="17"/>
  <c r="J79" i="17"/>
  <c r="I79" i="17"/>
  <c r="K79" i="17"/>
  <c r="T23" i="14"/>
  <c r="S23" i="14"/>
  <c r="L49" i="15"/>
  <c r="K49" i="15"/>
  <c r="J49" i="15"/>
  <c r="I49" i="15"/>
  <c r="M49" i="15"/>
  <c r="L133" i="15"/>
  <c r="K133" i="15"/>
  <c r="J133" i="15"/>
  <c r="I133" i="15"/>
  <c r="M133" i="15"/>
  <c r="K149" i="17"/>
  <c r="J149" i="17"/>
  <c r="I149" i="17"/>
  <c r="J147" i="17"/>
  <c r="I147" i="17"/>
  <c r="K147" i="17"/>
  <c r="K121" i="17"/>
  <c r="J121" i="17"/>
  <c r="I121" i="17"/>
  <c r="J119" i="17"/>
  <c r="I119" i="17"/>
  <c r="K119" i="17"/>
  <c r="K93" i="17"/>
  <c r="J93" i="17"/>
  <c r="I93" i="17"/>
  <c r="J91" i="17"/>
  <c r="I91" i="17"/>
  <c r="K91" i="17"/>
  <c r="K65" i="17"/>
  <c r="J65" i="17"/>
  <c r="I65" i="17"/>
  <c r="J63" i="17"/>
  <c r="I63" i="17"/>
  <c r="K63" i="17"/>
  <c r="R146" i="18"/>
  <c r="Q146" i="18"/>
  <c r="Q160" i="18"/>
  <c r="R160" i="18"/>
  <c r="R134" i="18"/>
  <c r="Q134" i="18"/>
  <c r="R148" i="18"/>
  <c r="Q148" i="18"/>
  <c r="Q132" i="18"/>
  <c r="R132" i="18"/>
  <c r="R78" i="18"/>
  <c r="Q78" i="18"/>
  <c r="R48" i="18"/>
  <c r="Q48" i="18"/>
  <c r="R92" i="18"/>
  <c r="Q92" i="18"/>
  <c r="R62" i="18"/>
  <c r="Q62" i="18"/>
  <c r="R8" i="18"/>
  <c r="Q8" i="18"/>
  <c r="Q106" i="18"/>
  <c r="R106" i="18"/>
  <c r="R76" i="18"/>
  <c r="Q76" i="18"/>
  <c r="Q22" i="18"/>
  <c r="R22" i="18"/>
  <c r="R90" i="18"/>
  <c r="Q90" i="18"/>
  <c r="R36" i="18"/>
  <c r="Q36" i="18"/>
  <c r="R104" i="18"/>
  <c r="Q104" i="18"/>
  <c r="R50" i="18"/>
  <c r="Q50" i="18"/>
  <c r="R20" i="18"/>
  <c r="Q20" i="18"/>
  <c r="R118" i="18"/>
  <c r="Q118" i="18"/>
  <c r="K53" i="12"/>
  <c r="H57" i="12"/>
  <c r="J53" i="12"/>
  <c r="I53" i="12"/>
  <c r="L53" i="12"/>
  <c r="K35" i="15"/>
  <c r="J35" i="15"/>
  <c r="I35" i="15"/>
  <c r="M35" i="15"/>
  <c r="L35" i="15"/>
  <c r="K119" i="15"/>
  <c r="J119" i="15"/>
  <c r="I119" i="15"/>
  <c r="M119" i="15"/>
  <c r="L119" i="15"/>
  <c r="K133" i="17"/>
  <c r="J133" i="17"/>
  <c r="I133" i="17"/>
  <c r="R120" i="18"/>
  <c r="Q120" i="18"/>
  <c r="J105" i="15"/>
  <c r="I105" i="15"/>
  <c r="M105" i="15"/>
  <c r="K105" i="15"/>
  <c r="L105" i="15"/>
  <c r="Y160" i="18"/>
  <c r="X160" i="18"/>
  <c r="Y120" i="18"/>
  <c r="X120" i="18"/>
  <c r="Y148" i="18"/>
  <c r="X148" i="18"/>
  <c r="Y132" i="18"/>
  <c r="X132" i="18"/>
  <c r="J22" i="18"/>
  <c r="I22" i="18"/>
  <c r="Y34" i="18"/>
  <c r="X34" i="18"/>
  <c r="Y64" i="18"/>
  <c r="X64" i="18"/>
  <c r="J76" i="18"/>
  <c r="I76" i="18"/>
  <c r="J106" i="18"/>
  <c r="I106" i="18"/>
  <c r="Y118" i="18"/>
  <c r="X118" i="18"/>
  <c r="I134" i="18"/>
  <c r="J134" i="18"/>
  <c r="J93" i="19"/>
  <c r="H93" i="19"/>
  <c r="J8" i="18"/>
  <c r="I8" i="18"/>
  <c r="Y20" i="18"/>
  <c r="X20" i="18"/>
  <c r="Y50" i="18"/>
  <c r="X50" i="18"/>
  <c r="J62" i="18"/>
  <c r="I62" i="18"/>
  <c r="J92" i="18"/>
  <c r="I92" i="18"/>
  <c r="Y104" i="18"/>
  <c r="X104" i="18"/>
  <c r="X36" i="18"/>
  <c r="Y36" i="18"/>
  <c r="J48" i="18"/>
  <c r="I48" i="18"/>
  <c r="I78" i="18"/>
  <c r="J78" i="18"/>
  <c r="Y90" i="18"/>
  <c r="X90" i="18"/>
  <c r="H133" i="19"/>
  <c r="J133" i="19"/>
  <c r="H121" i="19"/>
  <c r="J121" i="19"/>
  <c r="H147" i="19"/>
  <c r="J147" i="19"/>
  <c r="H135" i="19"/>
  <c r="J135" i="19"/>
  <c r="J77" i="19"/>
  <c r="H77" i="19"/>
  <c r="J65" i="19"/>
  <c r="H65" i="19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E21" i="19"/>
  <c r="E9" i="19"/>
  <c r="D7" i="19"/>
  <c r="H107" i="19"/>
  <c r="J107" i="19"/>
  <c r="H149" i="19"/>
  <c r="J149" i="19"/>
  <c r="H119" i="19"/>
  <c r="J119" i="19"/>
  <c r="J63" i="19"/>
  <c r="H63" i="19"/>
  <c r="J51" i="19"/>
  <c r="H51" i="19"/>
  <c r="J49" i="19"/>
  <c r="H49" i="19"/>
  <c r="J37" i="19"/>
  <c r="H37" i="19"/>
  <c r="J35" i="19"/>
  <c r="H35" i="19"/>
  <c r="J23" i="19"/>
  <c r="H23" i="19"/>
  <c r="J21" i="19"/>
  <c r="H21" i="19"/>
  <c r="J9" i="19"/>
  <c r="H9" i="19"/>
  <c r="J91" i="19"/>
  <c r="H91" i="19"/>
  <c r="J79" i="19"/>
  <c r="H79" i="19"/>
  <c r="H161" i="19"/>
  <c r="J161" i="19"/>
  <c r="H105" i="19"/>
  <c r="J105" i="19"/>
  <c r="J148" i="18"/>
  <c r="I148" i="18"/>
  <c r="J132" i="18"/>
  <c r="I132" i="18"/>
  <c r="J160" i="18"/>
  <c r="I160" i="18"/>
  <c r="J120" i="18"/>
  <c r="I120" i="18"/>
  <c r="Y22" i="18"/>
  <c r="X22" i="18"/>
  <c r="J34" i="18"/>
  <c r="I34" i="18"/>
  <c r="J64" i="18"/>
  <c r="I64" i="18"/>
  <c r="Y76" i="18"/>
  <c r="X76" i="18"/>
  <c r="Y106" i="18"/>
  <c r="X106" i="18"/>
  <c r="I118" i="18"/>
  <c r="J118" i="18"/>
  <c r="Y8" i="18"/>
  <c r="X8" i="18"/>
  <c r="J20" i="18"/>
  <c r="I20" i="18"/>
  <c r="J50" i="18"/>
  <c r="I50" i="18"/>
  <c r="Y62" i="18"/>
  <c r="X62" i="18"/>
  <c r="Y92" i="18"/>
  <c r="X92" i="18"/>
  <c r="J104" i="18"/>
  <c r="I104" i="18"/>
  <c r="X146" i="18"/>
  <c r="Y146" i="18"/>
  <c r="S147" i="19"/>
  <c r="S135" i="19"/>
  <c r="S161" i="19"/>
  <c r="S149" i="19"/>
  <c r="S119" i="19"/>
  <c r="S107" i="19"/>
  <c r="S91" i="19"/>
  <c r="S79" i="19"/>
  <c r="Y7" i="19"/>
  <c r="S121" i="19"/>
  <c r="Y121" i="19" s="1"/>
  <c r="S133" i="19"/>
  <c r="S63" i="19"/>
  <c r="S51" i="19"/>
  <c r="S49" i="19"/>
  <c r="S37" i="19"/>
  <c r="S35" i="19"/>
  <c r="S23" i="19"/>
  <c r="S21" i="19"/>
  <c r="S9" i="19"/>
  <c r="S105" i="19"/>
  <c r="S93" i="19"/>
  <c r="S65" i="19"/>
  <c r="S77" i="19"/>
  <c r="Y77" i="19" s="1"/>
  <c r="R135" i="19"/>
  <c r="P135" i="19"/>
  <c r="R161" i="19"/>
  <c r="P161" i="19"/>
  <c r="R149" i="19"/>
  <c r="P149" i="19"/>
  <c r="R119" i="19"/>
  <c r="P119" i="19"/>
  <c r="R107" i="19"/>
  <c r="P107" i="19"/>
  <c r="P133" i="19"/>
  <c r="R133" i="19"/>
  <c r="R121" i="19"/>
  <c r="P121" i="19"/>
  <c r="R105" i="19"/>
  <c r="P105" i="19"/>
  <c r="P93" i="19"/>
  <c r="R93" i="19"/>
  <c r="P91" i="19"/>
  <c r="R91" i="19"/>
  <c r="P79" i="19"/>
  <c r="R79" i="19"/>
  <c r="P77" i="19"/>
  <c r="R77" i="19"/>
  <c r="P65" i="19"/>
  <c r="R65" i="19"/>
  <c r="M161" i="19"/>
  <c r="M149" i="19"/>
  <c r="M119" i="19"/>
  <c r="M107" i="19"/>
  <c r="M133" i="19"/>
  <c r="M121" i="19"/>
  <c r="M105" i="19"/>
  <c r="M93" i="19"/>
  <c r="M63" i="19"/>
  <c r="M51" i="19"/>
  <c r="M49" i="19"/>
  <c r="M37" i="19"/>
  <c r="M35" i="19"/>
  <c r="M23" i="19"/>
  <c r="M21" i="19"/>
  <c r="M9" i="19"/>
  <c r="M147" i="19"/>
  <c r="L7" i="19"/>
  <c r="M77" i="19"/>
  <c r="M65" i="19"/>
  <c r="M135" i="19"/>
  <c r="M91" i="19"/>
  <c r="M79" i="19"/>
  <c r="R147" i="19"/>
  <c r="P147" i="19"/>
  <c r="I148" i="21"/>
  <c r="H148" i="21"/>
  <c r="H64" i="21"/>
  <c r="I64" i="21"/>
  <c r="I22" i="21"/>
  <c r="H22" i="21"/>
  <c r="I134" i="21"/>
  <c r="H134" i="21"/>
  <c r="I120" i="21"/>
  <c r="H120" i="21"/>
  <c r="H106" i="21"/>
  <c r="I106" i="21"/>
  <c r="L87" i="26"/>
  <c r="L64" i="26"/>
  <c r="L62" i="26"/>
  <c r="L59" i="26"/>
  <c r="L56" i="26"/>
  <c r="L53" i="26"/>
  <c r="L63" i="26"/>
  <c r="L60" i="26"/>
  <c r="L57" i="26"/>
  <c r="L54" i="26"/>
  <c r="L58" i="26"/>
  <c r="L65" i="26"/>
  <c r="L61" i="26"/>
  <c r="L55" i="26"/>
  <c r="I227" i="26"/>
  <c r="I161" i="26"/>
  <c r="I253" i="26"/>
  <c r="I183" i="26"/>
  <c r="I117" i="26"/>
  <c r="I139" i="26"/>
  <c r="I205" i="26"/>
  <c r="G7" i="26"/>
  <c r="J8" i="26" s="1"/>
  <c r="I95" i="26"/>
  <c r="I73" i="26"/>
  <c r="I29" i="26"/>
  <c r="I51" i="26"/>
  <c r="L86" i="26"/>
  <c r="L84" i="26"/>
  <c r="L81" i="26"/>
  <c r="L78" i="26"/>
  <c r="L75" i="26"/>
  <c r="L85" i="26"/>
  <c r="L82" i="26"/>
  <c r="L79" i="26"/>
  <c r="L76" i="26"/>
  <c r="L77" i="26"/>
  <c r="L80" i="26"/>
  <c r="L83" i="26"/>
  <c r="I36" i="21"/>
  <c r="H36" i="21"/>
  <c r="L161" i="22"/>
  <c r="K161" i="22"/>
  <c r="J161" i="22"/>
  <c r="L119" i="22"/>
  <c r="K119" i="22"/>
  <c r="J119" i="22"/>
  <c r="L77" i="22"/>
  <c r="K77" i="22"/>
  <c r="J77" i="22"/>
  <c r="L35" i="22"/>
  <c r="K35" i="22"/>
  <c r="J35" i="22"/>
  <c r="J133" i="22"/>
  <c r="L133" i="22"/>
  <c r="K133" i="22"/>
  <c r="J91" i="22"/>
  <c r="L91" i="22"/>
  <c r="K91" i="22"/>
  <c r="J49" i="22"/>
  <c r="L49" i="22"/>
  <c r="K49" i="22"/>
  <c r="L63" i="22"/>
  <c r="K63" i="22"/>
  <c r="J63" i="22"/>
  <c r="L105" i="22"/>
  <c r="K105" i="22"/>
  <c r="J105" i="22"/>
  <c r="Y161" i="19"/>
  <c r="X161" i="19"/>
  <c r="Y149" i="19"/>
  <c r="X149" i="19"/>
  <c r="Y147" i="19"/>
  <c r="X147" i="19"/>
  <c r="Y135" i="19"/>
  <c r="X135" i="19"/>
  <c r="X133" i="19"/>
  <c r="Y133" i="19"/>
  <c r="X121" i="19"/>
  <c r="Y119" i="19"/>
  <c r="X119" i="19"/>
  <c r="Y107" i="19"/>
  <c r="X107" i="19"/>
  <c r="Y9" i="19"/>
  <c r="X9" i="19"/>
  <c r="Y21" i="19"/>
  <c r="X21" i="19"/>
  <c r="Y23" i="19"/>
  <c r="X23" i="19"/>
  <c r="Y35" i="19"/>
  <c r="X35" i="19"/>
  <c r="Y37" i="19"/>
  <c r="X37" i="19"/>
  <c r="Y49" i="19"/>
  <c r="X49" i="19"/>
  <c r="Y51" i="19"/>
  <c r="X51" i="19"/>
  <c r="Y63" i="19"/>
  <c r="X63" i="19"/>
  <c r="X65" i="19"/>
  <c r="Y65" i="19"/>
  <c r="X77" i="19"/>
  <c r="Y79" i="19"/>
  <c r="X79" i="19"/>
  <c r="Y91" i="19"/>
  <c r="X91" i="19"/>
  <c r="Y93" i="19"/>
  <c r="X93" i="19"/>
  <c r="Y105" i="19"/>
  <c r="X105" i="19"/>
  <c r="I50" i="21"/>
  <c r="H50" i="21"/>
  <c r="K21" i="22"/>
  <c r="J21" i="22"/>
  <c r="L21" i="22"/>
  <c r="J109" i="27"/>
  <c r="J107" i="27"/>
  <c r="J106" i="27"/>
  <c r="J105" i="27"/>
  <c r="J104" i="27"/>
  <c r="J103" i="27"/>
  <c r="J102" i="27"/>
  <c r="J101" i="27"/>
  <c r="J100" i="27"/>
  <c r="J99" i="27"/>
  <c r="J98" i="27"/>
  <c r="J97" i="27"/>
  <c r="J108" i="27"/>
  <c r="G95" i="27"/>
  <c r="J96" i="27" s="1"/>
  <c r="G51" i="27"/>
  <c r="E7" i="27"/>
  <c r="H8" i="27" s="1"/>
  <c r="G73" i="27"/>
  <c r="G29" i="27"/>
  <c r="J30" i="27" s="1"/>
  <c r="X21" i="22"/>
  <c r="W21" i="22"/>
  <c r="V21" i="22"/>
  <c r="V20" i="23"/>
  <c r="U20" i="23"/>
  <c r="W20" i="23"/>
  <c r="J48" i="23"/>
  <c r="I48" i="23"/>
  <c r="K48" i="23"/>
  <c r="J76" i="23"/>
  <c r="I76" i="23"/>
  <c r="K76" i="23"/>
  <c r="J104" i="23"/>
  <c r="I104" i="23"/>
  <c r="K104" i="23"/>
  <c r="J132" i="23"/>
  <c r="I132" i="23"/>
  <c r="K132" i="23"/>
  <c r="J160" i="23"/>
  <c r="I160" i="23"/>
  <c r="K160" i="23"/>
  <c r="K20" i="28"/>
  <c r="J20" i="28"/>
  <c r="I20" i="28"/>
  <c r="K48" i="28"/>
  <c r="J48" i="28"/>
  <c r="I48" i="28"/>
  <c r="K76" i="28"/>
  <c r="J76" i="28"/>
  <c r="I76" i="28"/>
  <c r="I146" i="29"/>
  <c r="K146" i="29"/>
  <c r="J146" i="29"/>
  <c r="I132" i="29"/>
  <c r="K132" i="29"/>
  <c r="J132" i="29"/>
  <c r="J104" i="29"/>
  <c r="I104" i="29"/>
  <c r="K104" i="29"/>
  <c r="J76" i="29"/>
  <c r="I76" i="29"/>
  <c r="K76" i="29"/>
  <c r="J48" i="29"/>
  <c r="I48" i="29"/>
  <c r="K48" i="29"/>
  <c r="J20" i="29"/>
  <c r="I20" i="29"/>
  <c r="K20" i="29"/>
  <c r="I160" i="29"/>
  <c r="K160" i="29"/>
  <c r="J160" i="29"/>
  <c r="K62" i="29"/>
  <c r="J62" i="29"/>
  <c r="I62" i="29"/>
  <c r="K118" i="29"/>
  <c r="J118" i="29"/>
  <c r="I118" i="29"/>
  <c r="K146" i="28"/>
  <c r="J146" i="28"/>
  <c r="I146" i="28"/>
  <c r="K118" i="28"/>
  <c r="J118" i="28"/>
  <c r="I118" i="28"/>
  <c r="K90" i="28"/>
  <c r="J90" i="28"/>
  <c r="I90" i="28"/>
  <c r="K160" i="28"/>
  <c r="J160" i="28"/>
  <c r="I160" i="28"/>
  <c r="K132" i="28"/>
  <c r="J132" i="28"/>
  <c r="I132" i="28"/>
  <c r="K104" i="28"/>
  <c r="J104" i="28"/>
  <c r="I104" i="28"/>
  <c r="I34" i="28"/>
  <c r="K34" i="28"/>
  <c r="J34" i="28"/>
  <c r="I62" i="28"/>
  <c r="K62" i="28"/>
  <c r="J62" i="28"/>
  <c r="J90" i="30"/>
  <c r="I90" i="30"/>
  <c r="M90" i="30"/>
  <c r="L90" i="30"/>
  <c r="K90" i="30"/>
  <c r="K104" i="30"/>
  <c r="J104" i="30"/>
  <c r="I104" i="30"/>
  <c r="M104" i="30"/>
  <c r="L104" i="30"/>
  <c r="L118" i="30"/>
  <c r="K118" i="30"/>
  <c r="J118" i="30"/>
  <c r="I118" i="30"/>
  <c r="M118" i="30"/>
  <c r="L34" i="30"/>
  <c r="K34" i="30"/>
  <c r="J34" i="30"/>
  <c r="I34" i="30"/>
  <c r="M34" i="30"/>
  <c r="M132" i="30"/>
  <c r="L132" i="30"/>
  <c r="K132" i="30"/>
  <c r="J132" i="30"/>
  <c r="I132" i="30"/>
  <c r="M48" i="30"/>
  <c r="L48" i="30"/>
  <c r="K48" i="30"/>
  <c r="J48" i="30"/>
  <c r="I48" i="30"/>
  <c r="M146" i="30"/>
  <c r="K146" i="30"/>
  <c r="L146" i="30"/>
  <c r="J146" i="30"/>
  <c r="I146" i="30"/>
  <c r="L160" i="30"/>
  <c r="I160" i="30"/>
  <c r="M160" i="30"/>
  <c r="K160" i="30"/>
  <c r="J160" i="30"/>
  <c r="G129" i="41"/>
  <c r="H129" i="41"/>
  <c r="I129" i="41"/>
  <c r="N16" i="45"/>
  <c r="M16" i="45"/>
  <c r="L16" i="45"/>
  <c r="I16" i="45"/>
  <c r="H16" i="45"/>
  <c r="J16" i="45"/>
  <c r="T16" i="45"/>
  <c r="S16" i="45"/>
  <c r="R16" i="45"/>
  <c r="Q16" i="45"/>
  <c r="P16" i="45"/>
  <c r="M146" i="46"/>
  <c r="L146" i="46"/>
  <c r="O146" i="46"/>
  <c r="N146" i="46"/>
  <c r="G146" i="46"/>
  <c r="I146" i="46"/>
  <c r="H146" i="46"/>
  <c r="K146" i="46" s="1"/>
  <c r="O146" i="47"/>
  <c r="N146" i="47"/>
  <c r="M146" i="47"/>
  <c r="L146" i="47"/>
  <c r="H74" i="27" l="1"/>
  <c r="J74" i="27"/>
  <c r="J52" i="27"/>
  <c r="H108" i="27"/>
  <c r="H109" i="27"/>
  <c r="H106" i="27"/>
  <c r="H103" i="27"/>
  <c r="H100" i="27"/>
  <c r="H97" i="27"/>
  <c r="H105" i="27"/>
  <c r="H102" i="27"/>
  <c r="H99" i="27"/>
  <c r="H107" i="27"/>
  <c r="H98" i="27"/>
  <c r="H104" i="27"/>
  <c r="H101" i="27"/>
  <c r="E95" i="27"/>
  <c r="H96" i="27" s="1"/>
  <c r="E51" i="27"/>
  <c r="C7" i="27"/>
  <c r="F8" i="27" s="1"/>
  <c r="E73" i="27"/>
  <c r="E29" i="27"/>
  <c r="H30" i="27" s="1"/>
  <c r="J65" i="26"/>
  <c r="J61" i="26"/>
  <c r="J58" i="26"/>
  <c r="J55" i="26"/>
  <c r="J64" i="26"/>
  <c r="J62" i="26"/>
  <c r="J59" i="26"/>
  <c r="J56" i="26"/>
  <c r="J53" i="26"/>
  <c r="J87" i="26"/>
  <c r="J63" i="26"/>
  <c r="J54" i="26"/>
  <c r="J57" i="26"/>
  <c r="J60" i="26"/>
  <c r="J86" i="26"/>
  <c r="J83" i="26"/>
  <c r="J80" i="26"/>
  <c r="J77" i="26"/>
  <c r="J84" i="26"/>
  <c r="J81" i="26"/>
  <c r="J78" i="26"/>
  <c r="J75" i="26"/>
  <c r="J79" i="26"/>
  <c r="J82" i="26"/>
  <c r="J85" i="26"/>
  <c r="J76" i="26"/>
  <c r="G205" i="26"/>
  <c r="G139" i="26"/>
  <c r="G227" i="26"/>
  <c r="G161" i="26"/>
  <c r="G253" i="26"/>
  <c r="H8" i="26"/>
  <c r="G117" i="26"/>
  <c r="E7" i="26"/>
  <c r="G51" i="26"/>
  <c r="G183" i="26"/>
  <c r="G95" i="26"/>
  <c r="G29" i="26"/>
  <c r="G73" i="26"/>
  <c r="L147" i="19"/>
  <c r="L135" i="19"/>
  <c r="K7" i="19"/>
  <c r="Q7" i="19" s="1"/>
  <c r="L161" i="19"/>
  <c r="L149" i="19"/>
  <c r="L119" i="19"/>
  <c r="L107" i="19"/>
  <c r="L105" i="19"/>
  <c r="L93" i="19"/>
  <c r="L63" i="19"/>
  <c r="L51" i="19"/>
  <c r="L49" i="19"/>
  <c r="L37" i="19"/>
  <c r="L35" i="19"/>
  <c r="L23" i="19"/>
  <c r="L21" i="19"/>
  <c r="L9" i="19"/>
  <c r="L91" i="19"/>
  <c r="L79" i="19"/>
  <c r="L133" i="19"/>
  <c r="L65" i="19"/>
  <c r="L121" i="19"/>
  <c r="L77" i="19"/>
  <c r="D161" i="19"/>
  <c r="D149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D133" i="19"/>
  <c r="D121" i="19"/>
  <c r="D135" i="19"/>
  <c r="C7" i="19"/>
  <c r="I7" i="19" s="1"/>
  <c r="D147" i="19"/>
  <c r="I57" i="12"/>
  <c r="L57" i="12"/>
  <c r="K57" i="12"/>
  <c r="J57" i="12"/>
  <c r="F285" i="8"/>
  <c r="F261" i="8"/>
  <c r="F260" i="8"/>
  <c r="F259" i="8"/>
  <c r="F258" i="8"/>
  <c r="F257" i="8"/>
  <c r="F256" i="8"/>
  <c r="F255" i="8"/>
  <c r="F254" i="8"/>
  <c r="F253" i="8"/>
  <c r="F252" i="8"/>
  <c r="F251" i="8"/>
  <c r="F240" i="8"/>
  <c r="F219" i="8"/>
  <c r="F195" i="8"/>
  <c r="F194" i="8"/>
  <c r="F193" i="8"/>
  <c r="F192" i="8"/>
  <c r="F191" i="8"/>
  <c r="F190" i="8"/>
  <c r="F189" i="8"/>
  <c r="F188" i="8"/>
  <c r="F187" i="8"/>
  <c r="F186" i="8"/>
  <c r="F185" i="8"/>
  <c r="F174" i="8"/>
  <c r="F153" i="8"/>
  <c r="F129" i="8"/>
  <c r="F128" i="8"/>
  <c r="F127" i="8"/>
  <c r="F126" i="8"/>
  <c r="F125" i="8"/>
  <c r="F124" i="8"/>
  <c r="F123" i="8"/>
  <c r="F122" i="8"/>
  <c r="F121" i="8"/>
  <c r="F120" i="8"/>
  <c r="F119" i="8"/>
  <c r="F108" i="8"/>
  <c r="F20" i="8"/>
  <c r="C7" i="8"/>
  <c r="E249" i="8"/>
  <c r="F250" i="8" s="1"/>
  <c r="E183" i="8"/>
  <c r="F184" i="8" s="1"/>
  <c r="E117" i="8"/>
  <c r="F118" i="8" s="1"/>
  <c r="F41" i="8"/>
  <c r="F40" i="8"/>
  <c r="F39" i="8"/>
  <c r="F38" i="8"/>
  <c r="F37" i="8"/>
  <c r="F36" i="8"/>
  <c r="F35" i="8"/>
  <c r="F34" i="8"/>
  <c r="F33" i="8"/>
  <c r="F32" i="8"/>
  <c r="F31" i="8"/>
  <c r="F283" i="8"/>
  <c r="F282" i="8"/>
  <c r="F281" i="8"/>
  <c r="F280" i="8"/>
  <c r="F279" i="8"/>
  <c r="F278" i="8"/>
  <c r="F277" i="8"/>
  <c r="F276" i="8"/>
  <c r="F275" i="8"/>
  <c r="F274" i="8"/>
  <c r="F273" i="8"/>
  <c r="F262" i="8"/>
  <c r="F241" i="8"/>
  <c r="F217" i="8"/>
  <c r="F216" i="8"/>
  <c r="F215" i="8"/>
  <c r="F214" i="8"/>
  <c r="F213" i="8"/>
  <c r="F212" i="8"/>
  <c r="F211" i="8"/>
  <c r="F210" i="8"/>
  <c r="F209" i="8"/>
  <c r="F208" i="8"/>
  <c r="F207" i="8"/>
  <c r="F196" i="8"/>
  <c r="F175" i="8"/>
  <c r="F151" i="8"/>
  <c r="F150" i="8"/>
  <c r="F149" i="8"/>
  <c r="F148" i="8"/>
  <c r="F147" i="8"/>
  <c r="F146" i="8"/>
  <c r="F145" i="8"/>
  <c r="F144" i="8"/>
  <c r="F143" i="8"/>
  <c r="F142" i="8"/>
  <c r="F141" i="8"/>
  <c r="F130" i="8"/>
  <c r="F109" i="8"/>
  <c r="E73" i="8"/>
  <c r="E29" i="8"/>
  <c r="F30" i="8" s="1"/>
  <c r="F21" i="8"/>
  <c r="E271" i="8"/>
  <c r="F272" i="8" s="1"/>
  <c r="E205" i="8"/>
  <c r="F206" i="8" s="1"/>
  <c r="E139" i="8"/>
  <c r="F140" i="8" s="1"/>
  <c r="F42" i="8"/>
  <c r="F284" i="8"/>
  <c r="F263" i="8"/>
  <c r="F239" i="8"/>
  <c r="F238" i="8"/>
  <c r="F237" i="8"/>
  <c r="F236" i="8"/>
  <c r="F235" i="8"/>
  <c r="F234" i="8"/>
  <c r="F233" i="8"/>
  <c r="F232" i="8"/>
  <c r="F231" i="8"/>
  <c r="F230" i="8"/>
  <c r="F229" i="8"/>
  <c r="F218" i="8"/>
  <c r="F197" i="8"/>
  <c r="F173" i="8"/>
  <c r="F172" i="8"/>
  <c r="F171" i="8"/>
  <c r="F170" i="8"/>
  <c r="F169" i="8"/>
  <c r="F168" i="8"/>
  <c r="F167" i="8"/>
  <c r="F166" i="8"/>
  <c r="F165" i="8"/>
  <c r="F164" i="8"/>
  <c r="F163" i="8"/>
  <c r="F152" i="8"/>
  <c r="F131" i="8"/>
  <c r="F107" i="8"/>
  <c r="F106" i="8"/>
  <c r="F105" i="8"/>
  <c r="F104" i="8"/>
  <c r="F103" i="8"/>
  <c r="F102" i="8"/>
  <c r="F101" i="8"/>
  <c r="F100" i="8"/>
  <c r="F99" i="8"/>
  <c r="F98" i="8"/>
  <c r="F97" i="8"/>
  <c r="F19" i="8"/>
  <c r="F18" i="8"/>
  <c r="F17" i="8"/>
  <c r="F16" i="8"/>
  <c r="F15" i="8"/>
  <c r="F14" i="8"/>
  <c r="F13" i="8"/>
  <c r="F12" i="8"/>
  <c r="F11" i="8"/>
  <c r="F10" i="8"/>
  <c r="F9" i="8"/>
  <c r="E161" i="8"/>
  <c r="F162" i="8" s="1"/>
  <c r="E51" i="8"/>
  <c r="E95" i="8"/>
  <c r="F96" i="8" s="1"/>
  <c r="F43" i="8"/>
  <c r="E227" i="8"/>
  <c r="F228" i="8" s="1"/>
  <c r="F8" i="8"/>
  <c r="H65" i="8"/>
  <c r="H63" i="8"/>
  <c r="H62" i="8"/>
  <c r="H61" i="8"/>
  <c r="H60" i="8"/>
  <c r="H59" i="8"/>
  <c r="H58" i="8"/>
  <c r="H57" i="8"/>
  <c r="H56" i="8"/>
  <c r="H55" i="8"/>
  <c r="H54" i="8"/>
  <c r="H53" i="8"/>
  <c r="H87" i="8"/>
  <c r="H64" i="8"/>
  <c r="H52" i="8"/>
  <c r="H86" i="8"/>
  <c r="H74" i="8"/>
  <c r="H84" i="8"/>
  <c r="H81" i="8"/>
  <c r="H78" i="8"/>
  <c r="H75" i="8"/>
  <c r="H82" i="8"/>
  <c r="H76" i="8"/>
  <c r="H83" i="8"/>
  <c r="H80" i="8"/>
  <c r="H77" i="8"/>
  <c r="H79" i="8"/>
  <c r="H85" i="8"/>
  <c r="F87" i="10"/>
  <c r="F86" i="10"/>
  <c r="F82" i="10"/>
  <c r="F79" i="10"/>
  <c r="F76" i="10"/>
  <c r="F74" i="10"/>
  <c r="C73" i="10"/>
  <c r="D74" i="10" s="1"/>
  <c r="F81" i="10"/>
  <c r="F78" i="10"/>
  <c r="F75" i="10"/>
  <c r="F85" i="10"/>
  <c r="F84" i="10"/>
  <c r="F80" i="10"/>
  <c r="F77" i="10"/>
  <c r="F83" i="10"/>
  <c r="H64" i="10"/>
  <c r="H65" i="10"/>
  <c r="H62" i="10"/>
  <c r="H60" i="10"/>
  <c r="H59" i="10"/>
  <c r="H58" i="10"/>
  <c r="H57" i="10"/>
  <c r="H56" i="10"/>
  <c r="H55" i="10"/>
  <c r="H54" i="10"/>
  <c r="H53" i="10"/>
  <c r="H61" i="10"/>
  <c r="H52" i="10"/>
  <c r="E51" i="10"/>
  <c r="H63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108" i="10"/>
  <c r="C95" i="10"/>
  <c r="D96" i="10" s="1"/>
  <c r="F109" i="10"/>
  <c r="H19" i="10"/>
  <c r="H18" i="10"/>
  <c r="H17" i="10"/>
  <c r="H16" i="10"/>
  <c r="H15" i="10"/>
  <c r="H14" i="10"/>
  <c r="H13" i="10"/>
  <c r="H12" i="10"/>
  <c r="H11" i="10"/>
  <c r="H10" i="10"/>
  <c r="H9" i="10"/>
  <c r="H20" i="10"/>
  <c r="H8" i="10"/>
  <c r="E7" i="10"/>
  <c r="H21" i="10"/>
  <c r="F74" i="27" l="1"/>
  <c r="H52" i="27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20" i="10"/>
  <c r="C7" i="10"/>
  <c r="F63" i="10"/>
  <c r="F62" i="10"/>
  <c r="F64" i="10"/>
  <c r="F60" i="10"/>
  <c r="F59" i="10"/>
  <c r="F58" i="10"/>
  <c r="F57" i="10"/>
  <c r="F56" i="10"/>
  <c r="F55" i="10"/>
  <c r="F54" i="10"/>
  <c r="F53" i="10"/>
  <c r="F52" i="10"/>
  <c r="F65" i="10"/>
  <c r="F61" i="10"/>
  <c r="C51" i="10"/>
  <c r="D52" i="10" s="1"/>
  <c r="F64" i="8"/>
  <c r="F65" i="8"/>
  <c r="F63" i="8"/>
  <c r="F62" i="8"/>
  <c r="F61" i="8"/>
  <c r="F60" i="8"/>
  <c r="F59" i="8"/>
  <c r="F58" i="8"/>
  <c r="F57" i="8"/>
  <c r="F56" i="8"/>
  <c r="F55" i="8"/>
  <c r="F54" i="8"/>
  <c r="F53" i="8"/>
  <c r="F52" i="8"/>
  <c r="F87" i="8"/>
  <c r="F85" i="8"/>
  <c r="F84" i="8"/>
  <c r="F83" i="8"/>
  <c r="F82" i="8"/>
  <c r="F81" i="8"/>
  <c r="F80" i="8"/>
  <c r="F79" i="8"/>
  <c r="F78" i="8"/>
  <c r="F77" i="8"/>
  <c r="F76" i="8"/>
  <c r="F75" i="8"/>
  <c r="F74" i="8"/>
  <c r="F86" i="8"/>
  <c r="C227" i="8"/>
  <c r="D228" i="8" s="1"/>
  <c r="C161" i="8"/>
  <c r="D162" i="8" s="1"/>
  <c r="C95" i="8"/>
  <c r="D96" i="8" s="1"/>
  <c r="C51" i="8"/>
  <c r="D8" i="8"/>
  <c r="C249" i="8"/>
  <c r="D250" i="8" s="1"/>
  <c r="C183" i="8"/>
  <c r="D184" i="8" s="1"/>
  <c r="C117" i="8"/>
  <c r="D118" i="8" s="1"/>
  <c r="C73" i="8"/>
  <c r="D74" i="8" s="1"/>
  <c r="C29" i="8"/>
  <c r="D30" i="8" s="1"/>
  <c r="C271" i="8"/>
  <c r="D272" i="8" s="1"/>
  <c r="C205" i="8"/>
  <c r="D206" i="8" s="1"/>
  <c r="C139" i="8"/>
  <c r="D140" i="8" s="1"/>
  <c r="C147" i="19"/>
  <c r="I147" i="19" s="1"/>
  <c r="C135" i="19"/>
  <c r="I135" i="19" s="1"/>
  <c r="C161" i="19"/>
  <c r="I161" i="19" s="1"/>
  <c r="C149" i="19"/>
  <c r="I149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133" i="19"/>
  <c r="I133" i="19" s="1"/>
  <c r="C121" i="19"/>
  <c r="I121" i="19" s="1"/>
  <c r="C63" i="19"/>
  <c r="I63" i="19" s="1"/>
  <c r="C51" i="19"/>
  <c r="I51" i="19" s="1"/>
  <c r="C21" i="19"/>
  <c r="I21" i="19" s="1"/>
  <c r="C9" i="19"/>
  <c r="I9" i="19" s="1"/>
  <c r="C35" i="19"/>
  <c r="I35" i="19" s="1"/>
  <c r="C23" i="19"/>
  <c r="I23" i="19" s="1"/>
  <c r="C37" i="19"/>
  <c r="I37" i="19" s="1"/>
  <c r="C49" i="19"/>
  <c r="I49" i="19" s="1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H85" i="26"/>
  <c r="H84" i="26"/>
  <c r="H83" i="26"/>
  <c r="H82" i="26"/>
  <c r="H81" i="26"/>
  <c r="H80" i="26"/>
  <c r="H79" i="26"/>
  <c r="H78" i="26"/>
  <c r="H77" i="26"/>
  <c r="H76" i="26"/>
  <c r="H75" i="26"/>
  <c r="H86" i="26"/>
  <c r="H63" i="26"/>
  <c r="H60" i="26"/>
  <c r="H57" i="26"/>
  <c r="H54" i="26"/>
  <c r="H87" i="26"/>
  <c r="H65" i="26"/>
  <c r="H61" i="26"/>
  <c r="H58" i="26"/>
  <c r="H55" i="26"/>
  <c r="H56" i="26"/>
  <c r="H59" i="26"/>
  <c r="H64" i="26"/>
  <c r="H53" i="26"/>
  <c r="H62" i="26"/>
  <c r="E205" i="26"/>
  <c r="E227" i="26"/>
  <c r="E161" i="26"/>
  <c r="E95" i="26"/>
  <c r="E51" i="26"/>
  <c r="E253" i="26"/>
  <c r="E139" i="26"/>
  <c r="F19" i="26"/>
  <c r="F18" i="26"/>
  <c r="F17" i="26"/>
  <c r="F16" i="26"/>
  <c r="F15" i="26"/>
  <c r="F14" i="26"/>
  <c r="F13" i="26"/>
  <c r="F12" i="26"/>
  <c r="F11" i="26"/>
  <c r="F10" i="26"/>
  <c r="F9" i="26"/>
  <c r="E117" i="26"/>
  <c r="F20" i="26"/>
  <c r="C7" i="26"/>
  <c r="F8" i="26" s="1"/>
  <c r="E183" i="26"/>
  <c r="E73" i="26"/>
  <c r="E29" i="26"/>
  <c r="F21" i="26"/>
  <c r="F107" i="27"/>
  <c r="F106" i="27"/>
  <c r="F105" i="27"/>
  <c r="F104" i="27"/>
  <c r="F103" i="27"/>
  <c r="F102" i="27"/>
  <c r="F101" i="27"/>
  <c r="F100" i="27"/>
  <c r="F99" i="27"/>
  <c r="F98" i="27"/>
  <c r="F97" i="27"/>
  <c r="F108" i="27"/>
  <c r="F109" i="27"/>
  <c r="F30" i="27"/>
  <c r="C73" i="27"/>
  <c r="D74" i="27" s="1"/>
  <c r="C29" i="27"/>
  <c r="C95" i="27"/>
  <c r="D96" i="27" s="1"/>
  <c r="C51" i="27"/>
  <c r="D52" i="27" s="1"/>
  <c r="D8" i="27"/>
  <c r="F52" i="27" l="1"/>
  <c r="F96" i="27"/>
  <c r="D30" i="27"/>
  <c r="F43" i="26"/>
  <c r="F42" i="26"/>
  <c r="F40" i="26"/>
  <c r="F37" i="26"/>
  <c r="F34" i="26"/>
  <c r="F41" i="26"/>
  <c r="F38" i="26"/>
  <c r="F35" i="26"/>
  <c r="F33" i="26"/>
  <c r="F36" i="26"/>
  <c r="F31" i="26"/>
  <c r="F39" i="26"/>
  <c r="F32" i="26"/>
  <c r="F85" i="26"/>
  <c r="F82" i="26"/>
  <c r="F79" i="26"/>
  <c r="F76" i="26"/>
  <c r="F83" i="26"/>
  <c r="F80" i="26"/>
  <c r="F77" i="26"/>
  <c r="F78" i="26"/>
  <c r="F81" i="26"/>
  <c r="F84" i="26"/>
  <c r="F86" i="26"/>
  <c r="F75" i="26"/>
  <c r="F196" i="26"/>
  <c r="F197" i="26"/>
  <c r="F193" i="26"/>
  <c r="F190" i="26"/>
  <c r="F187" i="26"/>
  <c r="F194" i="26"/>
  <c r="F191" i="26"/>
  <c r="F188" i="26"/>
  <c r="F185" i="26"/>
  <c r="F195" i="26"/>
  <c r="F186" i="26"/>
  <c r="F189" i="26"/>
  <c r="F192" i="26"/>
  <c r="C253" i="26"/>
  <c r="D254" i="26" s="1"/>
  <c r="C183" i="26"/>
  <c r="D184" i="26" s="1"/>
  <c r="C117" i="26"/>
  <c r="D118" i="26" s="1"/>
  <c r="C205" i="26"/>
  <c r="D206" i="26" s="1"/>
  <c r="C139" i="26"/>
  <c r="D140" i="26" s="1"/>
  <c r="C227" i="26"/>
  <c r="D228" i="26" s="1"/>
  <c r="C161" i="26"/>
  <c r="D162" i="26" s="1"/>
  <c r="C73" i="26"/>
  <c r="D74" i="26" s="1"/>
  <c r="C51" i="26"/>
  <c r="C29" i="26"/>
  <c r="D30" i="26" s="1"/>
  <c r="D8" i="26"/>
  <c r="C95" i="26"/>
  <c r="D96" i="26" s="1"/>
  <c r="F130" i="26"/>
  <c r="F131" i="26"/>
  <c r="F127" i="26"/>
  <c r="F124" i="26"/>
  <c r="F121" i="26"/>
  <c r="F129" i="26"/>
  <c r="F126" i="26"/>
  <c r="F123" i="26"/>
  <c r="F120" i="26"/>
  <c r="F122" i="26"/>
  <c r="F128" i="26"/>
  <c r="F119" i="26"/>
  <c r="F125" i="26"/>
  <c r="F151" i="26"/>
  <c r="F150" i="26"/>
  <c r="F149" i="26"/>
  <c r="F148" i="26"/>
  <c r="F147" i="26"/>
  <c r="F146" i="26"/>
  <c r="F145" i="26"/>
  <c r="F144" i="26"/>
  <c r="F143" i="26"/>
  <c r="F142" i="26"/>
  <c r="F141" i="26"/>
  <c r="F152" i="26"/>
  <c r="F153" i="26"/>
  <c r="F266" i="26"/>
  <c r="F267" i="26"/>
  <c r="F265" i="26"/>
  <c r="F264" i="26"/>
  <c r="F263" i="26"/>
  <c r="F262" i="26"/>
  <c r="F261" i="26"/>
  <c r="F260" i="26"/>
  <c r="F259" i="26"/>
  <c r="F258" i="26"/>
  <c r="F257" i="26"/>
  <c r="F256" i="26"/>
  <c r="F255" i="26"/>
  <c r="F87" i="26"/>
  <c r="F62" i="26"/>
  <c r="F59" i="26"/>
  <c r="F56" i="26"/>
  <c r="F53" i="26"/>
  <c r="F63" i="26"/>
  <c r="F60" i="26"/>
  <c r="F57" i="26"/>
  <c r="F54" i="26"/>
  <c r="F65" i="26"/>
  <c r="F64" i="26"/>
  <c r="F58" i="26"/>
  <c r="F61" i="26"/>
  <c r="F55" i="26"/>
  <c r="F109" i="26"/>
  <c r="F108" i="26"/>
  <c r="F107" i="26"/>
  <c r="F104" i="26"/>
  <c r="F101" i="26"/>
  <c r="F98" i="26"/>
  <c r="F105" i="26"/>
  <c r="F102" i="26"/>
  <c r="F99" i="26"/>
  <c r="F103" i="26"/>
  <c r="F106" i="26"/>
  <c r="F97" i="26"/>
  <c r="F100" i="26"/>
  <c r="F175" i="26"/>
  <c r="F173" i="26"/>
  <c r="F172" i="26"/>
  <c r="F171" i="26"/>
  <c r="F170" i="26"/>
  <c r="F169" i="26"/>
  <c r="F168" i="26"/>
  <c r="F167" i="26"/>
  <c r="F166" i="26"/>
  <c r="F165" i="26"/>
  <c r="F164" i="26"/>
  <c r="F163" i="26"/>
  <c r="F174" i="26"/>
  <c r="F241" i="26"/>
  <c r="F239" i="26"/>
  <c r="F238" i="26"/>
  <c r="F237" i="26"/>
  <c r="F236" i="26"/>
  <c r="F235" i="26"/>
  <c r="F234" i="26"/>
  <c r="F233" i="26"/>
  <c r="F232" i="26"/>
  <c r="F231" i="26"/>
  <c r="F230" i="26"/>
  <c r="F229" i="26"/>
  <c r="F240" i="26"/>
  <c r="F217" i="26"/>
  <c r="F216" i="26"/>
  <c r="F215" i="26"/>
  <c r="F214" i="26"/>
  <c r="F213" i="26"/>
  <c r="F212" i="26"/>
  <c r="F211" i="26"/>
  <c r="F210" i="26"/>
  <c r="F209" i="26"/>
  <c r="F208" i="26"/>
  <c r="F207" i="26"/>
  <c r="F218" i="26"/>
  <c r="F219" i="26"/>
  <c r="D52" i="8"/>
  <c r="D8" i="10"/>
  <c r="D52" i="26" l="1"/>
</calcChain>
</file>

<file path=xl/sharedStrings.xml><?xml version="1.0" encoding="utf-8"?>
<sst xmlns="http://schemas.openxmlformats.org/spreadsheetml/2006/main" count="5914" uniqueCount="330">
  <si>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</si>
  <si>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</si>
  <si>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</si>
  <si>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</si>
  <si>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</si>
  <si>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</si>
  <si>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</si>
  <si>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</si>
  <si>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</si>
  <si>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</si>
  <si>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</si>
  <si>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</si>
  <si>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</si>
  <si>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</si>
  <si>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</si>
  <si>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</si>
  <si>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</si>
  <si>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</si>
  <si>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</si>
  <si>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</si>
  <si>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</si>
  <si>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</si>
  <si>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</si>
  <si>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</si>
  <si>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</si>
  <si>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</si>
  <si>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</si>
  <si>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</si>
  <si>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</si>
  <si>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</si>
  <si>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</si>
  <si>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</si>
  <si>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</si>
  <si>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</si>
  <si>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</si>
  <si>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</si>
  <si>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</si>
  <si>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</si>
  <si>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</si>
  <si>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</si>
  <si>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</si>
  <si>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</si>
  <si>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</si>
  <si>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</si>
  <si>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</si>
  <si>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</si>
  <si>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</si>
  <si>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</si>
  <si>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</si>
  <si>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</si>
  <si>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</si>
  <si>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</si>
  <si>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</si>
  <si>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</si>
  <si>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</si>
  <si>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</si>
  <si>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</si>
  <si>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</si>
  <si>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</si>
  <si>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</si>
  <si>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</si>
  <si>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</si>
  <si>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</si>
  <si>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</si>
  <si>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</si>
  <si>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</si>
  <si>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</si>
  <si>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</si>
  <si>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</si>
  <si>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</si>
  <si>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</si>
  <si>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</si>
  <si>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</si>
  <si>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</si>
  <si>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</si>
  <si>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</si>
  <si>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</si>
  <si>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</si>
  <si>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</si>
  <si>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</si>
  <si>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</si>
  <si>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</si>
  <si>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</si>
  <si>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</si>
  <si>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</si>
  <si>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</si>
  <si>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</si>
  <si>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</si>
  <si>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</si>
  <si>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</si>
  <si>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</si>
  <si>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</si>
  <si>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</si>
  <si>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</si>
  <si>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</si>
  <si>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</si>
  <si>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</si>
  <si>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</si>
  <si>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</si>
  <si>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</si>
  <si>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</si>
  <si>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</si>
  <si>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</si>
  <si>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</si>
  <si>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</si>
  <si>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</si>
  <si>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</si>
  <si>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</si>
  <si>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</si>
  <si>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</si>
  <si>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</si>
  <si>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</si>
  <si>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</si>
  <si>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</si>
  <si>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</si>
  <si>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</si>
  <si>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</si>
  <si>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</si>
  <si>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</si>
  <si>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</si>
  <si>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</si>
  <si>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</si>
  <si>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</si>
  <si>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</si>
  <si>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</si>
  <si>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</si>
  <si>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</si>
  <si>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</si>
  <si>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</si>
  <si>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</si>
  <si>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</si>
  <si>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</si>
  <si>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</si>
  <si>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</si>
  <si>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</si>
  <si>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</si>
  <si>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</si>
  <si>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</si>
  <si>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</si>
  <si>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</si>
  <si>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</si>
  <si>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</si>
  <si>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</si>
  <si>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</si>
  <si>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</si>
  <si>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</si>
  <si>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</si>
  <si>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</si>
  <si>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</si>
  <si>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</si>
  <si>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</si>
  <si>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</si>
  <si>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</si>
  <si>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</si>
  <si>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</si>
  <si>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</si>
  <si>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</si>
  <si>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</si>
  <si>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</si>
  <si>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</si>
  <si>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</si>
  <si>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</si>
  <si>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</si>
  <si>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</si>
  <si>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</si>
  <si>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</si>
  <si>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</si>
  <si>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</si>
  <si>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</si>
  <si>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</si>
  <si>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</si>
  <si>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</si>
  <si>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</si>
  <si>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</si>
  <si>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</si>
  <si>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</si>
  <si>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</si>
  <si>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</si>
  <si>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</si>
  <si>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</si>
  <si>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</si>
  <si>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</si>
  <si>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</si>
  <si>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</si>
  <si>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</si>
  <si>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</si>
  <si>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</si>
  <si>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</si>
  <si>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</si>
  <si>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</si>
  <si>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</si>
  <si>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</si>
  <si>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</si>
  <si>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</si>
  <si>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</si>
  <si>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</si>
  <si>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</si>
  <si>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</si>
  <si>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</si>
  <si>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</si>
  <si>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</si>
  <si>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</si>
  <si>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</si>
  <si>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</si>
  <si>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</si>
  <si>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</si>
  <si>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</si>
  <si>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</si>
  <si>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</si>
  <si>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</si>
  <si>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</si>
  <si>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</si>
  <si>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</si>
  <si>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</si>
  <si>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</si>
  <si>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</si>
  <si>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agosto 2025</t>
  </si>
  <si>
    <t>Resumen indicadores Puerto de la Cruz</t>
  </si>
  <si>
    <t>Evolución mensual de viajeros entrados en Puerto de la Cruz según lugar de residencia</t>
  </si>
  <si>
    <t>Evolución mensual de viajeros entrados en Puerto de la Cruz según categoría del establecimiento</t>
  </si>
  <si>
    <t>Evolución anual de viajeros entrados en Puerto de la Cruz según categoría del establecimiento</t>
  </si>
  <si>
    <t>Evolución anual de viajeros alojados en Puerto de la Cruz según categoría del establecimiento</t>
  </si>
  <si>
    <t>Evolución mensual de pernoctaciones en Puerto de la Cruz según lugar de residencia</t>
  </si>
  <si>
    <t>Evolución mensual de pernoctaciones en Puerto de la Cruz según categoría del establecimiento</t>
  </si>
  <si>
    <t>Evolución mensual de estancia media en Puerto de la Cruz según lugar de residencia</t>
  </si>
  <si>
    <t>Evolución mensual de estancia media en Puerto de la Cruz según categoría del establecimiento</t>
  </si>
  <si>
    <t>Evolución mensual de tasa de ocupación en Puerto de la Cruz según categoría del establecimiento</t>
  </si>
  <si>
    <t>Viajeros españoles entrados en los hoteles y apartamentos de Puerto de la Cruz según lugar de residencia - acumulado</t>
  </si>
  <si>
    <t>Viajeros españoles entrados en los hoteles y apartamentos de Puerto de la Cruz por tipología y categoría de alojamiento - acumulado</t>
  </si>
  <si>
    <t>Viajeros peninsulares entrados en los hoteles y apartamentos de Puerto de la Cruz por tipología y categoría de alojamiento - acumulado</t>
  </si>
  <si>
    <t>Viajeros canarios entrados en los hoteles y apartamentos de Puerto de la Cruz por tipología y categoría de alojamiento - acumulado</t>
  </si>
  <si>
    <t>Resumen de indicadores turísticos de Tenerife-Puerto de la Cruz</t>
  </si>
  <si>
    <t>agosto 2021</t>
  </si>
  <si>
    <t>agosto 2022</t>
  </si>
  <si>
    <t>agosto 2023</t>
  </si>
  <si>
    <t>agosto 2024</t>
  </si>
  <si>
    <t>agosto 2025</t>
  </si>
  <si>
    <t>acumulado a agosto 2021</t>
  </si>
  <si>
    <t>acumulado a agosto 2022</t>
  </si>
  <si>
    <t>acumulado a agosto 2023</t>
  </si>
  <si>
    <t>acumulado a agosto 2024</t>
  </si>
  <si>
    <t>acumulado a agosto 2025</t>
  </si>
  <si>
    <t>Viajeros  entrados en los establecimientos alojativos de Puerto de la Cruz 
(hotel + apartamento)</t>
  </si>
  <si>
    <t>Viajeros españoles entrados en los establecimientos alojativos de Puerto de la Cruz 
(hotel + apartamento)</t>
  </si>
  <si>
    <t>Viajeros peninsulares entrados en los establecimientos alojativos de Puerto de la Cruz 
(hotel + apartamento)</t>
  </si>
  <si>
    <t>Viajeros canarios entrados en los establecimientos alojativos de Puerto de la Cruz 
(hotel + apartamento)</t>
  </si>
  <si>
    <t>Viajeros extranjeros entrados en los establecimientos alojativos de Puerto de la Cruz 
(hotel + apartamento)</t>
  </si>
  <si>
    <t>Viajeros británicos entrados en los establecimientos alojativos de Puerto de la Cruz 
(hotel + apartamento)</t>
  </si>
  <si>
    <t>Viajeros alemanes entrados en los establecimientos alojativos de Puerto de la Cruz 
(hotel + apartamento)</t>
  </si>
  <si>
    <t>Viajeros franceses entrados en los establecimientos alojativos de Puerto de la Cruz 
(hotel + apartamento)</t>
  </si>
  <si>
    <t>Viajeros belgas entrados en los establecimientos alojativos de Puerto de la Cruz 
(hotel + apartamento)</t>
  </si>
  <si>
    <t>Viajeros holandeses entrados en los establecimientos alojativos de Puerto de la Cruz 
(hotel + apartamento)</t>
  </si>
  <si>
    <t>Viajeros daneses entrados en los establecimientos alojativos de Puerto de la Cruz 
(hotel + apartamento)</t>
  </si>
  <si>
    <t>Viajeros suecos entrados en los establecimientos alojativos de Puerto de la Cruz 
(hotel + apartamento)</t>
  </si>
  <si>
    <t>var 23/22</t>
  </si>
  <si>
    <t>var 24/23</t>
  </si>
  <si>
    <t>-</t>
  </si>
  <si>
    <t>Viajeros entrados en los establecimientos alojativos de Puerto de la Cruz 
(hotel + apartamento)</t>
  </si>
  <si>
    <t>Viajeros entrados en los hoteles de Puerto de la Cruz</t>
  </si>
  <si>
    <t>Viajeros entrados en los hoteles de 4, 5 estrellas Puerto de la Cruz</t>
  </si>
  <si>
    <t>Viajeros entrados en los hoteles de 1, 2, 3 estrellas Puerto de la Cruz</t>
  </si>
  <si>
    <t>Viajeros entrados en los apartamentos de Puerto de la Cruz</t>
  </si>
  <si>
    <t>Evolución de viajeros entrados en los establecimientos alojativos de Puerto de la Cruz 
(hotel + apartamento)</t>
  </si>
  <si>
    <t>Evolución de viajeros entrados en los hoteles de Puerto de la Cruz</t>
  </si>
  <si>
    <t>Evolución de viajeros entrados en los hoteles de 4, 5 estrellas de Puerto de la Cruz</t>
  </si>
  <si>
    <t>Evolución de viajeros entrados en los apartamentos de Puerto de la Cruz</t>
  </si>
  <si>
    <t>acumulado a agosto 2020</t>
  </si>
  <si>
    <t>agosto 2020</t>
  </si>
  <si>
    <t>Viajeros entrados en los establecimientos alojativos de Puerto de la Cruz según lugar de residencia (hotel + apartamento)</t>
  </si>
  <si>
    <t>acumulado agosto 2020</t>
  </si>
  <si>
    <t>acumulado agosto 2021</t>
  </si>
  <si>
    <t>acumulado agosto 2022</t>
  </si>
  <si>
    <t>acumulado agosto 2023</t>
  </si>
  <si>
    <t>acumulado agosto 2024</t>
  </si>
  <si>
    <t>acumulado agosto 2025</t>
  </si>
  <si>
    <t>Viajeros entrados en los hoteles de Puerto de la Cruz según lugar de residencia (hotel + apartamento)</t>
  </si>
  <si>
    <t>Viajeros entrados en los apartamentos de Puerto de la Cruz según lugar de residencia (hotel + apartamento)</t>
  </si>
  <si>
    <t>Viajeros alojados en los establecimientos alojativos de Puerto de la Cruz según lugar de residencia (hotel + apartamento)</t>
  </si>
  <si>
    <t>acumulado agosto 2019</t>
  </si>
  <si>
    <t>Evolución de viajeros alojados en los establecimientos alojativos de Puerto de la Cruz 
(hotel + apartamento)</t>
  </si>
  <si>
    <t>Evolución de viajeros alojados en los hoteles de Puerto de la Cruz</t>
  </si>
  <si>
    <t>Evolución de viajeros alojados en los hoteles de 4, 5 estrellas de Puerto de la Cruz</t>
  </si>
  <si>
    <t>Evolución de viajeros alojados en los apartamentos de Puerto de la Cruz</t>
  </si>
  <si>
    <t>Pernoctaciones realizadas por los turistas en los establecimientos alojativos de Puerto de la Cruz (hotel + apartamento)</t>
  </si>
  <si>
    <t>Pernoctaciones realizadas por los turistas españoles en los establecimientos alojativos de Puerto de la Cruz (hotel + apartamento)</t>
  </si>
  <si>
    <t>var 25/24</t>
  </si>
  <si>
    <t>Pernoctaciones realizadas por los procedentes de Península en los establecimientos alojativos de Puerto de la Cruz (hotel + apartamento)</t>
  </si>
  <si>
    <t>Pernoctaciones realizadas por los procedentes de Canarias en los establecimientos alojativos de Puerto de la Cruz (hotel + apartamento)</t>
  </si>
  <si>
    <t>Pernoctaciones realizadas por los procedentes de Total residentes en el extranjero en los establecimientos alojativos de Puerto de la Cruz (hotel + apartamento)</t>
  </si>
  <si>
    <t>Pernoctaciones realizadas por los procedentes de Reino Unido en los establecimientos alojativos de Puerto de la Cruz (hotel + apartamento)</t>
  </si>
  <si>
    <t>Pernoctaciones realizadas por los procedentes de Alemania en los establecimientos alojativos de Puerto de la Cruz (hotel + apartamento)</t>
  </si>
  <si>
    <t>Pernoctaciones realizadas por los procedentes de Francia en los establecimientos alojativos de Puerto de la Cruz (hotel + apartamento)</t>
  </si>
  <si>
    <t>Pernoctaciones realizadas por los procedentes de Bélgica en los establecimientos alojativos de Puerto de la Cruz (hotel + apartamento)</t>
  </si>
  <si>
    <t>Pernoctaciones realizadas por los procedentes de Países Bajos en los establecimientos alojativos de Puerto de la Cruz (hotel + apartamento)</t>
  </si>
  <si>
    <t>Pernoctaciones realizadas por los procedentes de Dinamarca en los establecimientos alojativos de Puerto de la Cruz (hotel + apartamento)</t>
  </si>
  <si>
    <t>Pernoctaciones realizadas por los procedentes de Suecia en los establecimientos alojativos de Puerto de la Cruz (hotel + apartamento)</t>
  </si>
  <si>
    <t>Pernoctaciones realizadas por los turistas en los hoteles de Puerto de la Cruz</t>
  </si>
  <si>
    <t>Pernoctaciones realizadas por los turistas en los hoteles de 4 y 5 estrellas de Puerto de la Cruz</t>
  </si>
  <si>
    <t>Pernoctaciones realizadas por los turistas en los hoteles de 1, 2, 3 estrellas de Puerto de la Cruz</t>
  </si>
  <si>
    <t>Pernoctaciones realizadas por los turistas en los apartamentos de Puerto de la Cruz</t>
  </si>
  <si>
    <t>Estancia Media en los establecimientos alojativos de Puerto de la Cruz
(hotel + apartamento)</t>
  </si>
  <si>
    <t>Estancia media de los viajeros españoles entrados en los establecimientos alojativos de Puerto de la Cruz (hotel + apartamento)</t>
  </si>
  <si>
    <t>Estancia media de los viajeros peninsulares entrados en los establecimientos alojativos de Puerto de la Cruz (hotel + apartamento)</t>
  </si>
  <si>
    <t>Estancia media de los viajeros canarios entrados en los establecimientos alojativos de Puerto de la Cruz (hotel + apartamento)</t>
  </si>
  <si>
    <t>Estancia media de los viajeros extranjeros entrados en los establecimientos alojativos de Puerto de la Cruz (hotel + apartamento)</t>
  </si>
  <si>
    <t>Estancia media de los viajeros británicos entrados en los establecimientos alojativos de Puerto de la Cruz (hotel + apartamento)</t>
  </si>
  <si>
    <t>Estancia media de los viajeros alemanes entrados en los establecimientos alojativos de Puerto de la Cruz (hotel + apartamento)</t>
  </si>
  <si>
    <t>Estancia media de los viajeros franceses entrados en los establecimientos alojativos de Puerto de la Cruz (hotel + apartamento)</t>
  </si>
  <si>
    <t>Estancia media de los viajeros belgas entrados en los establecimientos alojativos de Puerto de la Cruz (hotel + apartamento)</t>
  </si>
  <si>
    <t>Estancia media de los viajeros holandeses entrados en los establecimientos alojativos de Puerto de la Cruz (hotel + apartamento)</t>
  </si>
  <si>
    <t>Estancia media de los viajeros daneses entrados en los establecimientos alojativos de Puerto de la Cruz (hotel + apartamento)</t>
  </si>
  <si>
    <t>Estancia media de los viajeros suecos entrados en los establecimientos alojativos de Puerto de la Cruz (hotel + apartamento)</t>
  </si>
  <si>
    <t>Estancia Media en los hoteles de Puerto de la Cruz</t>
  </si>
  <si>
    <t>Estancia Media en los hoteles de 4, 5 estrellas de Puerto de la Cruz</t>
  </si>
  <si>
    <t>Estancia Media en los hoteles de 1, 2, 3 Estrellas de Puerto de la Cruz</t>
  </si>
  <si>
    <t>Estancia Media en los apartamentos de Puerto de la Cruz</t>
  </si>
  <si>
    <t>Tasa de ocupación por plaza en los establecimientos alojativos de Puerto de la Cruz
(hotel + apartamento)</t>
  </si>
  <si>
    <t>Tasa de ocupación por plaza en los hoteles de Puerto de la Cruz</t>
  </si>
  <si>
    <t>Tasa de ocupación por plaza en los hoteles de 4, 5 Estrellas de Puerto de la Cruz</t>
  </si>
  <si>
    <t>Tasa de ocupación por plaza en los hoteles de 1, 2, 3 Estrellas de Puerto de la Cruz</t>
  </si>
  <si>
    <t>Tasa de ocupación por plaza en los apartamentos de Puerto de la Cruz</t>
  </si>
  <si>
    <t>Distribución de viajeros españoles entrados en hoteles y apartamentos de Puerto de la Cruz  por lugar de residencia</t>
  </si>
  <si>
    <t>Viajeros españoles entrados en los hoteles y apartamentos de Puerto de la Cruz según lugar de residencia</t>
  </si>
  <si>
    <t>Viajeros españoles entrados en los hoteles y apartamentos de Puerto de la Cruz por tipología y categoría de alojamiento</t>
  </si>
  <si>
    <t>Viajeros peninsulares entrados en los hoteles y apartamentos de Puerto de la Cruz por tipología y categoría de alojamiento</t>
  </si>
  <si>
    <t>Viajeros canarios entrados en los hoteles y apartamentos de Puerto de la Cruz por tipología y categoría de alojamiento</t>
  </si>
  <si>
    <t>Evolución de viajeros españoles entrados en los establecimientos alojativos de Puerto de la Cruz
(hotel + apartamento)</t>
  </si>
  <si>
    <t>Evolución de viajeros peninsulares entrados en los establecimientos alojativos de Puerto de la Cruz
(hotel + apartamento)</t>
  </si>
  <si>
    <t>Evolución de viajeros canarios entrados en los establecimientos alojativos de Puerto de la Cruz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</si>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</sst>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24B88A2F-D8C8-492F-8D79-8DF9AA584268}"/>
    <cellStyle name="Normal 2 6" xfId="3" xr:uid="{8E724980-4684-432B-A4F0-21610D07409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57-45AC-9BCE-BA2CAED61563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60088</c:v>
                </c:pt>
                <c:pt idx="1">
                  <c:v>57829</c:v>
                </c:pt>
                <c:pt idx="2">
                  <c:v>66430</c:v>
                </c:pt>
                <c:pt idx="3">
                  <c:v>65148</c:v>
                </c:pt>
                <c:pt idx="4">
                  <c:v>58098</c:v>
                </c:pt>
                <c:pt idx="5">
                  <c:v>71344</c:v>
                </c:pt>
                <c:pt idx="6">
                  <c:v>74357</c:v>
                </c:pt>
                <c:pt idx="7">
                  <c:v>73184</c:v>
                </c:pt>
                <c:pt idx="8">
                  <c:v>71851</c:v>
                </c:pt>
                <c:pt idx="9">
                  <c:v>70925</c:v>
                </c:pt>
                <c:pt idx="10">
                  <c:v>66055</c:v>
                </c:pt>
                <c:pt idx="11">
                  <c:v>62539</c:v>
                </c:pt>
                <c:pt idx="12">
                  <c:v>797848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57-45AC-9BCE-BA2CAED61563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57-45AC-9BCE-BA2CAED6156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64481</c:v>
                </c:pt>
                <c:pt idx="1">
                  <c:v>66869</c:v>
                </c:pt>
                <c:pt idx="2">
                  <c:v>76278</c:v>
                </c:pt>
                <c:pt idx="3">
                  <c:v>66545</c:v>
                </c:pt>
                <c:pt idx="4">
                  <c:v>77065</c:v>
                </c:pt>
                <c:pt idx="5">
                  <c:v>83393</c:v>
                </c:pt>
                <c:pt idx="6">
                  <c:v>90048</c:v>
                </c:pt>
                <c:pt idx="7">
                  <c:v>89034</c:v>
                </c:pt>
                <c:pt idx="8">
                  <c:v>77584</c:v>
                </c:pt>
                <c:pt idx="9">
                  <c:v>81853</c:v>
                </c:pt>
                <c:pt idx="10">
                  <c:v>73285</c:v>
                </c:pt>
                <c:pt idx="11">
                  <c:v>67921</c:v>
                </c:pt>
                <c:pt idx="12">
                  <c:v>914356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57-45AC-9BCE-BA2CAED61563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57-45AC-9BCE-BA2CAED6156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57-45AC-9BCE-BA2CAED6156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65410</c:v>
                </c:pt>
                <c:pt idx="1">
                  <c:v>68685</c:v>
                </c:pt>
                <c:pt idx="2">
                  <c:v>79107</c:v>
                </c:pt>
                <c:pt idx="3">
                  <c:v>76454</c:v>
                </c:pt>
                <c:pt idx="4">
                  <c:v>77025</c:v>
                </c:pt>
                <c:pt idx="5">
                  <c:v>77257</c:v>
                </c:pt>
                <c:pt idx="6">
                  <c:v>93840</c:v>
                </c:pt>
                <c:pt idx="7">
                  <c:v>94925</c:v>
                </c:pt>
                <c:pt idx="8">
                  <c:v>79102</c:v>
                </c:pt>
                <c:pt idx="9">
                  <c:v>83480</c:v>
                </c:pt>
                <c:pt idx="12">
                  <c:v>632703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57-45AC-9BCE-BA2CAED6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657-45AC-9BCE-BA2CAED6156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61311</c:v>
                      </c:pt>
                      <c:pt idx="1">
                        <c:v>57643</c:v>
                      </c:pt>
                      <c:pt idx="2">
                        <c:v>23288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21705</c:v>
                      </c:pt>
                      <c:pt idx="8">
                        <c:v>17561</c:v>
                      </c:pt>
                      <c:pt idx="9">
                        <c:v>14861</c:v>
                      </c:pt>
                      <c:pt idx="10">
                        <c:v>6170</c:v>
                      </c:pt>
                      <c:pt idx="11">
                        <c:v>8912</c:v>
                      </c:pt>
                      <c:pt idx="12">
                        <c:v>225835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657-45AC-9BCE-BA2CAED6156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657-45AC-9BCE-BA2CAED6156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657-45AC-9BCE-BA2CAED6156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657-45AC-9BCE-BA2CAED6156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657-45AC-9BCE-BA2CAED6156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657-45AC-9BCE-BA2CAED6156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657-45AC-9BCE-BA2CAED6156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657-45AC-9BCE-BA2CAED6156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657-45AC-9BCE-BA2CAED6156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657-45AC-9BCE-BA2CAED6156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657-45AC-9BCE-BA2CAED6156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657-45AC-9BCE-BA2CAED6156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657-45AC-9BCE-BA2CAED6156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657-45AC-9BCE-BA2CAED61563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1.4407344799243216E-2</c:v>
                </c:pt>
                <c:pt idx="1">
                  <c:v>2.7157576754549995E-2</c:v>
                </c:pt>
                <c:pt idx="2">
                  <c:v>3.7088020136867739E-2</c:v>
                </c:pt>
                <c:pt idx="3">
                  <c:v>0.14890675482756022</c:v>
                </c:pt>
                <c:pt idx="4">
                  <c:v>-5.1904236683320004E-4</c:v>
                </c:pt>
                <c:pt idx="5">
                  <c:v>-7.3579317208878448E-2</c:v>
                </c:pt>
                <c:pt idx="6">
                  <c:v>4.2110874200426363E-2</c:v>
                </c:pt>
                <c:pt idx="7">
                  <c:v>6.6165734438529133E-2</c:v>
                </c:pt>
                <c:pt idx="8">
                  <c:v>1.9565889874200826E-2</c:v>
                </c:pt>
                <c:pt idx="9">
                  <c:v>1.9877096746606648E-2</c:v>
                </c:pt>
                <c:pt idx="12">
                  <c:v>3.0942802254473989E-2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657-45AC-9BCE-BA2CAED6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48-446E-A9DE-A015B3C5E122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878</c:v>
                </c:pt>
                <c:pt idx="1">
                  <c:v>744</c:v>
                </c:pt>
                <c:pt idx="2">
                  <c:v>855</c:v>
                </c:pt>
                <c:pt idx="3">
                  <c:v>706</c:v>
                </c:pt>
                <c:pt idx="4">
                  <c:v>669</c:v>
                </c:pt>
                <c:pt idx="5">
                  <c:v>895</c:v>
                </c:pt>
                <c:pt idx="6">
                  <c:v>1074</c:v>
                </c:pt>
                <c:pt idx="7">
                  <c:v>1726</c:v>
                </c:pt>
                <c:pt idx="8">
                  <c:v>1287</c:v>
                </c:pt>
                <c:pt idx="9">
                  <c:v>1412</c:v>
                </c:pt>
                <c:pt idx="10">
                  <c:v>1290</c:v>
                </c:pt>
                <c:pt idx="11">
                  <c:v>1375</c:v>
                </c:pt>
                <c:pt idx="12">
                  <c:v>12911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48-446E-A9DE-A015B3C5E122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48-446E-A9DE-A015B3C5E12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1284</c:v>
                </c:pt>
                <c:pt idx="1">
                  <c:v>1177</c:v>
                </c:pt>
                <c:pt idx="2">
                  <c:v>1050</c:v>
                </c:pt>
                <c:pt idx="3">
                  <c:v>1179</c:v>
                </c:pt>
                <c:pt idx="4">
                  <c:v>1100</c:v>
                </c:pt>
                <c:pt idx="5">
                  <c:v>1467</c:v>
                </c:pt>
                <c:pt idx="6">
                  <c:v>2460</c:v>
                </c:pt>
                <c:pt idx="7">
                  <c:v>2080</c:v>
                </c:pt>
                <c:pt idx="8">
                  <c:v>1667</c:v>
                </c:pt>
                <c:pt idx="9">
                  <c:v>2087</c:v>
                </c:pt>
                <c:pt idx="10">
                  <c:v>1222</c:v>
                </c:pt>
                <c:pt idx="11">
                  <c:v>1725</c:v>
                </c:pt>
                <c:pt idx="12">
                  <c:v>18498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48-446E-A9DE-A015B3C5E122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48-446E-A9DE-A015B3C5E12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48-446E-A9DE-A015B3C5E12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1405</c:v>
                </c:pt>
                <c:pt idx="1">
                  <c:v>1676</c:v>
                </c:pt>
                <c:pt idx="2">
                  <c:v>1283</c:v>
                </c:pt>
                <c:pt idx="3">
                  <c:v>1026</c:v>
                </c:pt>
                <c:pt idx="4">
                  <c:v>874</c:v>
                </c:pt>
                <c:pt idx="5">
                  <c:v>879</c:v>
                </c:pt>
                <c:pt idx="6">
                  <c:v>1643</c:v>
                </c:pt>
                <c:pt idx="7">
                  <c:v>1711</c:v>
                </c:pt>
                <c:pt idx="8">
                  <c:v>1262</c:v>
                </c:pt>
                <c:pt idx="9">
                  <c:v>1713</c:v>
                </c:pt>
                <c:pt idx="12">
                  <c:v>10497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48-446E-A9DE-A015B3C5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48-446E-A9DE-A015B3C5E12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543</c:v>
                      </c:pt>
                      <c:pt idx="1">
                        <c:v>665</c:v>
                      </c:pt>
                      <c:pt idx="2">
                        <c:v>256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200</c:v>
                      </c:pt>
                      <c:pt idx="8">
                        <c:v>57</c:v>
                      </c:pt>
                      <c:pt idx="9">
                        <c:v>48</c:v>
                      </c:pt>
                      <c:pt idx="10">
                        <c:v>55</c:v>
                      </c:pt>
                      <c:pt idx="11">
                        <c:v>69</c:v>
                      </c:pt>
                      <c:pt idx="12">
                        <c:v>2074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48-446E-A9DE-A015B3C5E12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48-446E-A9DE-A015B3C5E12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48-446E-A9DE-A015B3C5E12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48-446E-A9DE-A015B3C5E12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48-446E-A9DE-A015B3C5E12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48-446E-A9DE-A015B3C5E12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48-446E-A9DE-A015B3C5E12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48-446E-A9DE-A015B3C5E12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48-446E-A9DE-A015B3C5E12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48-446E-A9DE-A015B3C5E12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48-446E-A9DE-A015B3C5E12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48-446E-A9DE-A015B3C5E12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48-446E-A9DE-A015B3C5E12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48-446E-A9DE-A015B3C5E122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9.4236760124610575E-2</c:v>
                </c:pt>
                <c:pt idx="1">
                  <c:v>0.42395921835174177</c:v>
                </c:pt>
                <c:pt idx="2">
                  <c:v>0.22190476190476183</c:v>
                </c:pt>
                <c:pt idx="3">
                  <c:v>-0.12977099236641221</c:v>
                </c:pt>
                <c:pt idx="4">
                  <c:v>-0.20545454545454545</c:v>
                </c:pt>
                <c:pt idx="5">
                  <c:v>-0.40081799591002043</c:v>
                </c:pt>
                <c:pt idx="6">
                  <c:v>-0.33211382113821142</c:v>
                </c:pt>
                <c:pt idx="7">
                  <c:v>-0.17740384615384619</c:v>
                </c:pt>
                <c:pt idx="8">
                  <c:v>-0.2429514097180564</c:v>
                </c:pt>
                <c:pt idx="9">
                  <c:v>-0.1792045999041687</c:v>
                </c:pt>
                <c:pt idx="12">
                  <c:v>-0.11019750784097648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48-446E-A9DE-A015B3C5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A-41FA-8491-7BC9B580AA02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577</c:v>
                </c:pt>
                <c:pt idx="1">
                  <c:v>464</c:v>
                </c:pt>
                <c:pt idx="2">
                  <c:v>655</c:v>
                </c:pt>
                <c:pt idx="3">
                  <c:v>328</c:v>
                </c:pt>
                <c:pt idx="4">
                  <c:v>353</c:v>
                </c:pt>
                <c:pt idx="5">
                  <c:v>397</c:v>
                </c:pt>
                <c:pt idx="6">
                  <c:v>799</c:v>
                </c:pt>
                <c:pt idx="7">
                  <c:v>830</c:v>
                </c:pt>
                <c:pt idx="8">
                  <c:v>664</c:v>
                </c:pt>
                <c:pt idx="9">
                  <c:v>701</c:v>
                </c:pt>
                <c:pt idx="10">
                  <c:v>587</c:v>
                </c:pt>
                <c:pt idx="11">
                  <c:v>613</c:v>
                </c:pt>
                <c:pt idx="12">
                  <c:v>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A-41FA-8491-7BC9B580AA02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CA-41FA-8491-7BC9B580AA0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552</c:v>
                </c:pt>
                <c:pt idx="1">
                  <c:v>653</c:v>
                </c:pt>
                <c:pt idx="2">
                  <c:v>624</c:v>
                </c:pt>
                <c:pt idx="3">
                  <c:v>505</c:v>
                </c:pt>
                <c:pt idx="4">
                  <c:v>606</c:v>
                </c:pt>
                <c:pt idx="5">
                  <c:v>702</c:v>
                </c:pt>
                <c:pt idx="6">
                  <c:v>1214</c:v>
                </c:pt>
                <c:pt idx="7">
                  <c:v>796</c:v>
                </c:pt>
                <c:pt idx="8">
                  <c:v>820</c:v>
                </c:pt>
                <c:pt idx="9">
                  <c:v>870</c:v>
                </c:pt>
                <c:pt idx="10">
                  <c:v>724</c:v>
                </c:pt>
                <c:pt idx="11">
                  <c:v>830</c:v>
                </c:pt>
                <c:pt idx="12">
                  <c:v>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CA-41FA-8491-7BC9B580AA02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CA-41FA-8491-7BC9B580AA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CA-41FA-8491-7BC9B580AA0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792</c:v>
                </c:pt>
                <c:pt idx="1">
                  <c:v>722</c:v>
                </c:pt>
                <c:pt idx="2">
                  <c:v>736</c:v>
                </c:pt>
                <c:pt idx="3">
                  <c:v>497</c:v>
                </c:pt>
                <c:pt idx="4">
                  <c:v>504</c:v>
                </c:pt>
                <c:pt idx="5">
                  <c:v>603</c:v>
                </c:pt>
                <c:pt idx="6">
                  <c:v>970</c:v>
                </c:pt>
                <c:pt idx="7">
                  <c:v>965</c:v>
                </c:pt>
                <c:pt idx="8">
                  <c:v>903</c:v>
                </c:pt>
                <c:pt idx="9">
                  <c:v>1052</c:v>
                </c:pt>
                <c:pt idx="12">
                  <c:v>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CA-41FA-8491-7BC9B580A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FCA-41FA-8491-7BC9B580AA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433</c:v>
                      </c:pt>
                      <c:pt idx="1">
                        <c:v>399</c:v>
                      </c:pt>
                      <c:pt idx="2">
                        <c:v>255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240</c:v>
                      </c:pt>
                      <c:pt idx="8">
                        <c:v>446</c:v>
                      </c:pt>
                      <c:pt idx="9">
                        <c:v>129</c:v>
                      </c:pt>
                      <c:pt idx="10">
                        <c:v>38</c:v>
                      </c:pt>
                      <c:pt idx="11">
                        <c:v>101</c:v>
                      </c:pt>
                      <c:pt idx="12">
                        <c:v>2082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FCA-41FA-8491-7BC9B580AA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CA-41FA-8491-7BC9B580AA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CA-41FA-8491-7BC9B580AA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CA-41FA-8491-7BC9B580AA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CA-41FA-8491-7BC9B580AA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CA-41FA-8491-7BC9B580AA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CA-41FA-8491-7BC9B580AA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CA-41FA-8491-7BC9B580AA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CA-41FA-8491-7BC9B580AA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CA-41FA-8491-7BC9B580AA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CA-41FA-8491-7BC9B580AA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CA-41FA-8491-7BC9B580AA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FCA-41FA-8491-7BC9B580AA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FCA-41FA-8491-7BC9B580AA02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0.43478260869565211</c:v>
                </c:pt>
                <c:pt idx="1">
                  <c:v>0.10566615620214392</c:v>
                </c:pt>
                <c:pt idx="2">
                  <c:v>0.17948717948717952</c:v>
                </c:pt>
                <c:pt idx="3">
                  <c:v>-1.5841584158415856E-2</c:v>
                </c:pt>
                <c:pt idx="4">
                  <c:v>-0.16831683168316836</c:v>
                </c:pt>
                <c:pt idx="5">
                  <c:v>-0.14102564102564108</c:v>
                </c:pt>
                <c:pt idx="6">
                  <c:v>-0.20098846787479407</c:v>
                </c:pt>
                <c:pt idx="7">
                  <c:v>0.21231155778894473</c:v>
                </c:pt>
                <c:pt idx="8">
                  <c:v>0.10121951219512204</c:v>
                </c:pt>
                <c:pt idx="9">
                  <c:v>0.20919540229885047</c:v>
                </c:pt>
                <c:pt idx="12">
                  <c:v>2.4239207360226445E-2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FCA-41FA-8491-7BC9B580A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12-4696-922B-609FDE423AA1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1686</c:v>
                </c:pt>
                <c:pt idx="1">
                  <c:v>1463</c:v>
                </c:pt>
                <c:pt idx="2">
                  <c:v>1196</c:v>
                </c:pt>
                <c:pt idx="3">
                  <c:v>518</c:v>
                </c:pt>
                <c:pt idx="4">
                  <c:v>201</c:v>
                </c:pt>
                <c:pt idx="5">
                  <c:v>160</c:v>
                </c:pt>
                <c:pt idx="6">
                  <c:v>140</c:v>
                </c:pt>
                <c:pt idx="7">
                  <c:v>157</c:v>
                </c:pt>
                <c:pt idx="8">
                  <c:v>125</c:v>
                </c:pt>
                <c:pt idx="9">
                  <c:v>669</c:v>
                </c:pt>
                <c:pt idx="10">
                  <c:v>1197</c:v>
                </c:pt>
                <c:pt idx="11">
                  <c:v>1012</c:v>
                </c:pt>
                <c:pt idx="12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2-4696-922B-609FDE423AA1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12-4696-922B-609FDE423AA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1354</c:v>
                </c:pt>
                <c:pt idx="1">
                  <c:v>1259</c:v>
                </c:pt>
                <c:pt idx="2">
                  <c:v>1166</c:v>
                </c:pt>
                <c:pt idx="3">
                  <c:v>300</c:v>
                </c:pt>
                <c:pt idx="4">
                  <c:v>111</c:v>
                </c:pt>
                <c:pt idx="5">
                  <c:v>128</c:v>
                </c:pt>
                <c:pt idx="6">
                  <c:v>219</c:v>
                </c:pt>
                <c:pt idx="7">
                  <c:v>156</c:v>
                </c:pt>
                <c:pt idx="8">
                  <c:v>164</c:v>
                </c:pt>
                <c:pt idx="9">
                  <c:v>649</c:v>
                </c:pt>
                <c:pt idx="10">
                  <c:v>1072</c:v>
                </c:pt>
                <c:pt idx="11">
                  <c:v>805</c:v>
                </c:pt>
                <c:pt idx="12">
                  <c:v>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12-4696-922B-609FDE423AA1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12-4696-922B-609FDE423AA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12-4696-922B-609FDE423AA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1213</c:v>
                </c:pt>
                <c:pt idx="1">
                  <c:v>1203</c:v>
                </c:pt>
                <c:pt idx="2">
                  <c:v>1384</c:v>
                </c:pt>
                <c:pt idx="3">
                  <c:v>441</c:v>
                </c:pt>
                <c:pt idx="4">
                  <c:v>127</c:v>
                </c:pt>
                <c:pt idx="5">
                  <c:v>131</c:v>
                </c:pt>
                <c:pt idx="6">
                  <c:v>365</c:v>
                </c:pt>
                <c:pt idx="7">
                  <c:v>240</c:v>
                </c:pt>
                <c:pt idx="8">
                  <c:v>260</c:v>
                </c:pt>
                <c:pt idx="9">
                  <c:v>602</c:v>
                </c:pt>
                <c:pt idx="12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D12-4696-922B-609FDE423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D12-4696-922B-609FDE423AA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1251</c:v>
                      </c:pt>
                      <c:pt idx="1">
                        <c:v>1180</c:v>
                      </c:pt>
                      <c:pt idx="2">
                        <c:v>571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</c:v>
                      </c:pt>
                      <c:pt idx="8">
                        <c:v>20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12</c:v>
                      </c:pt>
                      <c:pt idx="12">
                        <c:v>3046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D12-4696-922B-609FDE423AA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D12-4696-922B-609FDE423AA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D12-4696-922B-609FDE423AA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D12-4696-922B-609FDE423AA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D12-4696-922B-609FDE423AA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D12-4696-922B-609FDE423AA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D12-4696-922B-609FDE423AA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D12-4696-922B-609FDE423AA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D12-4696-922B-609FDE423AA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D12-4696-922B-609FDE423AA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D12-4696-922B-609FDE423AA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D12-4696-922B-609FDE423AA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D12-4696-922B-609FDE423AA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D12-4696-922B-609FDE423AA1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-0.104135893648449</c:v>
                </c:pt>
                <c:pt idx="1">
                  <c:v>-4.4479745830023787E-2</c:v>
                </c:pt>
                <c:pt idx="2">
                  <c:v>0.18696397941680964</c:v>
                </c:pt>
                <c:pt idx="3">
                  <c:v>0.47</c:v>
                </c:pt>
                <c:pt idx="4">
                  <c:v>0.14414414414414423</c:v>
                </c:pt>
                <c:pt idx="5">
                  <c:v>2.34375E-2</c:v>
                </c:pt>
                <c:pt idx="6">
                  <c:v>0.66666666666666674</c:v>
                </c:pt>
                <c:pt idx="7">
                  <c:v>0.53846153846153855</c:v>
                </c:pt>
                <c:pt idx="8">
                  <c:v>0.58536585365853666</c:v>
                </c:pt>
                <c:pt idx="9">
                  <c:v>-7.2419106317411441E-2</c:v>
                </c:pt>
                <c:pt idx="12">
                  <c:v>8.7577242701896374E-2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12-4696-922B-609FDE423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43-44AB-9510-0AACAD9E0AB5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1727</c:v>
                </c:pt>
                <c:pt idx="1">
                  <c:v>1268</c:v>
                </c:pt>
                <c:pt idx="2">
                  <c:v>1579</c:v>
                </c:pt>
                <c:pt idx="3">
                  <c:v>823</c:v>
                </c:pt>
                <c:pt idx="4">
                  <c:v>114</c:v>
                </c:pt>
                <c:pt idx="5">
                  <c:v>147</c:v>
                </c:pt>
                <c:pt idx="6">
                  <c:v>117</c:v>
                </c:pt>
                <c:pt idx="7">
                  <c:v>94</c:v>
                </c:pt>
                <c:pt idx="8">
                  <c:v>101</c:v>
                </c:pt>
                <c:pt idx="9">
                  <c:v>842</c:v>
                </c:pt>
                <c:pt idx="10">
                  <c:v>1400</c:v>
                </c:pt>
                <c:pt idx="11">
                  <c:v>1749</c:v>
                </c:pt>
                <c:pt idx="12">
                  <c:v>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3-44AB-9510-0AACAD9E0AB5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43-44AB-9510-0AACAD9E0AB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1751</c:v>
                </c:pt>
                <c:pt idx="1">
                  <c:v>1627</c:v>
                </c:pt>
                <c:pt idx="2">
                  <c:v>1711</c:v>
                </c:pt>
                <c:pt idx="3">
                  <c:v>657</c:v>
                </c:pt>
                <c:pt idx="4">
                  <c:v>74</c:v>
                </c:pt>
                <c:pt idx="5">
                  <c:v>119</c:v>
                </c:pt>
                <c:pt idx="6">
                  <c:v>69</c:v>
                </c:pt>
                <c:pt idx="7">
                  <c:v>62</c:v>
                </c:pt>
                <c:pt idx="8">
                  <c:v>169</c:v>
                </c:pt>
                <c:pt idx="9">
                  <c:v>637</c:v>
                </c:pt>
                <c:pt idx="10">
                  <c:v>1183</c:v>
                </c:pt>
                <c:pt idx="11">
                  <c:v>1482</c:v>
                </c:pt>
                <c:pt idx="12">
                  <c:v>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43-44AB-9510-0AACAD9E0AB5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43-44AB-9510-0AACAD9E0A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43-44AB-9510-0AACAD9E0AB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1414</c:v>
                </c:pt>
                <c:pt idx="1">
                  <c:v>899</c:v>
                </c:pt>
                <c:pt idx="2">
                  <c:v>1235</c:v>
                </c:pt>
                <c:pt idx="3">
                  <c:v>354</c:v>
                </c:pt>
                <c:pt idx="4">
                  <c:v>38</c:v>
                </c:pt>
                <c:pt idx="5">
                  <c:v>63</c:v>
                </c:pt>
                <c:pt idx="6">
                  <c:v>62</c:v>
                </c:pt>
                <c:pt idx="7">
                  <c:v>91</c:v>
                </c:pt>
                <c:pt idx="8">
                  <c:v>77</c:v>
                </c:pt>
                <c:pt idx="9">
                  <c:v>542</c:v>
                </c:pt>
                <c:pt idx="12">
                  <c:v>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43-44AB-9510-0AACAD9E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D43-44AB-9510-0AACAD9E0A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2201</c:v>
                      </c:pt>
                      <c:pt idx="1">
                        <c:v>1727</c:v>
                      </c:pt>
                      <c:pt idx="2">
                        <c:v>708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46</c:v>
                      </c:pt>
                      <c:pt idx="10">
                        <c:v>47</c:v>
                      </c:pt>
                      <c:pt idx="11">
                        <c:v>54</c:v>
                      </c:pt>
                      <c:pt idx="12">
                        <c:v>4839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D43-44AB-9510-0AACAD9E0A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D43-44AB-9510-0AACAD9E0A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D43-44AB-9510-0AACAD9E0A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D43-44AB-9510-0AACAD9E0A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D43-44AB-9510-0AACAD9E0A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D43-44AB-9510-0AACAD9E0A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D43-44AB-9510-0AACAD9E0A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D43-44AB-9510-0AACAD9E0A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D43-44AB-9510-0AACAD9E0A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D43-44AB-9510-0AACAD9E0A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D43-44AB-9510-0AACAD9E0A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D43-44AB-9510-0AACAD9E0A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D43-44AB-9510-0AACAD9E0A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D43-44AB-9510-0AACAD9E0AB5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-0.19246145059965736</c:v>
                </c:pt>
                <c:pt idx="1">
                  <c:v>-0.44744929317762749</c:v>
                </c:pt>
                <c:pt idx="2">
                  <c:v>-0.27819988310929278</c:v>
                </c:pt>
                <c:pt idx="3">
                  <c:v>-0.46118721461187218</c:v>
                </c:pt>
                <c:pt idx="4">
                  <c:v>-0.48648648648648651</c:v>
                </c:pt>
                <c:pt idx="5">
                  <c:v>-0.47058823529411764</c:v>
                </c:pt>
                <c:pt idx="6">
                  <c:v>-0.10144927536231885</c:v>
                </c:pt>
                <c:pt idx="7">
                  <c:v>0.467741935483871</c:v>
                </c:pt>
                <c:pt idx="8">
                  <c:v>-0.54437869822485208</c:v>
                </c:pt>
                <c:pt idx="9">
                  <c:v>-0.14913657770800626</c:v>
                </c:pt>
                <c:pt idx="12">
                  <c:v>-0.31532125205930805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D43-44AB-9510-0AACAD9E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01-4311-A4F6-6FD4E7419D50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60088</c:v>
                </c:pt>
                <c:pt idx="1">
                  <c:v>57829</c:v>
                </c:pt>
                <c:pt idx="2">
                  <c:v>66430</c:v>
                </c:pt>
                <c:pt idx="3">
                  <c:v>65148</c:v>
                </c:pt>
                <c:pt idx="4">
                  <c:v>58098</c:v>
                </c:pt>
                <c:pt idx="5">
                  <c:v>71344</c:v>
                </c:pt>
                <c:pt idx="6">
                  <c:v>74357</c:v>
                </c:pt>
                <c:pt idx="7">
                  <c:v>73184</c:v>
                </c:pt>
                <c:pt idx="8">
                  <c:v>71851</c:v>
                </c:pt>
                <c:pt idx="9">
                  <c:v>70925</c:v>
                </c:pt>
                <c:pt idx="10">
                  <c:v>66055</c:v>
                </c:pt>
                <c:pt idx="11">
                  <c:v>62539</c:v>
                </c:pt>
                <c:pt idx="12">
                  <c:v>797848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1-4311-A4F6-6FD4E7419D50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201-4311-A4F6-6FD4E7419D5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64481</c:v>
                </c:pt>
                <c:pt idx="1">
                  <c:v>66869</c:v>
                </c:pt>
                <c:pt idx="2">
                  <c:v>76278</c:v>
                </c:pt>
                <c:pt idx="3">
                  <c:v>66545</c:v>
                </c:pt>
                <c:pt idx="4">
                  <c:v>77065</c:v>
                </c:pt>
                <c:pt idx="5">
                  <c:v>83393</c:v>
                </c:pt>
                <c:pt idx="6">
                  <c:v>90048</c:v>
                </c:pt>
                <c:pt idx="7">
                  <c:v>89034</c:v>
                </c:pt>
                <c:pt idx="8">
                  <c:v>77584</c:v>
                </c:pt>
                <c:pt idx="9">
                  <c:v>81853</c:v>
                </c:pt>
                <c:pt idx="10">
                  <c:v>73285</c:v>
                </c:pt>
                <c:pt idx="11">
                  <c:v>67921</c:v>
                </c:pt>
                <c:pt idx="12">
                  <c:v>914356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01-4311-A4F6-6FD4E7419D50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01-4311-A4F6-6FD4E7419D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01-4311-A4F6-6FD4E7419D5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65410</c:v>
                </c:pt>
                <c:pt idx="1">
                  <c:v>68685</c:v>
                </c:pt>
                <c:pt idx="2">
                  <c:v>79107</c:v>
                </c:pt>
                <c:pt idx="3">
                  <c:v>76454</c:v>
                </c:pt>
                <c:pt idx="4">
                  <c:v>77025</c:v>
                </c:pt>
                <c:pt idx="5">
                  <c:v>77257</c:v>
                </c:pt>
                <c:pt idx="6">
                  <c:v>93840</c:v>
                </c:pt>
                <c:pt idx="7">
                  <c:v>94925</c:v>
                </c:pt>
                <c:pt idx="8">
                  <c:v>79102</c:v>
                </c:pt>
                <c:pt idx="9">
                  <c:v>83480</c:v>
                </c:pt>
                <c:pt idx="12">
                  <c:v>632703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01-4311-A4F6-6FD4E74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201-4311-A4F6-6FD4E7419D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61311</c:v>
                      </c:pt>
                      <c:pt idx="1">
                        <c:v>57643</c:v>
                      </c:pt>
                      <c:pt idx="2">
                        <c:v>23288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21705</c:v>
                      </c:pt>
                      <c:pt idx="8">
                        <c:v>17561</c:v>
                      </c:pt>
                      <c:pt idx="9">
                        <c:v>14861</c:v>
                      </c:pt>
                      <c:pt idx="10">
                        <c:v>6170</c:v>
                      </c:pt>
                      <c:pt idx="11">
                        <c:v>8912</c:v>
                      </c:pt>
                      <c:pt idx="12">
                        <c:v>225835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201-4311-A4F6-6FD4E7419D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201-4311-A4F6-6FD4E7419D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201-4311-A4F6-6FD4E7419D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201-4311-A4F6-6FD4E7419D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201-4311-A4F6-6FD4E7419D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201-4311-A4F6-6FD4E7419D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201-4311-A4F6-6FD4E7419D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201-4311-A4F6-6FD4E7419D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201-4311-A4F6-6FD4E7419D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201-4311-A4F6-6FD4E7419D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201-4311-A4F6-6FD4E7419D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201-4311-A4F6-6FD4E7419D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201-4311-A4F6-6FD4E7419D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201-4311-A4F6-6FD4E7419D50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1.4407344799243216E-2</c:v>
                </c:pt>
                <c:pt idx="1">
                  <c:v>2.7157576754549995E-2</c:v>
                </c:pt>
                <c:pt idx="2">
                  <c:v>3.7088020136867739E-2</c:v>
                </c:pt>
                <c:pt idx="3">
                  <c:v>0.14890675482756022</c:v>
                </c:pt>
                <c:pt idx="4">
                  <c:v>-5.1904236683320004E-4</c:v>
                </c:pt>
                <c:pt idx="5">
                  <c:v>-7.3579317208878448E-2</c:v>
                </c:pt>
                <c:pt idx="6">
                  <c:v>4.2110874200426363E-2</c:v>
                </c:pt>
                <c:pt idx="7">
                  <c:v>6.6165734438529133E-2</c:v>
                </c:pt>
                <c:pt idx="8">
                  <c:v>1.9565889874200826E-2</c:v>
                </c:pt>
                <c:pt idx="9">
                  <c:v>1.9877096746606648E-2</c:v>
                </c:pt>
                <c:pt idx="12">
                  <c:v>3.0942802254473989E-2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201-4311-A4F6-6FD4E74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EF-4AF7-B2B0-24D04E4C7865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49540</c:v>
                </c:pt>
                <c:pt idx="1">
                  <c:v>48085</c:v>
                </c:pt>
                <c:pt idx="2">
                  <c:v>53645</c:v>
                </c:pt>
                <c:pt idx="3">
                  <c:v>51684</c:v>
                </c:pt>
                <c:pt idx="4">
                  <c:v>46378</c:v>
                </c:pt>
                <c:pt idx="5">
                  <c:v>57186</c:v>
                </c:pt>
                <c:pt idx="6">
                  <c:v>61296</c:v>
                </c:pt>
                <c:pt idx="7">
                  <c:v>61320</c:v>
                </c:pt>
                <c:pt idx="8">
                  <c:v>58014</c:v>
                </c:pt>
                <c:pt idx="9">
                  <c:v>58960</c:v>
                </c:pt>
                <c:pt idx="10">
                  <c:v>55542</c:v>
                </c:pt>
                <c:pt idx="11">
                  <c:v>50998</c:v>
                </c:pt>
                <c:pt idx="12">
                  <c:v>652648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EF-4AF7-B2B0-24D04E4C7865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EF-4AF7-B2B0-24D04E4C786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54397</c:v>
                </c:pt>
                <c:pt idx="1">
                  <c:v>56657</c:v>
                </c:pt>
                <c:pt idx="2">
                  <c:v>62724</c:v>
                </c:pt>
                <c:pt idx="3">
                  <c:v>51569</c:v>
                </c:pt>
                <c:pt idx="4">
                  <c:v>61791</c:v>
                </c:pt>
                <c:pt idx="5">
                  <c:v>66284</c:v>
                </c:pt>
                <c:pt idx="6">
                  <c:v>71595</c:v>
                </c:pt>
                <c:pt idx="7">
                  <c:v>71470</c:v>
                </c:pt>
                <c:pt idx="8">
                  <c:v>60705</c:v>
                </c:pt>
                <c:pt idx="9">
                  <c:v>66534</c:v>
                </c:pt>
                <c:pt idx="10">
                  <c:v>60936</c:v>
                </c:pt>
                <c:pt idx="11">
                  <c:v>56389</c:v>
                </c:pt>
                <c:pt idx="12">
                  <c:v>741051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EF-4AF7-B2B0-24D04E4C7865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EF-4AF7-B2B0-24D04E4C786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EF-4AF7-B2B0-24D04E4C786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54883</c:v>
                </c:pt>
                <c:pt idx="1">
                  <c:v>57448</c:v>
                </c:pt>
                <c:pt idx="2">
                  <c:v>63058</c:v>
                </c:pt>
                <c:pt idx="3">
                  <c:v>58240</c:v>
                </c:pt>
                <c:pt idx="4">
                  <c:v>59345</c:v>
                </c:pt>
                <c:pt idx="5">
                  <c:v>58629</c:v>
                </c:pt>
                <c:pt idx="6">
                  <c:v>73870</c:v>
                </c:pt>
                <c:pt idx="7">
                  <c:v>76089</c:v>
                </c:pt>
                <c:pt idx="8">
                  <c:v>62523</c:v>
                </c:pt>
                <c:pt idx="9">
                  <c:v>66177</c:v>
                </c:pt>
                <c:pt idx="12">
                  <c:v>501562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EF-4AF7-B2B0-24D04E4C7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BEF-4AF7-B2B0-24D04E4C786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49163</c:v>
                      </c:pt>
                      <c:pt idx="1">
                        <c:v>47980</c:v>
                      </c:pt>
                      <c:pt idx="2">
                        <c:v>19076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17316</c:v>
                      </c:pt>
                      <c:pt idx="8">
                        <c:v>13941</c:v>
                      </c:pt>
                      <c:pt idx="9">
                        <c:v>10972</c:v>
                      </c:pt>
                      <c:pt idx="10">
                        <c:v>4036</c:v>
                      </c:pt>
                      <c:pt idx="11">
                        <c:v>5448</c:v>
                      </c:pt>
                      <c:pt idx="12">
                        <c:v>177177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BEF-4AF7-B2B0-24D04E4C786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BEF-4AF7-B2B0-24D04E4C786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EF-4AF7-B2B0-24D04E4C786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BEF-4AF7-B2B0-24D04E4C786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BEF-4AF7-B2B0-24D04E4C786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BEF-4AF7-B2B0-24D04E4C786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BEF-4AF7-B2B0-24D04E4C786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BEF-4AF7-B2B0-24D04E4C786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BEF-4AF7-B2B0-24D04E4C786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BEF-4AF7-B2B0-24D04E4C786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BEF-4AF7-B2B0-24D04E4C786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BEF-4AF7-B2B0-24D04E4C786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BEF-4AF7-B2B0-24D04E4C786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BEF-4AF7-B2B0-24D04E4C7865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8.9343162306745327E-3</c:v>
                </c:pt>
                <c:pt idx="1">
                  <c:v>1.3961205146760358E-2</c:v>
                </c:pt>
                <c:pt idx="2">
                  <c:v>5.3249155028378681E-3</c:v>
                </c:pt>
                <c:pt idx="3">
                  <c:v>0.12936066241346555</c:v>
                </c:pt>
                <c:pt idx="4">
                  <c:v>-3.9585052839410273E-2</c:v>
                </c:pt>
                <c:pt idx="5">
                  <c:v>-0.11548790054915214</c:v>
                </c:pt>
                <c:pt idx="6">
                  <c:v>3.1775962008520064E-2</c:v>
                </c:pt>
                <c:pt idx="7">
                  <c:v>6.4628515461032654E-2</c:v>
                </c:pt>
                <c:pt idx="8">
                  <c:v>2.9948109710896897E-2</c:v>
                </c:pt>
                <c:pt idx="9">
                  <c:v>-5.3656776986202859E-3</c:v>
                </c:pt>
                <c:pt idx="12">
                  <c:v>1.0221818496758184E-2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BEF-4AF7-B2B0-24D04E4C7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E-4FEE-964B-D8502E3F1BB1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42127</c:v>
                </c:pt>
                <c:pt idx="1">
                  <c:v>40353</c:v>
                </c:pt>
                <c:pt idx="2">
                  <c:v>44700</c:v>
                </c:pt>
                <c:pt idx="3">
                  <c:v>43079</c:v>
                </c:pt>
                <c:pt idx="4">
                  <c:v>38430</c:v>
                </c:pt>
                <c:pt idx="5">
                  <c:v>47732</c:v>
                </c:pt>
                <c:pt idx="6">
                  <c:v>51553</c:v>
                </c:pt>
                <c:pt idx="7">
                  <c:v>52333</c:v>
                </c:pt>
                <c:pt idx="8">
                  <c:v>49248</c:v>
                </c:pt>
                <c:pt idx="9">
                  <c:v>50542</c:v>
                </c:pt>
                <c:pt idx="10">
                  <c:v>46726</c:v>
                </c:pt>
                <c:pt idx="11">
                  <c:v>42526</c:v>
                </c:pt>
                <c:pt idx="12">
                  <c:v>549349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E-4FEE-964B-D8502E3F1BB1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9E-4FEE-964B-D8502E3F1BB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46328</c:v>
                </c:pt>
                <c:pt idx="1">
                  <c:v>48431</c:v>
                </c:pt>
                <c:pt idx="2">
                  <c:v>53005</c:v>
                </c:pt>
                <c:pt idx="3">
                  <c:v>42442</c:v>
                </c:pt>
                <c:pt idx="4">
                  <c:v>51394</c:v>
                </c:pt>
                <c:pt idx="5">
                  <c:v>55532</c:v>
                </c:pt>
                <c:pt idx="6">
                  <c:v>60327</c:v>
                </c:pt>
                <c:pt idx="7">
                  <c:v>61133</c:v>
                </c:pt>
                <c:pt idx="8">
                  <c:v>51449</c:v>
                </c:pt>
                <c:pt idx="9">
                  <c:v>55323</c:v>
                </c:pt>
                <c:pt idx="10">
                  <c:v>49692</c:v>
                </c:pt>
                <c:pt idx="11">
                  <c:v>47307</c:v>
                </c:pt>
                <c:pt idx="12">
                  <c:v>622363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9E-4FEE-964B-D8502E3F1BB1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9E-4FEE-964B-D8502E3F1BB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9E-4FEE-964B-D8502E3F1BB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46073</c:v>
                </c:pt>
                <c:pt idx="1">
                  <c:v>48494</c:v>
                </c:pt>
                <c:pt idx="2">
                  <c:v>52616</c:v>
                </c:pt>
                <c:pt idx="3">
                  <c:v>48720</c:v>
                </c:pt>
                <c:pt idx="4">
                  <c:v>48554</c:v>
                </c:pt>
                <c:pt idx="5">
                  <c:v>47404</c:v>
                </c:pt>
                <c:pt idx="6">
                  <c:v>60437</c:v>
                </c:pt>
                <c:pt idx="7">
                  <c:v>63418</c:v>
                </c:pt>
                <c:pt idx="8">
                  <c:v>51820</c:v>
                </c:pt>
                <c:pt idx="9">
                  <c:v>54859</c:v>
                </c:pt>
                <c:pt idx="12">
                  <c:v>415716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9E-4FEE-964B-D8502E3F1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C9E-4FEE-964B-D8502E3F1B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39435</c:v>
                      </c:pt>
                      <c:pt idx="1">
                        <c:v>38553</c:v>
                      </c:pt>
                      <c:pt idx="2">
                        <c:v>15406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15102</c:v>
                      </c:pt>
                      <c:pt idx="8">
                        <c:v>11726</c:v>
                      </c:pt>
                      <c:pt idx="9">
                        <c:v>8592</c:v>
                      </c:pt>
                      <c:pt idx="10">
                        <c:v>2617</c:v>
                      </c:pt>
                      <c:pt idx="11">
                        <c:v>3713</c:v>
                      </c:pt>
                      <c:pt idx="12">
                        <c:v>143122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C9E-4FEE-964B-D8502E3F1BB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C9E-4FEE-964B-D8502E3F1BB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C9E-4FEE-964B-D8502E3F1BB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C9E-4FEE-964B-D8502E3F1BB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C9E-4FEE-964B-D8502E3F1BB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C9E-4FEE-964B-D8502E3F1BB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C9E-4FEE-964B-D8502E3F1BB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C9E-4FEE-964B-D8502E3F1BB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C9E-4FEE-964B-D8502E3F1BB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C9E-4FEE-964B-D8502E3F1BB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C9E-4FEE-964B-D8502E3F1BB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C9E-4FEE-964B-D8502E3F1BB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C9E-4FEE-964B-D8502E3F1BB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C9E-4FEE-964B-D8502E3F1BB1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-5.5042307028146942E-3</c:v>
                </c:pt>
                <c:pt idx="1">
                  <c:v>1.3008197229047447E-3</c:v>
                </c:pt>
                <c:pt idx="2">
                  <c:v>-7.3389302895953135E-3</c:v>
                </c:pt>
                <c:pt idx="3">
                  <c:v>0.14791951368927014</c:v>
                </c:pt>
                <c:pt idx="4">
                  <c:v>-5.5259368797914155E-2</c:v>
                </c:pt>
                <c:pt idx="5">
                  <c:v>-0.14636605920910462</c:v>
                </c:pt>
                <c:pt idx="6">
                  <c:v>1.8233958260811534E-3</c:v>
                </c:pt>
                <c:pt idx="7">
                  <c:v>3.7377521142427206E-2</c:v>
                </c:pt>
                <c:pt idx="8">
                  <c:v>7.2110245097085635E-3</c:v>
                </c:pt>
                <c:pt idx="9">
                  <c:v>-8.3871084359127268E-3</c:v>
                </c:pt>
                <c:pt idx="12">
                  <c:v>-6.8706520908187185E-3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C9E-4FEE-964B-D8502E3F1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8-4329-9723-36B948FBF08A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7413</c:v>
                </c:pt>
                <c:pt idx="1">
                  <c:v>7732</c:v>
                </c:pt>
                <c:pt idx="2">
                  <c:v>8945</c:v>
                </c:pt>
                <c:pt idx="3">
                  <c:v>8605</c:v>
                </c:pt>
                <c:pt idx="4">
                  <c:v>7948</c:v>
                </c:pt>
                <c:pt idx="5">
                  <c:v>9454</c:v>
                </c:pt>
                <c:pt idx="6">
                  <c:v>9743</c:v>
                </c:pt>
                <c:pt idx="7">
                  <c:v>8987</c:v>
                </c:pt>
                <c:pt idx="8">
                  <c:v>8766</c:v>
                </c:pt>
                <c:pt idx="9">
                  <c:v>8418</c:v>
                </c:pt>
                <c:pt idx="10">
                  <c:v>8816</c:v>
                </c:pt>
                <c:pt idx="11">
                  <c:v>8472</c:v>
                </c:pt>
                <c:pt idx="12">
                  <c:v>103299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8-4329-9723-36B948FBF08A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C8-4329-9723-36B948FBF08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8069</c:v>
                </c:pt>
                <c:pt idx="1">
                  <c:v>8226</c:v>
                </c:pt>
                <c:pt idx="2">
                  <c:v>9719</c:v>
                </c:pt>
                <c:pt idx="3">
                  <c:v>9127</c:v>
                </c:pt>
                <c:pt idx="4">
                  <c:v>10397</c:v>
                </c:pt>
                <c:pt idx="5">
                  <c:v>10752</c:v>
                </c:pt>
                <c:pt idx="6">
                  <c:v>11268</c:v>
                </c:pt>
                <c:pt idx="7">
                  <c:v>10337</c:v>
                </c:pt>
                <c:pt idx="8">
                  <c:v>9256</c:v>
                </c:pt>
                <c:pt idx="9">
                  <c:v>11211</c:v>
                </c:pt>
                <c:pt idx="10">
                  <c:v>11244</c:v>
                </c:pt>
                <c:pt idx="11">
                  <c:v>9082</c:v>
                </c:pt>
                <c:pt idx="12">
                  <c:v>118688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C8-4329-9723-36B948FBF08A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C8-4329-9723-36B948FBF08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C8-4329-9723-36B948FBF08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8810</c:v>
                </c:pt>
                <c:pt idx="1">
                  <c:v>8954</c:v>
                </c:pt>
                <c:pt idx="2">
                  <c:v>10442</c:v>
                </c:pt>
                <c:pt idx="3">
                  <c:v>9520</c:v>
                </c:pt>
                <c:pt idx="4">
                  <c:v>10791</c:v>
                </c:pt>
                <c:pt idx="5">
                  <c:v>11225</c:v>
                </c:pt>
                <c:pt idx="6">
                  <c:v>13433</c:v>
                </c:pt>
                <c:pt idx="7">
                  <c:v>12671</c:v>
                </c:pt>
                <c:pt idx="8">
                  <c:v>10703</c:v>
                </c:pt>
                <c:pt idx="9">
                  <c:v>11318</c:v>
                </c:pt>
                <c:pt idx="12">
                  <c:v>85846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C8-4329-9723-36B948FB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C8-4329-9723-36B948FBF0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9728</c:v>
                      </c:pt>
                      <c:pt idx="1">
                        <c:v>9427</c:v>
                      </c:pt>
                      <c:pt idx="2">
                        <c:v>3670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2214</c:v>
                      </c:pt>
                      <c:pt idx="8">
                        <c:v>2215</c:v>
                      </c:pt>
                      <c:pt idx="9">
                        <c:v>2380</c:v>
                      </c:pt>
                      <c:pt idx="10">
                        <c:v>1419</c:v>
                      </c:pt>
                      <c:pt idx="11">
                        <c:v>1735</c:v>
                      </c:pt>
                      <c:pt idx="12">
                        <c:v>34055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C8-4329-9723-36B948FBF08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C8-4329-9723-36B948FBF08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C8-4329-9723-36B948FBF08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C8-4329-9723-36B948FBF08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C8-4329-9723-36B948FBF08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C8-4329-9723-36B948FBF08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C8-4329-9723-36B948FBF08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C8-4329-9723-36B948FBF08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C8-4329-9723-36B948FBF08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C8-4329-9723-36B948FBF08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C8-4329-9723-36B948FBF08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C8-4329-9723-36B948FBF08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C8-4329-9723-36B948FBF08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C8-4329-9723-36B948FBF08A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9.1832940884867931E-2</c:v>
                </c:pt>
                <c:pt idx="1">
                  <c:v>8.8499878434233015E-2</c:v>
                </c:pt>
                <c:pt idx="2">
                  <c:v>7.4390369379565779E-2</c:v>
                </c:pt>
                <c:pt idx="3">
                  <c:v>4.3059055549468539E-2</c:v>
                </c:pt>
                <c:pt idx="4">
                  <c:v>3.7895546792343859E-2</c:v>
                </c:pt>
                <c:pt idx="5">
                  <c:v>4.3991815476190466E-2</c:v>
                </c:pt>
                <c:pt idx="6">
                  <c:v>0.19213702520411791</c:v>
                </c:pt>
                <c:pt idx="7">
                  <c:v>0.22579084840862929</c:v>
                </c:pt>
                <c:pt idx="8">
                  <c:v>0.15633102852203984</c:v>
                </c:pt>
                <c:pt idx="9">
                  <c:v>9.5441976630095127E-3</c:v>
                </c:pt>
                <c:pt idx="12">
                  <c:v>0.10207330380640611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C8-4329-9723-36B948FB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7-45EF-B023-3F6AB8DAF3DA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10548</c:v>
                </c:pt>
                <c:pt idx="1">
                  <c:v>9744</c:v>
                </c:pt>
                <c:pt idx="2">
                  <c:v>12785</c:v>
                </c:pt>
                <c:pt idx="3">
                  <c:v>13464</c:v>
                </c:pt>
                <c:pt idx="4">
                  <c:v>11720</c:v>
                </c:pt>
                <c:pt idx="5">
                  <c:v>14158</c:v>
                </c:pt>
                <c:pt idx="6">
                  <c:v>13061</c:v>
                </c:pt>
                <c:pt idx="7">
                  <c:v>11864</c:v>
                </c:pt>
                <c:pt idx="8">
                  <c:v>13837</c:v>
                </c:pt>
                <c:pt idx="9">
                  <c:v>11965</c:v>
                </c:pt>
                <c:pt idx="10">
                  <c:v>10513</c:v>
                </c:pt>
                <c:pt idx="11">
                  <c:v>11541</c:v>
                </c:pt>
                <c:pt idx="12">
                  <c:v>145200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7-45EF-B023-3F6AB8DAF3DA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7-45EF-B023-3F6AB8DAF3D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10084</c:v>
                </c:pt>
                <c:pt idx="1">
                  <c:v>10212</c:v>
                </c:pt>
                <c:pt idx="2">
                  <c:v>13554</c:v>
                </c:pt>
                <c:pt idx="3">
                  <c:v>14976</c:v>
                </c:pt>
                <c:pt idx="4">
                  <c:v>15274</c:v>
                </c:pt>
                <c:pt idx="5">
                  <c:v>17109</c:v>
                </c:pt>
                <c:pt idx="6">
                  <c:v>18453</c:v>
                </c:pt>
                <c:pt idx="7">
                  <c:v>17564</c:v>
                </c:pt>
                <c:pt idx="8">
                  <c:v>16879</c:v>
                </c:pt>
                <c:pt idx="9">
                  <c:v>15319</c:v>
                </c:pt>
                <c:pt idx="10">
                  <c:v>12349</c:v>
                </c:pt>
                <c:pt idx="11">
                  <c:v>11532</c:v>
                </c:pt>
                <c:pt idx="12">
                  <c:v>173305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7-45EF-B023-3F6AB8DAF3DA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7-45EF-B023-3F6AB8DAF3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77-45EF-B023-3F6AB8DAF3D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10527</c:v>
                </c:pt>
                <c:pt idx="1">
                  <c:v>11237</c:v>
                </c:pt>
                <c:pt idx="2">
                  <c:v>16049</c:v>
                </c:pt>
                <c:pt idx="3">
                  <c:v>18214</c:v>
                </c:pt>
                <c:pt idx="4">
                  <c:v>17680</c:v>
                </c:pt>
                <c:pt idx="5">
                  <c:v>18628</c:v>
                </c:pt>
                <c:pt idx="6">
                  <c:v>19970</c:v>
                </c:pt>
                <c:pt idx="7">
                  <c:v>18836</c:v>
                </c:pt>
                <c:pt idx="8">
                  <c:v>16579</c:v>
                </c:pt>
                <c:pt idx="9">
                  <c:v>17303</c:v>
                </c:pt>
                <c:pt idx="12">
                  <c:v>131141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77-45EF-B023-3F6AB8DA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77-45EF-B023-3F6AB8DAF3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12148</c:v>
                      </c:pt>
                      <c:pt idx="1">
                        <c:v>9663</c:v>
                      </c:pt>
                      <c:pt idx="2">
                        <c:v>4212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4389</c:v>
                      </c:pt>
                      <c:pt idx="8">
                        <c:v>3620</c:v>
                      </c:pt>
                      <c:pt idx="9">
                        <c:v>3889</c:v>
                      </c:pt>
                      <c:pt idx="10">
                        <c:v>2134</c:v>
                      </c:pt>
                      <c:pt idx="11">
                        <c:v>3464</c:v>
                      </c:pt>
                      <c:pt idx="12">
                        <c:v>48658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F77-45EF-B023-3F6AB8DAF3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F77-45EF-B023-3F6AB8DAF3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F77-45EF-B023-3F6AB8DAF3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F77-45EF-B023-3F6AB8DAF3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F77-45EF-B023-3F6AB8DAF3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F77-45EF-B023-3F6AB8DAF3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F77-45EF-B023-3F6AB8DAF3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F77-45EF-B023-3F6AB8DAF3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F77-45EF-B023-3F6AB8DAF3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F77-45EF-B023-3F6AB8DAF3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F77-45EF-B023-3F6AB8DAF3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F77-45EF-B023-3F6AB8DAF3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F77-45EF-B023-3F6AB8DAF3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F77-45EF-B023-3F6AB8DAF3DA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4.3930979769932543E-2</c:v>
                </c:pt>
                <c:pt idx="1">
                  <c:v>0.10037211124167644</c:v>
                </c:pt>
                <c:pt idx="2">
                  <c:v>0.18407850081156862</c:v>
                </c:pt>
                <c:pt idx="3">
                  <c:v>0.2162126068376069</c:v>
                </c:pt>
                <c:pt idx="4">
                  <c:v>0.15752258740343072</c:v>
                </c:pt>
                <c:pt idx="5">
                  <c:v>8.8783681103512757E-2</c:v>
                </c:pt>
                <c:pt idx="6">
                  <c:v>8.2208854928737862E-2</c:v>
                </c:pt>
                <c:pt idx="7">
                  <c:v>7.2420860851742264E-2</c:v>
                </c:pt>
                <c:pt idx="8">
                  <c:v>-1.7773564784643647E-2</c:v>
                </c:pt>
                <c:pt idx="9">
                  <c:v>0.12951237025915541</c:v>
                </c:pt>
                <c:pt idx="12">
                  <c:v>0.11870233565932464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77-45EF-B023-3F6AB8DA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914356</c:v>
                </c:pt>
                <c:pt idx="1">
                  <c:v>797848</c:v>
                </c:pt>
                <c:pt idx="2">
                  <c:v>710225</c:v>
                </c:pt>
                <c:pt idx="3">
                  <c:v>354204</c:v>
                </c:pt>
                <c:pt idx="4">
                  <c:v>225835</c:v>
                </c:pt>
                <c:pt idx="5">
                  <c:v>791721</c:v>
                </c:pt>
                <c:pt idx="6">
                  <c:v>816835</c:v>
                </c:pt>
                <c:pt idx="7">
                  <c:v>816827</c:v>
                </c:pt>
                <c:pt idx="8">
                  <c:v>779287</c:v>
                </c:pt>
                <c:pt idx="9">
                  <c:v>691266</c:v>
                </c:pt>
                <c:pt idx="10">
                  <c:v>716342</c:v>
                </c:pt>
                <c:pt idx="11">
                  <c:v>710064</c:v>
                </c:pt>
                <c:pt idx="12">
                  <c:v>683727</c:v>
                </c:pt>
                <c:pt idx="13">
                  <c:v>697620</c:v>
                </c:pt>
                <c:pt idx="14">
                  <c:v>687177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E-46A3-88A6-DE1EDDFDE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0.14602781482187077</c:v>
                </c:pt>
                <c:pt idx="1">
                  <c:v>0.12337357879545219</c:v>
                </c:pt>
                <c:pt idx="2">
                  <c:v>1.0051298121986201</c:v>
                </c:pt>
                <c:pt idx="3">
                  <c:v>0.56841942125888378</c:v>
                </c:pt>
                <c:pt idx="4">
                  <c:v>-0.71475431370394371</c:v>
                </c:pt>
                <c:pt idx="5">
                  <c:v>-3.0745499397063059E-2</c:v>
                </c:pt>
                <c:pt idx="6">
                  <c:v>9.7939955461257E-6</c:v>
                </c:pt>
                <c:pt idx="7">
                  <c:v>4.8172239495846814E-2</c:v>
                </c:pt>
                <c:pt idx="8">
                  <c:v>0.12733303822262343</c:v>
                </c:pt>
                <c:pt idx="9">
                  <c:v>-3.5005625804434226E-2</c:v>
                </c:pt>
                <c:pt idx="10">
                  <c:v>8.8414565447620941E-3</c:v>
                </c:pt>
                <c:pt idx="11">
                  <c:v>3.8519760079680943E-2</c:v>
                </c:pt>
                <c:pt idx="12">
                  <c:v>-1.9914853358561913E-2</c:v>
                </c:pt>
                <c:pt idx="13">
                  <c:v>1.5196957988989679E-2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E-46A3-88A6-DE1EDDFDE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22-4DBB-BBED-852B654C7623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18745</c:v>
                </c:pt>
                <c:pt idx="1">
                  <c:v>18181</c:v>
                </c:pt>
                <c:pt idx="2">
                  <c:v>25120</c:v>
                </c:pt>
                <c:pt idx="3">
                  <c:v>30357</c:v>
                </c:pt>
                <c:pt idx="4">
                  <c:v>31312</c:v>
                </c:pt>
                <c:pt idx="5">
                  <c:v>41665</c:v>
                </c:pt>
                <c:pt idx="6">
                  <c:v>40381</c:v>
                </c:pt>
                <c:pt idx="7">
                  <c:v>37101</c:v>
                </c:pt>
                <c:pt idx="8">
                  <c:v>34430</c:v>
                </c:pt>
                <c:pt idx="9">
                  <c:v>27145</c:v>
                </c:pt>
                <c:pt idx="10">
                  <c:v>18241</c:v>
                </c:pt>
                <c:pt idx="11">
                  <c:v>19245</c:v>
                </c:pt>
                <c:pt idx="12">
                  <c:v>341923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2-4DBB-BBED-852B654C7623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22-4DBB-BBED-852B654C762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17189</c:v>
                </c:pt>
                <c:pt idx="1">
                  <c:v>18681</c:v>
                </c:pt>
                <c:pt idx="2">
                  <c:v>25095</c:v>
                </c:pt>
                <c:pt idx="3">
                  <c:v>29692</c:v>
                </c:pt>
                <c:pt idx="4">
                  <c:v>41525</c:v>
                </c:pt>
                <c:pt idx="5">
                  <c:v>44993</c:v>
                </c:pt>
                <c:pt idx="6">
                  <c:v>46418</c:v>
                </c:pt>
                <c:pt idx="7">
                  <c:v>47635</c:v>
                </c:pt>
                <c:pt idx="8">
                  <c:v>34597</c:v>
                </c:pt>
                <c:pt idx="9">
                  <c:v>30970</c:v>
                </c:pt>
                <c:pt idx="10">
                  <c:v>24997</c:v>
                </c:pt>
                <c:pt idx="11">
                  <c:v>20445</c:v>
                </c:pt>
                <c:pt idx="12">
                  <c:v>382237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22-4DBB-BBED-852B654C7623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22-4DBB-BBED-852B654C762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22-4DBB-BBED-852B654C762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18625</c:v>
                </c:pt>
                <c:pt idx="1">
                  <c:v>19036</c:v>
                </c:pt>
                <c:pt idx="2">
                  <c:v>24776</c:v>
                </c:pt>
                <c:pt idx="3">
                  <c:v>35629</c:v>
                </c:pt>
                <c:pt idx="4">
                  <c:v>41829</c:v>
                </c:pt>
                <c:pt idx="5">
                  <c:v>41210</c:v>
                </c:pt>
                <c:pt idx="6">
                  <c:v>50534</c:v>
                </c:pt>
                <c:pt idx="7">
                  <c:v>51594</c:v>
                </c:pt>
                <c:pt idx="8">
                  <c:v>38088</c:v>
                </c:pt>
                <c:pt idx="9">
                  <c:v>32143</c:v>
                </c:pt>
                <c:pt idx="12">
                  <c:v>283233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22-4DBB-BBED-852B654C7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22-4DBB-BBED-852B654C76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19992</c:v>
                      </c:pt>
                      <c:pt idx="1">
                        <c:v>19508</c:v>
                      </c:pt>
                      <c:pt idx="2">
                        <c:v>7560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14514</c:v>
                      </c:pt>
                      <c:pt idx="8">
                        <c:v>13494</c:v>
                      </c:pt>
                      <c:pt idx="9">
                        <c:v>10718</c:v>
                      </c:pt>
                      <c:pt idx="10">
                        <c:v>3323</c:v>
                      </c:pt>
                      <c:pt idx="11">
                        <c:v>4935</c:v>
                      </c:pt>
                      <c:pt idx="12">
                        <c:v>103133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22-4DBB-BBED-852B654C762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22-4DBB-BBED-852B654C762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22-4DBB-BBED-852B654C762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22-4DBB-BBED-852B654C762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22-4DBB-BBED-852B654C762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22-4DBB-BBED-852B654C762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22-4DBB-BBED-852B654C762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22-4DBB-BBED-852B654C762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22-4DBB-BBED-852B654C762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22-4DBB-BBED-852B654C762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22-4DBB-BBED-852B654C762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22-4DBB-BBED-852B654C762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22-4DBB-BBED-852B654C762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22-4DBB-BBED-852B654C7623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8.3541799988364751E-2</c:v>
                </c:pt>
                <c:pt idx="1">
                  <c:v>1.9003265349820664E-2</c:v>
                </c:pt>
                <c:pt idx="2">
                  <c:v>-1.2711695556883895E-2</c:v>
                </c:pt>
                <c:pt idx="3">
                  <c:v>0.19995284925232393</c:v>
                </c:pt>
                <c:pt idx="4">
                  <c:v>7.3208910295003982E-3</c:v>
                </c:pt>
                <c:pt idx="5">
                  <c:v>-8.4079745738225964E-2</c:v>
                </c:pt>
                <c:pt idx="6">
                  <c:v>8.8672497737946498E-2</c:v>
                </c:pt>
                <c:pt idx="7">
                  <c:v>8.3111157762149723E-2</c:v>
                </c:pt>
                <c:pt idx="8">
                  <c:v>0.10090470271988905</c:v>
                </c:pt>
                <c:pt idx="9">
                  <c:v>3.7875363254762595E-2</c:v>
                </c:pt>
                <c:pt idx="12">
                  <c:v>4.4261654401462902E-2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22-4DBB-BBED-852B654C7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741051</c:v>
                </c:pt>
                <c:pt idx="1">
                  <c:v>652648</c:v>
                </c:pt>
                <c:pt idx="2">
                  <c:v>574800</c:v>
                </c:pt>
                <c:pt idx="3">
                  <c:v>285256</c:v>
                </c:pt>
                <c:pt idx="4">
                  <c:v>177177</c:v>
                </c:pt>
                <c:pt idx="5">
                  <c:v>632559</c:v>
                </c:pt>
                <c:pt idx="6">
                  <c:v>643249</c:v>
                </c:pt>
                <c:pt idx="7">
                  <c:v>632543</c:v>
                </c:pt>
                <c:pt idx="8">
                  <c:v>588624</c:v>
                </c:pt>
                <c:pt idx="9">
                  <c:v>528310</c:v>
                </c:pt>
                <c:pt idx="10">
                  <c:v>558325</c:v>
                </c:pt>
                <c:pt idx="11">
                  <c:v>563361</c:v>
                </c:pt>
                <c:pt idx="12">
                  <c:v>544807</c:v>
                </c:pt>
                <c:pt idx="13">
                  <c:v>547396</c:v>
                </c:pt>
                <c:pt idx="14">
                  <c:v>526599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0-47F4-9380-D955259D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0.13545280151015548</c:v>
                </c:pt>
                <c:pt idx="1">
                  <c:v>0.13543493389004868</c:v>
                </c:pt>
                <c:pt idx="2">
                  <c:v>1.0150321115068568</c:v>
                </c:pt>
                <c:pt idx="3">
                  <c:v>0.61000581339564386</c:v>
                </c:pt>
                <c:pt idx="4">
                  <c:v>-0.71990438836535409</c:v>
                </c:pt>
                <c:pt idx="5">
                  <c:v>-1.6618758832116387E-2</c:v>
                </c:pt>
                <c:pt idx="6">
                  <c:v>1.6925331558486967E-2</c:v>
                </c:pt>
                <c:pt idx="7">
                  <c:v>7.4612995732419973E-2</c:v>
                </c:pt>
                <c:pt idx="8">
                  <c:v>0.11416403248092966</c:v>
                </c:pt>
                <c:pt idx="9">
                  <c:v>-5.375901132852734E-2</c:v>
                </c:pt>
                <c:pt idx="10">
                  <c:v>-8.9392059443234029E-3</c:v>
                </c:pt>
                <c:pt idx="11">
                  <c:v>3.4056096929738322E-2</c:v>
                </c:pt>
                <c:pt idx="12">
                  <c:v>-4.7296655437745194E-3</c:v>
                </c:pt>
                <c:pt idx="13">
                  <c:v>3.9493048790445906E-2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0-47F4-9380-D955259D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622363</c:v>
                </c:pt>
                <c:pt idx="1">
                  <c:v>549349</c:v>
                </c:pt>
                <c:pt idx="2">
                  <c:v>476344</c:v>
                </c:pt>
                <c:pt idx="3">
                  <c:v>214429</c:v>
                </c:pt>
                <c:pt idx="4">
                  <c:v>143122</c:v>
                </c:pt>
                <c:pt idx="5">
                  <c:v>501207</c:v>
                </c:pt>
                <c:pt idx="6">
                  <c:v>508840</c:v>
                </c:pt>
                <c:pt idx="7">
                  <c:v>482207</c:v>
                </c:pt>
                <c:pt idx="8">
                  <c:v>443712</c:v>
                </c:pt>
                <c:pt idx="9">
                  <c:v>412346</c:v>
                </c:pt>
                <c:pt idx="10">
                  <c:v>439654</c:v>
                </c:pt>
                <c:pt idx="11">
                  <c:v>451246</c:v>
                </c:pt>
                <c:pt idx="12">
                  <c:v>435425</c:v>
                </c:pt>
                <c:pt idx="13">
                  <c:v>430908</c:v>
                </c:pt>
                <c:pt idx="14">
                  <c:v>430020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4-4DAB-98BE-6EE092BEC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0.13291004443441246</c:v>
                </c:pt>
                <c:pt idx="1">
                  <c:v>0.15326108862502719</c:v>
                </c:pt>
                <c:pt idx="2">
                  <c:v>1.2214532549235413</c:v>
                </c:pt>
                <c:pt idx="3">
                  <c:v>0.4982252903117621</c:v>
                </c:pt>
                <c:pt idx="4">
                  <c:v>-0.71444532897585233</c:v>
                </c:pt>
                <c:pt idx="5">
                  <c:v>-1.5000786101721508E-2</c:v>
                </c:pt>
                <c:pt idx="6">
                  <c:v>5.5231466984096089E-2</c:v>
                </c:pt>
                <c:pt idx="7">
                  <c:v>8.6756725082936637E-2</c:v>
                </c:pt>
                <c:pt idx="8">
                  <c:v>7.6067186295004641E-2</c:v>
                </c:pt>
                <c:pt idx="9">
                  <c:v>-6.2112479358768513E-2</c:v>
                </c:pt>
                <c:pt idx="10">
                  <c:v>-2.5688870372258199E-2</c:v>
                </c:pt>
                <c:pt idx="11">
                  <c:v>3.6334615605442933E-2</c:v>
                </c:pt>
                <c:pt idx="12">
                  <c:v>1.0482515989491903E-2</c:v>
                </c:pt>
                <c:pt idx="13">
                  <c:v>2.0650202316170319E-3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4-4DAB-98BE-6EE092BEC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33-4BDB-8613-4B90D8B64C2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33-4BDB-8613-4B90D8B64C2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433-4BDB-8613-4B90D8B64C2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433-4BDB-8613-4B90D8B64C2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433-4BDB-8613-4B90D8B64C2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433-4BDB-8613-4B90D8B64C2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433-4BDB-8613-4B90D8B64C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433-4BDB-8613-4B90D8B64C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914356</c:v>
                </c:pt>
                <c:pt idx="1">
                  <c:v>382237</c:v>
                </c:pt>
                <c:pt idx="2">
                  <c:v>532119</c:v>
                </c:pt>
                <c:pt idx="3">
                  <c:v>110313</c:v>
                </c:pt>
                <c:pt idx="4">
                  <c:v>141364</c:v>
                </c:pt>
                <c:pt idx="5">
                  <c:v>57925</c:v>
                </c:pt>
                <c:pt idx="6">
                  <c:v>18498</c:v>
                </c:pt>
                <c:pt idx="7">
                  <c:v>8896</c:v>
                </c:pt>
                <c:pt idx="8">
                  <c:v>7383</c:v>
                </c:pt>
                <c:pt idx="9">
                  <c:v>9541</c:v>
                </c:pt>
                <c:pt idx="10">
                  <c:v>178199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33-4BDB-8613-4B90D8B64C21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0.14602781482187077</c:v>
                </c:pt>
                <c:pt idx="1">
                  <c:v>0.1179037385610211</c:v>
                </c:pt>
                <c:pt idx="2">
                  <c:v>0.16711959203816407</c:v>
                </c:pt>
                <c:pt idx="3">
                  <c:v>0.17529298955891748</c:v>
                </c:pt>
                <c:pt idx="4">
                  <c:v>0.11005190460859526</c:v>
                </c:pt>
                <c:pt idx="5">
                  <c:v>0.36169162415665634</c:v>
                </c:pt>
                <c:pt idx="6">
                  <c:v>0.43273177910309046</c:v>
                </c:pt>
                <c:pt idx="7">
                  <c:v>0.27669345579793347</c:v>
                </c:pt>
                <c:pt idx="8">
                  <c:v>-0.13385734396996718</c:v>
                </c:pt>
                <c:pt idx="9">
                  <c:v>-4.216444132115249E-2</c:v>
                </c:pt>
                <c:pt idx="10">
                  <c:v>0.15854316605228425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33-4BDB-8613-4B90D8B64C2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33-4BDB-8613-4B90D8B64C2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33-4BDB-8613-4B90D8B64C2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433-4BDB-8613-4B90D8B64C2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433-4BDB-8613-4B90D8B64C2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433-4BDB-8613-4B90D8B64C2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433-4BDB-8613-4B90D8B64C2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433-4BDB-8613-4B90D8B64C21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0.41803958195713703</c:v>
                </c:pt>
                <c:pt idx="2">
                  <c:v>0.58196041804286291</c:v>
                </c:pt>
                <c:pt idx="3">
                  <c:v>0.12064556912187376</c:v>
                </c:pt>
                <c:pt idx="4">
                  <c:v>0.15460498974141362</c:v>
                </c:pt>
                <c:pt idx="5">
                  <c:v>6.3350598672727035E-2</c:v>
                </c:pt>
                <c:pt idx="6">
                  <c:v>2.0230632270144232E-2</c:v>
                </c:pt>
                <c:pt idx="7">
                  <c:v>9.7292520637475999E-3</c:v>
                </c:pt>
                <c:pt idx="8">
                  <c:v>8.0745355200818932E-3</c:v>
                </c:pt>
                <c:pt idx="9">
                  <c:v>1.0434666585006278E-2</c:v>
                </c:pt>
                <c:pt idx="10">
                  <c:v>0.19489017406786854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433-4BDB-8613-4B90D8B6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76-4085-9A80-49FEB900D778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76-4085-9A80-49FEB900D77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276-4085-9A80-49FEB900D77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276-4085-9A80-49FEB900D77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276-4085-9A80-49FEB900D77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276-4085-9A80-49FEB900D77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276-4085-9A80-49FEB900D77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276-4085-9A80-49FEB900D7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89034</c:v>
                </c:pt>
                <c:pt idx="1">
                  <c:v>47635</c:v>
                </c:pt>
                <c:pt idx="2">
                  <c:v>13101</c:v>
                </c:pt>
                <c:pt idx="3">
                  <c:v>34534</c:v>
                </c:pt>
                <c:pt idx="4">
                  <c:v>41399</c:v>
                </c:pt>
                <c:pt idx="5">
                  <c:v>9992</c:v>
                </c:pt>
                <c:pt idx="6">
                  <c:v>7549</c:v>
                </c:pt>
                <c:pt idx="7">
                  <c:v>5505</c:v>
                </c:pt>
                <c:pt idx="8">
                  <c:v>2080</c:v>
                </c:pt>
                <c:pt idx="9">
                  <c:v>796</c:v>
                </c:pt>
                <c:pt idx="10">
                  <c:v>156</c:v>
                </c:pt>
                <c:pt idx="11">
                  <c:v>62</c:v>
                </c:pt>
                <c:pt idx="12">
                  <c:v>15259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76-4085-9A80-49FEB900D778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agosto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0.21657739396589415</c:v>
                </c:pt>
                <c:pt idx="1">
                  <c:v>0.28392765693647082</c:v>
                </c:pt>
                <c:pt idx="2">
                  <c:v>0.44890510948905105</c:v>
                </c:pt>
                <c:pt idx="3">
                  <c:v>0.23076374781709963</c:v>
                </c:pt>
                <c:pt idx="4">
                  <c:v>0.14732699609234268</c:v>
                </c:pt>
                <c:pt idx="5">
                  <c:v>0.12156246492311151</c:v>
                </c:pt>
                <c:pt idx="6">
                  <c:v>7.6081153230111997E-3</c:v>
                </c:pt>
                <c:pt idx="7">
                  <c:v>0.35858835143139189</c:v>
                </c:pt>
                <c:pt idx="8">
                  <c:v>0.20509849362688293</c:v>
                </c:pt>
                <c:pt idx="9">
                  <c:v>-4.096385542168679E-2</c:v>
                </c:pt>
                <c:pt idx="10">
                  <c:v>-6.3694267515923553E-3</c:v>
                </c:pt>
                <c:pt idx="11">
                  <c:v>-0.34042553191489366</c:v>
                </c:pt>
                <c:pt idx="12">
                  <c:v>0.18997114559775397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76-4085-9A80-49FEB900D77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276-4085-9A80-49FEB900D77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276-4085-9A80-49FEB900D77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276-4085-9A80-49FEB900D77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276-4085-9A80-49FEB900D778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276-4085-9A80-49FEB900D778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276-4085-9A80-49FEB900D778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276-4085-9A80-49FEB900D778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0.53502032931239751</c:v>
                </c:pt>
                <c:pt idx="2">
                  <c:v>0.14714603409933283</c:v>
                </c:pt>
                <c:pt idx="3">
                  <c:v>0.38787429521306466</c:v>
                </c:pt>
                <c:pt idx="4">
                  <c:v>0.46497967068760249</c:v>
                </c:pt>
                <c:pt idx="5">
                  <c:v>0.11222678976570748</c:v>
                </c:pt>
                <c:pt idx="6">
                  <c:v>8.4787833861221559E-2</c:v>
                </c:pt>
                <c:pt idx="7">
                  <c:v>6.1830312015634478E-2</c:v>
                </c:pt>
                <c:pt idx="8">
                  <c:v>2.3361861760675697E-2</c:v>
                </c:pt>
                <c:pt idx="9">
                  <c:v>8.9404047891816617E-3</c:v>
                </c:pt>
                <c:pt idx="10">
                  <c:v>1.7521396320506772E-3</c:v>
                </c:pt>
                <c:pt idx="11">
                  <c:v>6.9636318709706405E-4</c:v>
                </c:pt>
                <c:pt idx="12">
                  <c:v>0.17138396567603387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276-4085-9A80-49FEB900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A2-4D43-A72F-DB3D902902E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A2-4D43-A72F-DB3D902902E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2A2-4D43-A72F-DB3D902902E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2A2-4D43-A72F-DB3D902902E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2A2-4D43-A72F-DB3D902902E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2A2-4D43-A72F-DB3D902902E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2A2-4D43-A72F-DB3D902902E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2A2-4D43-A72F-DB3D902902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632703</c:v>
                </c:pt>
                <c:pt idx="1">
                  <c:v>283233</c:v>
                </c:pt>
                <c:pt idx="2">
                  <c:v>349470</c:v>
                </c:pt>
                <c:pt idx="3">
                  <c:v>75508</c:v>
                </c:pt>
                <c:pt idx="4">
                  <c:v>88759</c:v>
                </c:pt>
                <c:pt idx="5">
                  <c:v>39939</c:v>
                </c:pt>
                <c:pt idx="6">
                  <c:v>10497</c:v>
                </c:pt>
                <c:pt idx="7">
                  <c:v>5789</c:v>
                </c:pt>
                <c:pt idx="8">
                  <c:v>5104</c:v>
                </c:pt>
                <c:pt idx="9">
                  <c:v>4156</c:v>
                </c:pt>
                <c:pt idx="10">
                  <c:v>119718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A2-4D43-A72F-DB3D902902E7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3.0942802254473989E-2</c:v>
                </c:pt>
                <c:pt idx="1">
                  <c:v>4.4261654401462902E-2</c:v>
                </c:pt>
                <c:pt idx="2">
                  <c:v>2.0395053797976459E-2</c:v>
                </c:pt>
                <c:pt idx="3">
                  <c:v>5.8706411856255469E-2</c:v>
                </c:pt>
                <c:pt idx="4">
                  <c:v>-1.7095747432825936E-3</c:v>
                </c:pt>
                <c:pt idx="5">
                  <c:v>4.5525428844508387E-3</c:v>
                </c:pt>
                <c:pt idx="6">
                  <c:v>-0.11019750784097648</c:v>
                </c:pt>
                <c:pt idx="7">
                  <c:v>2.4239207360226445E-2</c:v>
                </c:pt>
                <c:pt idx="8">
                  <c:v>8.7577242701896374E-2</c:v>
                </c:pt>
                <c:pt idx="9">
                  <c:v>-0.31532125205930805</c:v>
                </c:pt>
                <c:pt idx="10">
                  <c:v>4.7557379487762841E-2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A2-4D43-A72F-DB3D902902E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2A2-4D43-A72F-DB3D902902E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2A2-4D43-A72F-DB3D902902E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2A2-4D43-A72F-DB3D902902E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2A2-4D43-A72F-DB3D902902E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2A2-4D43-A72F-DB3D902902E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2A2-4D43-A72F-DB3D902902E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2A2-4D43-A72F-DB3D902902E7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0.44765553506147432</c:v>
                </c:pt>
                <c:pt idx="2">
                  <c:v>0.55234446493852563</c:v>
                </c:pt>
                <c:pt idx="3">
                  <c:v>0.11934193452536182</c:v>
                </c:pt>
                <c:pt idx="4">
                  <c:v>0.14028541037421982</c:v>
                </c:pt>
                <c:pt idx="5">
                  <c:v>6.3124404341373438E-2</c:v>
                </c:pt>
                <c:pt idx="6">
                  <c:v>1.6590722661343475E-2</c:v>
                </c:pt>
                <c:pt idx="7">
                  <c:v>9.1496326080325215E-3</c:v>
                </c:pt>
                <c:pt idx="8">
                  <c:v>8.0669761325614063E-3</c:v>
                </c:pt>
                <c:pt idx="9">
                  <c:v>6.5686427913254717E-3</c:v>
                </c:pt>
                <c:pt idx="10">
                  <c:v>0.1892167415043077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2A2-4D43-A72F-DB3D90290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1A-4982-BABF-8053FBF11CA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1A-4982-BABF-8053FBF11CA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11A-4982-BABF-8053FBF11CA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11A-4982-BABF-8053FBF11CA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11A-4982-BABF-8053FBF11C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1A-4982-BABF-8053FBF11C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11A-4982-BABF-8053FBF11CA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11A-4982-BABF-8053FBF11C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501562</c:v>
                </c:pt>
                <c:pt idx="1">
                  <c:v>217495</c:v>
                </c:pt>
                <c:pt idx="2">
                  <c:v>284067</c:v>
                </c:pt>
                <c:pt idx="3">
                  <c:v>66371</c:v>
                </c:pt>
                <c:pt idx="4">
                  <c:v>75698</c:v>
                </c:pt>
                <c:pt idx="5">
                  <c:v>32473</c:v>
                </c:pt>
                <c:pt idx="6">
                  <c:v>8352</c:v>
                </c:pt>
                <c:pt idx="7">
                  <c:v>5199</c:v>
                </c:pt>
                <c:pt idx="8">
                  <c:v>2576</c:v>
                </c:pt>
                <c:pt idx="9">
                  <c:v>2155</c:v>
                </c:pt>
                <c:pt idx="10">
                  <c:v>91243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1A-4982-BABF-8053FBF11CA1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1.0221818496758184E-2</c:v>
                </c:pt>
                <c:pt idx="1">
                  <c:v>2.7679470035957721E-2</c:v>
                </c:pt>
                <c:pt idx="2">
                  <c:v>-2.7488151658767723E-3</c:v>
                </c:pt>
                <c:pt idx="3">
                  <c:v>6.965462779416276E-2</c:v>
                </c:pt>
                <c:pt idx="4">
                  <c:v>-2.0445663707652884E-2</c:v>
                </c:pt>
                <c:pt idx="5">
                  <c:v>-9.6114234816010669E-2</c:v>
                </c:pt>
                <c:pt idx="6">
                  <c:v>3.8418500559492808E-2</c:v>
                </c:pt>
                <c:pt idx="7">
                  <c:v>2.9301128489408024E-2</c:v>
                </c:pt>
                <c:pt idx="8">
                  <c:v>3.3293221018852792E-2</c:v>
                </c:pt>
                <c:pt idx="9">
                  <c:v>-0.27781501340482573</c:v>
                </c:pt>
                <c:pt idx="10">
                  <c:v>2.3839342605409541E-3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11A-4982-BABF-8053FBF11CA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1A-4982-BABF-8053FBF11CA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11A-4982-BABF-8053FBF11CA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11A-4982-BABF-8053FBF11CA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11A-4982-BABF-8053FBF11CA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11A-4982-BABF-8053FBF11CA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11A-4982-BABF-8053FBF11CA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11A-4982-BABF-8053FBF11CA1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0.43363532325016646</c:v>
                </c:pt>
                <c:pt idx="2">
                  <c:v>0.56636467674983348</c:v>
                </c:pt>
                <c:pt idx="3">
                  <c:v>0.13232860543661601</c:v>
                </c:pt>
                <c:pt idx="4">
                  <c:v>0.1509245118250585</c:v>
                </c:pt>
                <c:pt idx="5">
                  <c:v>6.4743740554507712E-2</c:v>
                </c:pt>
                <c:pt idx="6">
                  <c:v>1.6651979216926321E-2</c:v>
                </c:pt>
                <c:pt idx="7">
                  <c:v>1.036561780996168E-2</c:v>
                </c:pt>
                <c:pt idx="8">
                  <c:v>5.1359552757186547E-3</c:v>
                </c:pt>
                <c:pt idx="9">
                  <c:v>4.296577491915257E-3</c:v>
                </c:pt>
                <c:pt idx="10">
                  <c:v>0.18191768913912937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11A-4982-BABF-8053FBF11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E5-4BC9-8309-C0E94841923F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E5-4BC9-8309-C0E94841923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E5-4BC9-8309-C0E94841923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E5-4BC9-8309-C0E94841923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E5-4BC9-8309-C0E94841923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E5-4BC9-8309-C0E94841923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E5-4BC9-8309-C0E94841923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E5-4BC9-8309-C0E9484192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131141</c:v>
                </c:pt>
                <c:pt idx="1">
                  <c:v>65738</c:v>
                </c:pt>
                <c:pt idx="2">
                  <c:v>65403</c:v>
                </c:pt>
                <c:pt idx="3">
                  <c:v>9137</c:v>
                </c:pt>
                <c:pt idx="4">
                  <c:v>13061</c:v>
                </c:pt>
                <c:pt idx="5">
                  <c:v>7466</c:v>
                </c:pt>
                <c:pt idx="6">
                  <c:v>2145</c:v>
                </c:pt>
                <c:pt idx="7">
                  <c:v>590</c:v>
                </c:pt>
                <c:pt idx="8">
                  <c:v>2528</c:v>
                </c:pt>
                <c:pt idx="9">
                  <c:v>2001</c:v>
                </c:pt>
                <c:pt idx="10">
                  <c:v>28475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E5-4BC9-8309-C0E94841923F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0.11870233565932464</c:v>
                </c:pt>
                <c:pt idx="1">
                  <c:v>0.10315316071218805</c:v>
                </c:pt>
                <c:pt idx="2">
                  <c:v>0.13477921401925919</c:v>
                </c:pt>
                <c:pt idx="3">
                  <c:v>-1.4559965487489168E-2</c:v>
                </c:pt>
                <c:pt idx="4">
                  <c:v>0.12275423364566329</c:v>
                </c:pt>
                <c:pt idx="5">
                  <c:v>0.94832985386221291</c:v>
                </c:pt>
                <c:pt idx="6">
                  <c:v>-0.42860948321790093</c:v>
                </c:pt>
                <c:pt idx="7">
                  <c:v>-1.830282861896837E-2</c:v>
                </c:pt>
                <c:pt idx="8">
                  <c:v>0.14909090909090916</c:v>
                </c:pt>
                <c:pt idx="9">
                  <c:v>-0.35158781594296828</c:v>
                </c:pt>
                <c:pt idx="10">
                  <c:v>0.22436255750956691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E5-4BC9-8309-C0E94841923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1E5-4BC9-8309-C0E94841923F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1E5-4BC9-8309-C0E94841923F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1E5-4BC9-8309-C0E94841923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1E5-4BC9-8309-C0E94841923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1E5-4BC9-8309-C0E94841923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1E5-4BC9-8309-C0E94841923F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1E5-4BC9-8309-C0E94841923F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0.50127725120290378</c:v>
                </c:pt>
                <c:pt idx="2">
                  <c:v>0.49872274879709627</c:v>
                </c:pt>
                <c:pt idx="3">
                  <c:v>6.9673099945859795E-2</c:v>
                </c:pt>
                <c:pt idx="4">
                  <c:v>9.9595092305228727E-2</c:v>
                </c:pt>
                <c:pt idx="5">
                  <c:v>5.6931089438085725E-2</c:v>
                </c:pt>
                <c:pt idx="6">
                  <c:v>1.6356440777483779E-2</c:v>
                </c:pt>
                <c:pt idx="7">
                  <c:v>4.4989743863475193E-3</c:v>
                </c:pt>
                <c:pt idx="8">
                  <c:v>1.9276961438451742E-2</c:v>
                </c:pt>
                <c:pt idx="9">
                  <c:v>1.5258386012002349E-2</c:v>
                </c:pt>
                <c:pt idx="10">
                  <c:v>0.21713270449363661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1E5-4BC9-8309-C0E948419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C1-4FA1-AFB4-6A10924DDBB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C1-4FA1-AFB4-6A10924DDBB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C1-4FA1-AFB4-6A10924DDBB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CC1-4FA1-AFB4-6A10924DDBB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C1-4FA1-AFB4-6A10924DDBB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CC1-4FA1-AFB4-6A10924DDBB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C1-4FA1-AFB4-6A10924DDBB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CC1-4FA1-AFB4-6A10924DDB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109164</c:v>
                </c:pt>
                <c:pt idx="1">
                  <c:v>56404</c:v>
                </c:pt>
                <c:pt idx="2">
                  <c:v>52760</c:v>
                </c:pt>
                <c:pt idx="3">
                  <c:v>13890</c:v>
                </c:pt>
                <c:pt idx="4">
                  <c:v>10555</c:v>
                </c:pt>
                <c:pt idx="5">
                  <c:v>6714</c:v>
                </c:pt>
                <c:pt idx="6">
                  <c:v>2305</c:v>
                </c:pt>
                <c:pt idx="7">
                  <c:v>1172</c:v>
                </c:pt>
                <c:pt idx="8">
                  <c:v>338</c:v>
                </c:pt>
                <c:pt idx="9">
                  <c:v>106</c:v>
                </c:pt>
                <c:pt idx="10">
                  <c:v>17680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C1-4FA1-AFB4-6A10924DDBB7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6.3126935587542121E-2</c:v>
                </c:pt>
                <c:pt idx="1">
                  <c:v>8.1157753498179108E-2</c:v>
                </c:pt>
                <c:pt idx="2">
                  <c:v>4.4504276211593252E-2</c:v>
                </c:pt>
                <c:pt idx="3">
                  <c:v>0.13852459016393448</c:v>
                </c:pt>
                <c:pt idx="4">
                  <c:v>0.10327166300825752</c:v>
                </c:pt>
                <c:pt idx="5">
                  <c:v>8.4109342144789156E-3</c:v>
                </c:pt>
                <c:pt idx="6">
                  <c:v>-0.1389615240941352</c:v>
                </c:pt>
                <c:pt idx="7">
                  <c:v>0.14677103718199613</c:v>
                </c:pt>
                <c:pt idx="8">
                  <c:v>0.73333333333333339</c:v>
                </c:pt>
                <c:pt idx="9">
                  <c:v>0.30864197530864201</c:v>
                </c:pt>
                <c:pt idx="10">
                  <c:v>-2.3851590106007015E-2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C1-4FA1-AFB4-6A10924DDBB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CC1-4FA1-AFB4-6A10924DDBB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CC1-4FA1-AFB4-6A10924DDBB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C1-4FA1-AFB4-6A10924DDBB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C1-4FA1-AFB4-6A10924DDBB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C1-4FA1-AFB4-6A10924DDBB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CC1-4FA1-AFB4-6A10924DDBB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CC1-4FA1-AFB4-6A10924DDBB7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0.51669048404235829</c:v>
                </c:pt>
                <c:pt idx="2">
                  <c:v>0.48330951595764171</c:v>
                </c:pt>
                <c:pt idx="3">
                  <c:v>0.12723974936792348</c:v>
                </c:pt>
                <c:pt idx="4">
                  <c:v>9.6689384778864823E-2</c:v>
                </c:pt>
                <c:pt idx="5">
                  <c:v>6.1503792459052437E-2</c:v>
                </c:pt>
                <c:pt idx="6">
                  <c:v>2.1115019603532299E-2</c:v>
                </c:pt>
                <c:pt idx="7">
                  <c:v>1.07361401194533E-2</c:v>
                </c:pt>
                <c:pt idx="8">
                  <c:v>3.0962588399105931E-3</c:v>
                </c:pt>
                <c:pt idx="9">
                  <c:v>9.710160858891209E-4</c:v>
                </c:pt>
                <c:pt idx="10">
                  <c:v>0.16195815470301564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CC1-4FA1-AFB4-6A10924DD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AC-4834-9F27-4547A9DE41D8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AC-4834-9F27-4547A9DE41D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8AC-4834-9F27-4547A9DE41D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8AC-4834-9F27-4547A9DE41D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8AC-4834-9F27-4547A9DE41D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8AC-4834-9F27-4547A9DE41D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8AC-4834-9F27-4547A9DE41D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8AC-4834-9F27-4547A9DE41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731835</c:v>
                </c:pt>
                <c:pt idx="1">
                  <c:v>309306</c:v>
                </c:pt>
                <c:pt idx="2">
                  <c:v>72797</c:v>
                </c:pt>
                <c:pt idx="3">
                  <c:v>236509</c:v>
                </c:pt>
                <c:pt idx="4">
                  <c:v>422529</c:v>
                </c:pt>
                <c:pt idx="5">
                  <c:v>88987</c:v>
                </c:pt>
                <c:pt idx="6">
                  <c:v>113008</c:v>
                </c:pt>
                <c:pt idx="7">
                  <c:v>46973</c:v>
                </c:pt>
                <c:pt idx="8">
                  <c:v>12805</c:v>
                </c:pt>
                <c:pt idx="9">
                  <c:v>6973</c:v>
                </c:pt>
                <c:pt idx="10">
                  <c:v>6612</c:v>
                </c:pt>
                <c:pt idx="11">
                  <c:v>5466</c:v>
                </c:pt>
                <c:pt idx="12">
                  <c:v>141705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AC-4834-9F27-4547A9DE41D8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2.5342313172594721E-2</c:v>
                </c:pt>
                <c:pt idx="1">
                  <c:v>4.2318735088357817E-2</c:v>
                </c:pt>
                <c:pt idx="2">
                  <c:v>-0.11476865081777832</c:v>
                </c:pt>
                <c:pt idx="3">
                  <c:v>0.10253924004605786</c:v>
                </c:pt>
                <c:pt idx="4">
                  <c:v>1.3261422689263114E-2</c:v>
                </c:pt>
                <c:pt idx="5">
                  <c:v>4.3260607055347844E-2</c:v>
                </c:pt>
                <c:pt idx="6">
                  <c:v>-1.7279012130962168E-2</c:v>
                </c:pt>
                <c:pt idx="7">
                  <c:v>3.2678342588636777E-3</c:v>
                </c:pt>
                <c:pt idx="8">
                  <c:v>-8.6922418710781546E-2</c:v>
                </c:pt>
                <c:pt idx="9">
                  <c:v>3.2272390821613595E-2</c:v>
                </c:pt>
                <c:pt idx="10">
                  <c:v>5.2196053469127923E-2</c:v>
                </c:pt>
                <c:pt idx="11">
                  <c:v>-0.30766307789740344</c:v>
                </c:pt>
                <c:pt idx="12">
                  <c:v>5.0219004068806639E-2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AC-4834-9F27-4547A9DE41D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AC-4834-9F27-4547A9DE41D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AC-4834-9F27-4547A9DE41D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AC-4834-9F27-4547A9DE41D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AC-4834-9F27-4547A9DE41D8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AC-4834-9F27-4547A9DE41D8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AC-4834-9F27-4547A9DE41D8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AC-4834-9F27-4547A9DE41D8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0.42264444854372912</c:v>
                </c:pt>
                <c:pt idx="2">
                  <c:v>9.9471875491060138E-2</c:v>
                </c:pt>
                <c:pt idx="3">
                  <c:v>0.323172573052669</c:v>
                </c:pt>
                <c:pt idx="4">
                  <c:v>0.57735555145627093</c:v>
                </c:pt>
                <c:pt idx="5">
                  <c:v>0.12159434845286164</c:v>
                </c:pt>
                <c:pt idx="6">
                  <c:v>0.15441732084417936</c:v>
                </c:pt>
                <c:pt idx="7">
                  <c:v>6.4185233010173065E-2</c:v>
                </c:pt>
                <c:pt idx="8">
                  <c:v>1.7497113420374813E-2</c:v>
                </c:pt>
                <c:pt idx="9">
                  <c:v>9.5281040125164817E-3</c:v>
                </c:pt>
                <c:pt idx="10">
                  <c:v>9.0348234233126323E-3</c:v>
                </c:pt>
                <c:pt idx="11">
                  <c:v>7.468896677529771E-3</c:v>
                </c:pt>
                <c:pt idx="12">
                  <c:v>0.19362971161532314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8AC-4834-9F27-4547A9DE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6-447A-A5AF-B04BBB016414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6-447A-A5AF-B04BBB01641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BE6-447A-A5AF-B04BBB01641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BE6-447A-A5AF-B04BBB0164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BE6-447A-A5AF-B04BBB01641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BE6-447A-A5AF-B04BBB01641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BE6-447A-A5AF-B04BBB01641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BE6-447A-A5AF-B04BBB0164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928708</c:v>
                </c:pt>
                <c:pt idx="1">
                  <c:v>385128</c:v>
                </c:pt>
                <c:pt idx="2">
                  <c:v>543580</c:v>
                </c:pt>
                <c:pt idx="3">
                  <c:v>112032</c:v>
                </c:pt>
                <c:pt idx="4">
                  <c:v>145837</c:v>
                </c:pt>
                <c:pt idx="5">
                  <c:v>58829</c:v>
                </c:pt>
                <c:pt idx="6">
                  <c:v>18717</c:v>
                </c:pt>
                <c:pt idx="7">
                  <c:v>9080</c:v>
                </c:pt>
                <c:pt idx="8">
                  <c:v>7635</c:v>
                </c:pt>
                <c:pt idx="9">
                  <c:v>10000</c:v>
                </c:pt>
                <c:pt idx="10">
                  <c:v>181450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E6-447A-A5AF-B04BBB016414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0.14471729904757669</c:v>
                </c:pt>
                <c:pt idx="1">
                  <c:v>0.11384966002724406</c:v>
                </c:pt>
                <c:pt idx="2">
                  <c:v>0.16764331866923299</c:v>
                </c:pt>
                <c:pt idx="3">
                  <c:v>0.17399505386259806</c:v>
                </c:pt>
                <c:pt idx="4">
                  <c:v>0.1081670491329918</c:v>
                </c:pt>
                <c:pt idx="5">
                  <c:v>0.36754381886652099</c:v>
                </c:pt>
                <c:pt idx="6">
                  <c:v>0.4300886308068459</c:v>
                </c:pt>
                <c:pt idx="7">
                  <c:v>0.28593683614218945</c:v>
                </c:pt>
                <c:pt idx="8">
                  <c:v>-0.11621715476328276</c:v>
                </c:pt>
                <c:pt idx="9">
                  <c:v>-2.2769471318283996E-2</c:v>
                </c:pt>
                <c:pt idx="10">
                  <c:v>0.15966945106635899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E6-447A-A5AF-B04BBB01641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BE6-447A-A5AF-B04BBB01641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BE6-447A-A5AF-B04BBB01641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BE6-447A-A5AF-B04BBB01641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BE6-447A-A5AF-B04BBB01641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BE6-447A-A5AF-B04BBB01641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BE6-447A-A5AF-B04BBB016414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BE6-447A-A5AF-B04BBB016414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0.41469223911067848</c:v>
                </c:pt>
                <c:pt idx="2">
                  <c:v>0.58530776088932146</c:v>
                </c:pt>
                <c:pt idx="3">
                  <c:v>0.12063210395517213</c:v>
                </c:pt>
                <c:pt idx="4">
                  <c:v>0.15703213496599577</c:v>
                </c:pt>
                <c:pt idx="5">
                  <c:v>6.3344991105923495E-2</c:v>
                </c:pt>
                <c:pt idx="6">
                  <c:v>2.0153805071131077E-2</c:v>
                </c:pt>
                <c:pt idx="7">
                  <c:v>9.7770235639189074E-3</c:v>
                </c:pt>
                <c:pt idx="8">
                  <c:v>8.2210985584274063E-3</c:v>
                </c:pt>
                <c:pt idx="9">
                  <c:v>1.0767647096826989E-2</c:v>
                </c:pt>
                <c:pt idx="10">
                  <c:v>0.19537895657192572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BE6-447A-A5AF-B04BBB016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23-4C7E-8E6C-6AE9334DFA64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15131</c:v>
                </c:pt>
                <c:pt idx="1">
                  <c:v>15141</c:v>
                </c:pt>
                <c:pt idx="2">
                  <c:v>19982</c:v>
                </c:pt>
                <c:pt idx="3">
                  <c:v>21271</c:v>
                </c:pt>
                <c:pt idx="4">
                  <c:v>22383</c:v>
                </c:pt>
                <c:pt idx="5">
                  <c:v>28739</c:v>
                </c:pt>
                <c:pt idx="6">
                  <c:v>27261</c:v>
                </c:pt>
                <c:pt idx="7">
                  <c:v>28059</c:v>
                </c:pt>
                <c:pt idx="8">
                  <c:v>23246</c:v>
                </c:pt>
                <c:pt idx="9">
                  <c:v>20489</c:v>
                </c:pt>
                <c:pt idx="10">
                  <c:v>13792</c:v>
                </c:pt>
                <c:pt idx="11">
                  <c:v>14326</c:v>
                </c:pt>
                <c:pt idx="12">
                  <c:v>249820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3-4C7E-8E6C-6AE9334DFA64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C23-4C7E-8E6C-6AE9334DFA6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13891</c:v>
                </c:pt>
                <c:pt idx="1">
                  <c:v>15143</c:v>
                </c:pt>
                <c:pt idx="2">
                  <c:v>19127</c:v>
                </c:pt>
                <c:pt idx="3">
                  <c:v>21707</c:v>
                </c:pt>
                <c:pt idx="4">
                  <c:v>27547</c:v>
                </c:pt>
                <c:pt idx="5">
                  <c:v>29587</c:v>
                </c:pt>
                <c:pt idx="6">
                  <c:v>31281</c:v>
                </c:pt>
                <c:pt idx="7">
                  <c:v>34534</c:v>
                </c:pt>
                <c:pt idx="8">
                  <c:v>26626</c:v>
                </c:pt>
                <c:pt idx="9">
                  <c:v>22936</c:v>
                </c:pt>
                <c:pt idx="10">
                  <c:v>18518</c:v>
                </c:pt>
                <c:pt idx="11">
                  <c:v>15056</c:v>
                </c:pt>
                <c:pt idx="12">
                  <c:v>275953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23-4C7E-8E6C-6AE9334DFA64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23-4C7E-8E6C-6AE9334DFA6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23-4C7E-8E6C-6AE9334DFA6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14812</c:v>
                </c:pt>
                <c:pt idx="1">
                  <c:v>15578</c:v>
                </c:pt>
                <c:pt idx="2">
                  <c:v>19845</c:v>
                </c:pt>
                <c:pt idx="3">
                  <c:v>27565</c:v>
                </c:pt>
                <c:pt idx="4">
                  <c:v>30790</c:v>
                </c:pt>
                <c:pt idx="5">
                  <c:v>31494</c:v>
                </c:pt>
                <c:pt idx="6">
                  <c:v>36148</c:v>
                </c:pt>
                <c:pt idx="7">
                  <c:v>36427</c:v>
                </c:pt>
                <c:pt idx="8">
                  <c:v>27784</c:v>
                </c:pt>
                <c:pt idx="9">
                  <c:v>21905</c:v>
                </c:pt>
                <c:pt idx="12">
                  <c:v>212659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23-4C7E-8E6C-6AE9334D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C23-4C7E-8E6C-6AE9334DFA6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16449</c:v>
                      </c:pt>
                      <c:pt idx="1">
                        <c:v>15519</c:v>
                      </c:pt>
                      <c:pt idx="2">
                        <c:v>6340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10383</c:v>
                      </c:pt>
                      <c:pt idx="8">
                        <c:v>10136</c:v>
                      </c:pt>
                      <c:pt idx="9">
                        <c:v>6283</c:v>
                      </c:pt>
                      <c:pt idx="10">
                        <c:v>1583</c:v>
                      </c:pt>
                      <c:pt idx="11">
                        <c:v>1958</c:v>
                      </c:pt>
                      <c:pt idx="12">
                        <c:v>74813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C23-4C7E-8E6C-6AE9334DFA6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C23-4C7E-8E6C-6AE9334DFA6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C23-4C7E-8E6C-6AE9334DFA6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C23-4C7E-8E6C-6AE9334DFA6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C23-4C7E-8E6C-6AE9334DFA6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C23-4C7E-8E6C-6AE9334DFA6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C23-4C7E-8E6C-6AE9334DFA6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C23-4C7E-8E6C-6AE9334DFA6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C23-4C7E-8E6C-6AE9334DFA6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C23-4C7E-8E6C-6AE9334DFA6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C23-4C7E-8E6C-6AE9334DFA6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C23-4C7E-8E6C-6AE9334DFA6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C23-4C7E-8E6C-6AE9334DFA6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C23-4C7E-8E6C-6AE9334DFA64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6.6301922107839584E-2</c:v>
                </c:pt>
                <c:pt idx="1">
                  <c:v>2.8726144092980244E-2</c:v>
                </c:pt>
                <c:pt idx="2">
                  <c:v>3.7538558059287963E-2</c:v>
                </c:pt>
                <c:pt idx="3">
                  <c:v>0.26986686322384479</c:v>
                </c:pt>
                <c:pt idx="4">
                  <c:v>0.1177260681743928</c:v>
                </c:pt>
                <c:pt idx="5">
                  <c:v>6.4453983168283324E-2</c:v>
                </c:pt>
                <c:pt idx="6">
                  <c:v>0.15558965506217826</c:v>
                </c:pt>
                <c:pt idx="7">
                  <c:v>5.4815544101465274E-2</c:v>
                </c:pt>
                <c:pt idx="8">
                  <c:v>4.3491324269510967E-2</c:v>
                </c:pt>
                <c:pt idx="9">
                  <c:v>-4.4951168468782665E-2</c:v>
                </c:pt>
                <c:pt idx="12">
                  <c:v>0.10290586410949243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C23-4C7E-8E6C-6AE9334D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928708</c:v>
                </c:pt>
                <c:pt idx="1">
                  <c:v>811299</c:v>
                </c:pt>
                <c:pt idx="2">
                  <c:v>720575</c:v>
                </c:pt>
                <c:pt idx="3">
                  <c:v>355287</c:v>
                </c:pt>
                <c:pt idx="4">
                  <c:v>240954</c:v>
                </c:pt>
                <c:pt idx="5">
                  <c:v>806433</c:v>
                </c:pt>
                <c:pt idx="6">
                  <c:v>832274</c:v>
                </c:pt>
                <c:pt idx="7">
                  <c:v>831951</c:v>
                </c:pt>
                <c:pt idx="8">
                  <c:v>794869</c:v>
                </c:pt>
                <c:pt idx="9">
                  <c:v>707532</c:v>
                </c:pt>
                <c:pt idx="10">
                  <c:v>734501</c:v>
                </c:pt>
                <c:pt idx="11">
                  <c:v>725894</c:v>
                </c:pt>
                <c:pt idx="12">
                  <c:v>700374</c:v>
                </c:pt>
                <c:pt idx="13">
                  <c:v>712641</c:v>
                </c:pt>
                <c:pt idx="14">
                  <c:v>704426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3-4C5D-8D6A-909A5C6D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0.14471729904757669</c:v>
                </c:pt>
                <c:pt idx="1">
                  <c:v>0.12590500641848523</c:v>
                </c:pt>
                <c:pt idx="2">
                  <c:v>1.0281490738473402</c:v>
                </c:pt>
                <c:pt idx="3">
                  <c:v>0.47450135710550567</c:v>
                </c:pt>
                <c:pt idx="4">
                  <c:v>-0.70121014393012193</c:v>
                </c:pt>
                <c:pt idx="5">
                  <c:v>-3.1048669068119428E-2</c:v>
                </c:pt>
                <c:pt idx="6">
                  <c:v>3.8824401917891826E-4</c:v>
                </c:pt>
                <c:pt idx="7">
                  <c:v>4.6651712420537228E-2</c:v>
                </c:pt>
                <c:pt idx="8">
                  <c:v>0.12343893986420396</c:v>
                </c:pt>
                <c:pt idx="9">
                  <c:v>-3.6717444904772134E-2</c:v>
                </c:pt>
                <c:pt idx="10">
                  <c:v>1.1857103103207978E-2</c:v>
                </c:pt>
                <c:pt idx="11">
                  <c:v>3.643767472807391E-2</c:v>
                </c:pt>
                <c:pt idx="12">
                  <c:v>-1.7213435656943665E-2</c:v>
                </c:pt>
                <c:pt idx="13">
                  <c:v>1.1661977269436408E-2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3-4C5D-8D6A-909A5C6D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752481</c:v>
                </c:pt>
                <c:pt idx="1">
                  <c:v>663268</c:v>
                </c:pt>
                <c:pt idx="2">
                  <c:v>582583</c:v>
                </c:pt>
                <c:pt idx="3">
                  <c:v>285943</c:v>
                </c:pt>
                <c:pt idx="4">
                  <c:v>188502</c:v>
                </c:pt>
                <c:pt idx="5">
                  <c:v>643665</c:v>
                </c:pt>
                <c:pt idx="6">
                  <c:v>654903</c:v>
                </c:pt>
                <c:pt idx="7">
                  <c:v>643656</c:v>
                </c:pt>
                <c:pt idx="8">
                  <c:v>599942</c:v>
                </c:pt>
                <c:pt idx="9">
                  <c:v>540416</c:v>
                </c:pt>
                <c:pt idx="10">
                  <c:v>572169</c:v>
                </c:pt>
                <c:pt idx="11">
                  <c:v>575234</c:v>
                </c:pt>
                <c:pt idx="12">
                  <c:v>557564</c:v>
                </c:pt>
                <c:pt idx="13">
                  <c:v>558322</c:v>
                </c:pt>
                <c:pt idx="14">
                  <c:v>539114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E-478D-AAD5-3F242216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0.13450520754808015</c:v>
                </c:pt>
                <c:pt idx="1">
                  <c:v>0.13849528736677863</c:v>
                </c:pt>
                <c:pt idx="2">
                  <c:v>1.0374095536523011</c:v>
                </c:pt>
                <c:pt idx="3">
                  <c:v>0.51692289736978925</c:v>
                </c:pt>
                <c:pt idx="4">
                  <c:v>-0.70714269068537206</c:v>
                </c:pt>
                <c:pt idx="5">
                  <c:v>-1.7159793129669532E-2</c:v>
                </c:pt>
                <c:pt idx="6">
                  <c:v>1.7473619448898248E-2</c:v>
                </c:pt>
                <c:pt idx="7">
                  <c:v>7.2863710158648676E-2</c:v>
                </c:pt>
                <c:pt idx="8">
                  <c:v>0.11014847820937934</c:v>
                </c:pt>
                <c:pt idx="9">
                  <c:v>-5.5495841263682566E-2</c:v>
                </c:pt>
                <c:pt idx="10">
                  <c:v>-5.3282664098436294E-3</c:v>
                </c:pt>
                <c:pt idx="11">
                  <c:v>3.1691429145353611E-2</c:v>
                </c:pt>
                <c:pt idx="12">
                  <c:v>-1.3576394983539908E-3</c:v>
                </c:pt>
                <c:pt idx="13">
                  <c:v>3.5628828040080496E-2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E-478D-AAD5-3F242216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632267</c:v>
                </c:pt>
                <c:pt idx="1">
                  <c:v>558590</c:v>
                </c:pt>
                <c:pt idx="2">
                  <c:v>482661</c:v>
                </c:pt>
                <c:pt idx="3">
                  <c:v>214911</c:v>
                </c:pt>
                <c:pt idx="4">
                  <c:v>152429</c:v>
                </c:pt>
                <c:pt idx="5">
                  <c:v>510085</c:v>
                </c:pt>
                <c:pt idx="6">
                  <c:v>518097</c:v>
                </c:pt>
                <c:pt idx="7">
                  <c:v>490978</c:v>
                </c:pt>
                <c:pt idx="8">
                  <c:v>452521</c:v>
                </c:pt>
                <c:pt idx="9">
                  <c:v>421636</c:v>
                </c:pt>
                <c:pt idx="10">
                  <c:v>450293</c:v>
                </c:pt>
                <c:pt idx="11">
                  <c:v>460407</c:v>
                </c:pt>
                <c:pt idx="12">
                  <c:v>445417</c:v>
                </c:pt>
                <c:pt idx="13">
                  <c:v>439867</c:v>
                </c:pt>
                <c:pt idx="14">
                  <c:v>439819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7-4FAC-9328-B3BDF9F5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0.1318981721835335</c:v>
                </c:pt>
                <c:pt idx="1">
                  <c:v>0.15731331099881696</c:v>
                </c:pt>
                <c:pt idx="2">
                  <c:v>1.2458645671929309</c:v>
                </c:pt>
                <c:pt idx="3">
                  <c:v>0.40990887560765987</c:v>
                </c:pt>
                <c:pt idx="4">
                  <c:v>-0.70116941294098045</c:v>
                </c:pt>
                <c:pt idx="5">
                  <c:v>-1.5464285645352072E-2</c:v>
                </c:pt>
                <c:pt idx="6">
                  <c:v>5.5234654098554214E-2</c:v>
                </c:pt>
                <c:pt idx="7">
                  <c:v>8.4983901299608089E-2</c:v>
                </c:pt>
                <c:pt idx="8">
                  <c:v>7.3250386589380323E-2</c:v>
                </c:pt>
                <c:pt idx="9">
                  <c:v>-6.3640784999988931E-2</c:v>
                </c:pt>
                <c:pt idx="10">
                  <c:v>-2.1967520042049715E-2</c:v>
                </c:pt>
                <c:pt idx="11">
                  <c:v>3.3653856947534644E-2</c:v>
                </c:pt>
                <c:pt idx="12">
                  <c:v>1.2617450274742037E-2</c:v>
                </c:pt>
                <c:pt idx="13">
                  <c:v>1.0913580359184216E-4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7-4FAC-9328-B3BDF9F5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B8-46B4-890A-E5F005C34CE6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459644</c:v>
                </c:pt>
                <c:pt idx="1">
                  <c:v>411785</c:v>
                </c:pt>
                <c:pt idx="2">
                  <c:v>435839</c:v>
                </c:pt>
                <c:pt idx="3">
                  <c:v>379392</c:v>
                </c:pt>
                <c:pt idx="4">
                  <c:v>340598</c:v>
                </c:pt>
                <c:pt idx="5">
                  <c:v>393768</c:v>
                </c:pt>
                <c:pt idx="6">
                  <c:v>454413</c:v>
                </c:pt>
                <c:pt idx="7">
                  <c:v>480859</c:v>
                </c:pt>
                <c:pt idx="8">
                  <c:v>441114</c:v>
                </c:pt>
                <c:pt idx="9">
                  <c:v>428972</c:v>
                </c:pt>
                <c:pt idx="10">
                  <c:v>456108</c:v>
                </c:pt>
                <c:pt idx="11">
                  <c:v>440835</c:v>
                </c:pt>
                <c:pt idx="12">
                  <c:v>5123327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B8-46B4-890A-E5F005C34CE6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B8-46B4-890A-E5F005C34CE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482317</c:v>
                </c:pt>
                <c:pt idx="1">
                  <c:v>476786</c:v>
                </c:pt>
                <c:pt idx="2">
                  <c:v>499150</c:v>
                </c:pt>
                <c:pt idx="3">
                  <c:v>411482</c:v>
                </c:pt>
                <c:pt idx="4">
                  <c:v>405702</c:v>
                </c:pt>
                <c:pt idx="5">
                  <c:v>460449</c:v>
                </c:pt>
                <c:pt idx="6">
                  <c:v>532065</c:v>
                </c:pt>
                <c:pt idx="7">
                  <c:v>551869</c:v>
                </c:pt>
                <c:pt idx="8">
                  <c:v>489204</c:v>
                </c:pt>
                <c:pt idx="9">
                  <c:v>490987</c:v>
                </c:pt>
                <c:pt idx="10">
                  <c:v>482914</c:v>
                </c:pt>
                <c:pt idx="11">
                  <c:v>468874</c:v>
                </c:pt>
                <c:pt idx="12">
                  <c:v>5751799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B8-46B4-890A-E5F005C34CE6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B8-46B4-890A-E5F005C34CE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B8-46B4-890A-E5F005C34CE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494946</c:v>
                </c:pt>
                <c:pt idx="1">
                  <c:v>478546</c:v>
                </c:pt>
                <c:pt idx="2">
                  <c:v>499373</c:v>
                </c:pt>
                <c:pt idx="3">
                  <c:v>421131</c:v>
                </c:pt>
                <c:pt idx="4">
                  <c:v>405133</c:v>
                </c:pt>
                <c:pt idx="5">
                  <c:v>430081</c:v>
                </c:pt>
                <c:pt idx="6">
                  <c:v>526626</c:v>
                </c:pt>
                <c:pt idx="7">
                  <c:v>557802</c:v>
                </c:pt>
                <c:pt idx="8">
                  <c:v>455849</c:v>
                </c:pt>
                <c:pt idx="9">
                  <c:v>476664</c:v>
                </c:pt>
                <c:pt idx="12">
                  <c:v>3813638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B8-46B4-890A-E5F005C3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BB8-46B4-890A-E5F005C34CE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493497</c:v>
                      </c:pt>
                      <c:pt idx="1">
                        <c:v>430844</c:v>
                      </c:pt>
                      <c:pt idx="2">
                        <c:v>217806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115808</c:v>
                      </c:pt>
                      <c:pt idx="8">
                        <c:v>80706</c:v>
                      </c:pt>
                      <c:pt idx="9">
                        <c:v>56100</c:v>
                      </c:pt>
                      <c:pt idx="10">
                        <c:v>36828</c:v>
                      </c:pt>
                      <c:pt idx="11">
                        <c:v>44846</c:v>
                      </c:pt>
                      <c:pt idx="12">
                        <c:v>1546641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BB8-46B4-890A-E5F005C34CE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BB8-46B4-890A-E5F005C34CE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BB8-46B4-890A-E5F005C34CE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BB8-46B4-890A-E5F005C34CE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BB8-46B4-890A-E5F005C34CE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BB8-46B4-890A-E5F005C34CE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BB8-46B4-890A-E5F005C34CE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BB8-46B4-890A-E5F005C34CE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BB8-46B4-890A-E5F005C34CE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BB8-46B4-890A-E5F005C34CE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BB8-46B4-890A-E5F005C34CE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BB8-46B4-890A-E5F005C34CE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BB8-46B4-890A-E5F005C34CE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BB8-46B4-890A-E5F005C34CE6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2.6184024199851885E-2</c:v>
                </c:pt>
                <c:pt idx="1">
                  <c:v>3.6913835557252916E-3</c:v>
                </c:pt>
                <c:pt idx="2">
                  <c:v>4.4675949113504032E-4</c:v>
                </c:pt>
                <c:pt idx="3">
                  <c:v>2.3449385392313671E-2</c:v>
                </c:pt>
                <c:pt idx="4">
                  <c:v>-1.4025072590225784E-3</c:v>
                </c:pt>
                <c:pt idx="5">
                  <c:v>-6.5953015426246986E-2</c:v>
                </c:pt>
                <c:pt idx="6">
                  <c:v>-1.0222435228778415E-2</c:v>
                </c:pt>
                <c:pt idx="7">
                  <c:v>1.0750739758891958E-2</c:v>
                </c:pt>
                <c:pt idx="8">
                  <c:v>-6.8182189843091989E-2</c:v>
                </c:pt>
                <c:pt idx="9">
                  <c:v>-2.9171851800556814E-2</c:v>
                </c:pt>
                <c:pt idx="12">
                  <c:v>-1.6184008670565575E-3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BB8-46B4-890A-E5F005C3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39-4D67-92FE-948C760FD52E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107373</c:v>
                </c:pt>
                <c:pt idx="1">
                  <c:v>93902</c:v>
                </c:pt>
                <c:pt idx="2">
                  <c:v>120720</c:v>
                </c:pt>
                <c:pt idx="3">
                  <c:v>140492</c:v>
                </c:pt>
                <c:pt idx="4">
                  <c:v>148058</c:v>
                </c:pt>
                <c:pt idx="5">
                  <c:v>185864</c:v>
                </c:pt>
                <c:pt idx="6">
                  <c:v>201058</c:v>
                </c:pt>
                <c:pt idx="7">
                  <c:v>202524</c:v>
                </c:pt>
                <c:pt idx="8">
                  <c:v>158021</c:v>
                </c:pt>
                <c:pt idx="9">
                  <c:v>118073</c:v>
                </c:pt>
                <c:pt idx="10">
                  <c:v>80072</c:v>
                </c:pt>
                <c:pt idx="11">
                  <c:v>84951</c:v>
                </c:pt>
                <c:pt idx="12">
                  <c:v>1641108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39-4D67-92FE-948C760FD52E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39-4D67-92FE-948C760FD52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84180</c:v>
                </c:pt>
                <c:pt idx="1">
                  <c:v>82338</c:v>
                </c:pt>
                <c:pt idx="2">
                  <c:v>112876</c:v>
                </c:pt>
                <c:pt idx="3">
                  <c:v>127831</c:v>
                </c:pt>
                <c:pt idx="4">
                  <c:v>161111</c:v>
                </c:pt>
                <c:pt idx="5">
                  <c:v>186304</c:v>
                </c:pt>
                <c:pt idx="6">
                  <c:v>207746</c:v>
                </c:pt>
                <c:pt idx="7">
                  <c:v>229806</c:v>
                </c:pt>
                <c:pt idx="8">
                  <c:v>159761</c:v>
                </c:pt>
                <c:pt idx="9">
                  <c:v>131586</c:v>
                </c:pt>
                <c:pt idx="10">
                  <c:v>107403</c:v>
                </c:pt>
                <c:pt idx="11">
                  <c:v>89457</c:v>
                </c:pt>
                <c:pt idx="12">
                  <c:v>1680399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39-4D67-92FE-948C760FD52E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39-4D67-92FE-948C760FD52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39-4D67-92FE-948C760FD52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87577</c:v>
                </c:pt>
                <c:pt idx="1">
                  <c:v>82514</c:v>
                </c:pt>
                <c:pt idx="2">
                  <c:v>105271</c:v>
                </c:pt>
                <c:pt idx="3">
                  <c:v>141536</c:v>
                </c:pt>
                <c:pt idx="4">
                  <c:v>169329</c:v>
                </c:pt>
                <c:pt idx="5">
                  <c:v>183684</c:v>
                </c:pt>
                <c:pt idx="6">
                  <c:v>219561</c:v>
                </c:pt>
                <c:pt idx="7">
                  <c:v>238030</c:v>
                </c:pt>
                <c:pt idx="8">
                  <c:v>164576</c:v>
                </c:pt>
                <c:pt idx="9">
                  <c:v>128510</c:v>
                </c:pt>
                <c:pt idx="12">
                  <c:v>1227502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F39-4D67-92FE-948C760FD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F39-4D67-92FE-948C760FD52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109435</c:v>
                      </c:pt>
                      <c:pt idx="1">
                        <c:v>98017</c:v>
                      </c:pt>
                      <c:pt idx="2">
                        <c:v>45193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66105</c:v>
                      </c:pt>
                      <c:pt idx="8">
                        <c:v>52265</c:v>
                      </c:pt>
                      <c:pt idx="9">
                        <c:v>36133</c:v>
                      </c:pt>
                      <c:pt idx="10">
                        <c:v>14426</c:v>
                      </c:pt>
                      <c:pt idx="11">
                        <c:v>14280</c:v>
                      </c:pt>
                      <c:pt idx="12">
                        <c:v>472177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F39-4D67-92FE-948C760FD52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F39-4D67-92FE-948C760FD52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F39-4D67-92FE-948C760FD52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F39-4D67-92FE-948C760FD52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F39-4D67-92FE-948C760FD52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39-4D67-92FE-948C760FD52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F39-4D67-92FE-948C760FD52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F39-4D67-92FE-948C760FD52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F39-4D67-92FE-948C760FD52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39-4D67-92FE-948C760FD52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F39-4D67-92FE-948C760FD52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F39-4D67-92FE-948C760FD52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F39-4D67-92FE-948C760FD52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F39-4D67-92FE-948C760FD52E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4.0354003326205756E-2</c:v>
                </c:pt>
                <c:pt idx="1">
                  <c:v>2.1375306662780869E-3</c:v>
                </c:pt>
                <c:pt idx="2">
                  <c:v>-6.7374818384776214E-2</c:v>
                </c:pt>
                <c:pt idx="3">
                  <c:v>0.10721186566638763</c:v>
                </c:pt>
                <c:pt idx="4">
                  <c:v>5.1008311040214416E-2</c:v>
                </c:pt>
                <c:pt idx="5">
                  <c:v>-1.4063036757128167E-2</c:v>
                </c:pt>
                <c:pt idx="6">
                  <c:v>5.6872334485381204E-2</c:v>
                </c:pt>
                <c:pt idx="7">
                  <c:v>3.5786707048554023E-2</c:v>
                </c:pt>
                <c:pt idx="8">
                  <c:v>3.0138769787369846E-2</c:v>
                </c:pt>
                <c:pt idx="9">
                  <c:v>-2.3376347027799338E-2</c:v>
                </c:pt>
                <c:pt idx="12">
                  <c:v>2.9617712583208E-2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F39-4D67-92FE-948C760FD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8E-4B6B-9F56-D2974836AE7C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94379</c:v>
                </c:pt>
                <c:pt idx="1">
                  <c:v>85353</c:v>
                </c:pt>
                <c:pt idx="2">
                  <c:v>107350</c:v>
                </c:pt>
                <c:pt idx="3">
                  <c:v>113397</c:v>
                </c:pt>
                <c:pt idx="4">
                  <c:v>122735</c:v>
                </c:pt>
                <c:pt idx="5">
                  <c:v>151037</c:v>
                </c:pt>
                <c:pt idx="6">
                  <c:v>161599</c:v>
                </c:pt>
                <c:pt idx="7">
                  <c:v>177694</c:v>
                </c:pt>
                <c:pt idx="8">
                  <c:v>127466</c:v>
                </c:pt>
                <c:pt idx="9">
                  <c:v>103186</c:v>
                </c:pt>
                <c:pt idx="10">
                  <c:v>69364</c:v>
                </c:pt>
                <c:pt idx="11">
                  <c:v>71834</c:v>
                </c:pt>
                <c:pt idx="12">
                  <c:v>1385394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E-4B6B-9F56-D2974836AE7C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8E-4B6B-9F56-D2974836AE7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76235</c:v>
                </c:pt>
                <c:pt idx="1">
                  <c:v>74115</c:v>
                </c:pt>
                <c:pt idx="2">
                  <c:v>98365</c:v>
                </c:pt>
                <c:pt idx="3">
                  <c:v>108738</c:v>
                </c:pt>
                <c:pt idx="4">
                  <c:v>127566</c:v>
                </c:pt>
                <c:pt idx="5">
                  <c:v>145345</c:v>
                </c:pt>
                <c:pt idx="6">
                  <c:v>163095</c:v>
                </c:pt>
                <c:pt idx="7">
                  <c:v>188499</c:v>
                </c:pt>
                <c:pt idx="8">
                  <c:v>137327</c:v>
                </c:pt>
                <c:pt idx="9">
                  <c:v>109884</c:v>
                </c:pt>
                <c:pt idx="10">
                  <c:v>89993</c:v>
                </c:pt>
                <c:pt idx="11">
                  <c:v>73903</c:v>
                </c:pt>
                <c:pt idx="12">
                  <c:v>1393065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8E-4B6B-9F56-D2974836AE7C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8E-4B6B-9F56-D2974836AE7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8E-4B6B-9F56-D2974836AE7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77024</c:v>
                </c:pt>
                <c:pt idx="1">
                  <c:v>75077</c:v>
                </c:pt>
                <c:pt idx="2">
                  <c:v>93539</c:v>
                </c:pt>
                <c:pt idx="3">
                  <c:v>123326</c:v>
                </c:pt>
                <c:pt idx="4">
                  <c:v>146230</c:v>
                </c:pt>
                <c:pt idx="5">
                  <c:v>159956</c:v>
                </c:pt>
                <c:pt idx="6">
                  <c:v>184550</c:v>
                </c:pt>
                <c:pt idx="7">
                  <c:v>199456</c:v>
                </c:pt>
                <c:pt idx="8">
                  <c:v>141358</c:v>
                </c:pt>
                <c:pt idx="9">
                  <c:v>108183</c:v>
                </c:pt>
                <c:pt idx="12">
                  <c:v>1059158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8E-4B6B-9F56-D2974836A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28E-4B6B-9F56-D2974836AE7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100476</c:v>
                      </c:pt>
                      <c:pt idx="1">
                        <c:v>90119</c:v>
                      </c:pt>
                      <c:pt idx="2">
                        <c:v>40050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54073</c:v>
                      </c:pt>
                      <c:pt idx="8">
                        <c:v>44522</c:v>
                      </c:pt>
                      <c:pt idx="9">
                        <c:v>26446</c:v>
                      </c:pt>
                      <c:pt idx="10">
                        <c:v>9600</c:v>
                      </c:pt>
                      <c:pt idx="11">
                        <c:v>6993</c:v>
                      </c:pt>
                      <c:pt idx="12">
                        <c:v>400640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28E-4B6B-9F56-D2974836AE7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28E-4B6B-9F56-D2974836AE7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28E-4B6B-9F56-D2974836AE7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28E-4B6B-9F56-D2974836AE7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28E-4B6B-9F56-D2974836AE7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28E-4B6B-9F56-D2974836AE7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28E-4B6B-9F56-D2974836AE7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28E-4B6B-9F56-D2974836AE7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28E-4B6B-9F56-D2974836AE7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28E-4B6B-9F56-D2974836AE7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28E-4B6B-9F56-D2974836AE7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28E-4B6B-9F56-D2974836AE7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28E-4B6B-9F56-D2974836AE7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28E-4B6B-9F56-D2974836AE7C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1.0349576965960505E-2</c:v>
                </c:pt>
                <c:pt idx="1">
                  <c:v>1.2979828644673841E-2</c:v>
                </c:pt>
                <c:pt idx="2">
                  <c:v>-4.9062166420983044E-2</c:v>
                </c:pt>
                <c:pt idx="3">
                  <c:v>0.13415733230333471</c:v>
                </c:pt>
                <c:pt idx="4">
                  <c:v>0.14630857752065607</c:v>
                </c:pt>
                <c:pt idx="5">
                  <c:v>0.10052633389521493</c:v>
                </c:pt>
                <c:pt idx="6">
                  <c:v>0.13154909715196661</c:v>
                </c:pt>
                <c:pt idx="7">
                  <c:v>5.8127629324293606E-2</c:v>
                </c:pt>
                <c:pt idx="8">
                  <c:v>2.9353295418963476E-2</c:v>
                </c:pt>
                <c:pt idx="9">
                  <c:v>-1.5479960685814143E-2</c:v>
                </c:pt>
                <c:pt idx="12">
                  <c:v>7.8618433782300157E-2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28E-4B6B-9F56-D2974836A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84-47CE-919F-4A88E8F24938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12994</c:v>
                </c:pt>
                <c:pt idx="1">
                  <c:v>8549</c:v>
                </c:pt>
                <c:pt idx="2">
                  <c:v>13370</c:v>
                </c:pt>
                <c:pt idx="3">
                  <c:v>27095</c:v>
                </c:pt>
                <c:pt idx="4">
                  <c:v>25323</c:v>
                </c:pt>
                <c:pt idx="5">
                  <c:v>34827</c:v>
                </c:pt>
                <c:pt idx="6">
                  <c:v>39459</c:v>
                </c:pt>
                <c:pt idx="7">
                  <c:v>24830</c:v>
                </c:pt>
                <c:pt idx="8">
                  <c:v>30555</c:v>
                </c:pt>
                <c:pt idx="9">
                  <c:v>14887</c:v>
                </c:pt>
                <c:pt idx="10">
                  <c:v>10708</c:v>
                </c:pt>
                <c:pt idx="11">
                  <c:v>13117</c:v>
                </c:pt>
                <c:pt idx="12">
                  <c:v>255714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4-47CE-919F-4A88E8F24938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84-47CE-919F-4A88E8F2493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7945</c:v>
                </c:pt>
                <c:pt idx="1">
                  <c:v>8223</c:v>
                </c:pt>
                <c:pt idx="2">
                  <c:v>14511</c:v>
                </c:pt>
                <c:pt idx="3">
                  <c:v>19093</c:v>
                </c:pt>
                <c:pt idx="4">
                  <c:v>33545</c:v>
                </c:pt>
                <c:pt idx="5">
                  <c:v>40959</c:v>
                </c:pt>
                <c:pt idx="6">
                  <c:v>44651</c:v>
                </c:pt>
                <c:pt idx="7">
                  <c:v>41307</c:v>
                </c:pt>
                <c:pt idx="8">
                  <c:v>22434</c:v>
                </c:pt>
                <c:pt idx="9">
                  <c:v>21702</c:v>
                </c:pt>
                <c:pt idx="10">
                  <c:v>17410</c:v>
                </c:pt>
                <c:pt idx="11">
                  <c:v>15554</c:v>
                </c:pt>
                <c:pt idx="12">
                  <c:v>287334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84-47CE-919F-4A88E8F24938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84-47CE-919F-4A88E8F2493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84-47CE-919F-4A88E8F2493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10553</c:v>
                </c:pt>
                <c:pt idx="1">
                  <c:v>7437</c:v>
                </c:pt>
                <c:pt idx="2">
                  <c:v>11732</c:v>
                </c:pt>
                <c:pt idx="3">
                  <c:v>18210</c:v>
                </c:pt>
                <c:pt idx="4">
                  <c:v>23099</c:v>
                </c:pt>
                <c:pt idx="5">
                  <c:v>23728</c:v>
                </c:pt>
                <c:pt idx="6">
                  <c:v>35011</c:v>
                </c:pt>
                <c:pt idx="7">
                  <c:v>38574</c:v>
                </c:pt>
                <c:pt idx="8">
                  <c:v>23218</c:v>
                </c:pt>
                <c:pt idx="9">
                  <c:v>20327</c:v>
                </c:pt>
                <c:pt idx="12">
                  <c:v>168344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84-47CE-919F-4A88E8F24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84-47CE-919F-4A88E8F2493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8959</c:v>
                      </c:pt>
                      <c:pt idx="1">
                        <c:v>7898</c:v>
                      </c:pt>
                      <c:pt idx="2">
                        <c:v>5143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12032</c:v>
                      </c:pt>
                      <c:pt idx="8">
                        <c:v>7743</c:v>
                      </c:pt>
                      <c:pt idx="9">
                        <c:v>9687</c:v>
                      </c:pt>
                      <c:pt idx="10">
                        <c:v>4826</c:v>
                      </c:pt>
                      <c:pt idx="11">
                        <c:v>7287</c:v>
                      </c:pt>
                      <c:pt idx="12">
                        <c:v>71537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84-47CE-919F-4A88E8F2493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84-47CE-919F-4A88E8F2493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84-47CE-919F-4A88E8F2493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84-47CE-919F-4A88E8F2493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84-47CE-919F-4A88E8F2493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84-47CE-919F-4A88E8F2493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84-47CE-919F-4A88E8F2493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84-47CE-919F-4A88E8F2493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84-47CE-919F-4A88E8F2493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84-47CE-919F-4A88E8F2493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84-47CE-919F-4A88E8F2493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84-47CE-919F-4A88E8F2493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84-47CE-919F-4A88E8F2493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84-47CE-919F-4A88E8F24938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0.32825676526117054</c:v>
                </c:pt>
                <c:pt idx="1">
                  <c:v>-9.5585552717986189E-2</c:v>
                </c:pt>
                <c:pt idx="2">
                  <c:v>-0.19150988904968647</c:v>
                </c:pt>
                <c:pt idx="3">
                  <c:v>-4.6247315770177599E-2</c:v>
                </c:pt>
                <c:pt idx="4">
                  <c:v>-0.31140259353107769</c:v>
                </c:pt>
                <c:pt idx="5">
                  <c:v>-0.42068898166459145</c:v>
                </c:pt>
                <c:pt idx="6">
                  <c:v>-0.21589662045642877</c:v>
                </c:pt>
                <c:pt idx="7">
                  <c:v>-6.6163120052291413E-2</c:v>
                </c:pt>
                <c:pt idx="8">
                  <c:v>3.4946955513952105E-2</c:v>
                </c:pt>
                <c:pt idx="9">
                  <c:v>-6.3358215832642117E-2</c:v>
                </c:pt>
                <c:pt idx="12">
                  <c:v>-0.1992541644072795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84-47CE-919F-4A88E8F24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96-49F4-956D-6B8D829E0003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352271</c:v>
                </c:pt>
                <c:pt idx="1">
                  <c:v>317883</c:v>
                </c:pt>
                <c:pt idx="2">
                  <c:v>315119</c:v>
                </c:pt>
                <c:pt idx="3">
                  <c:v>238900</c:v>
                </c:pt>
                <c:pt idx="4">
                  <c:v>192540</c:v>
                </c:pt>
                <c:pt idx="5">
                  <c:v>207904</c:v>
                </c:pt>
                <c:pt idx="6">
                  <c:v>253355</c:v>
                </c:pt>
                <c:pt idx="7">
                  <c:v>278335</c:v>
                </c:pt>
                <c:pt idx="8">
                  <c:v>283093</c:v>
                </c:pt>
                <c:pt idx="9">
                  <c:v>310899</c:v>
                </c:pt>
                <c:pt idx="10">
                  <c:v>376036</c:v>
                </c:pt>
                <c:pt idx="11">
                  <c:v>355884</c:v>
                </c:pt>
                <c:pt idx="12">
                  <c:v>3482219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96-49F4-956D-6B8D829E0003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196-49F4-956D-6B8D829E000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398137</c:v>
                </c:pt>
                <c:pt idx="1">
                  <c:v>394448</c:v>
                </c:pt>
                <c:pt idx="2">
                  <c:v>386274</c:v>
                </c:pt>
                <c:pt idx="3">
                  <c:v>283651</c:v>
                </c:pt>
                <c:pt idx="4">
                  <c:v>244591</c:v>
                </c:pt>
                <c:pt idx="5">
                  <c:v>274145</c:v>
                </c:pt>
                <c:pt idx="6">
                  <c:v>324319</c:v>
                </c:pt>
                <c:pt idx="7">
                  <c:v>322063</c:v>
                </c:pt>
                <c:pt idx="8">
                  <c:v>329443</c:v>
                </c:pt>
                <c:pt idx="9">
                  <c:v>359401</c:v>
                </c:pt>
                <c:pt idx="10">
                  <c:v>375511</c:v>
                </c:pt>
                <c:pt idx="11">
                  <c:v>379417</c:v>
                </c:pt>
                <c:pt idx="12">
                  <c:v>4071400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96-49F4-956D-6B8D829E0003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196-49F4-956D-6B8D829E000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96-49F4-956D-6B8D829E000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407369</c:v>
                </c:pt>
                <c:pt idx="1">
                  <c:v>396032</c:v>
                </c:pt>
                <c:pt idx="2">
                  <c:v>394102</c:v>
                </c:pt>
                <c:pt idx="3">
                  <c:v>279595</c:v>
                </c:pt>
                <c:pt idx="4">
                  <c:v>235804</c:v>
                </c:pt>
                <c:pt idx="5">
                  <c:v>246397</c:v>
                </c:pt>
                <c:pt idx="6">
                  <c:v>307065</c:v>
                </c:pt>
                <c:pt idx="7">
                  <c:v>319772</c:v>
                </c:pt>
                <c:pt idx="8">
                  <c:v>291273</c:v>
                </c:pt>
                <c:pt idx="9">
                  <c:v>348154</c:v>
                </c:pt>
                <c:pt idx="12">
                  <c:v>2586136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96-49F4-956D-6B8D829E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196-49F4-956D-6B8D829E000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384062</c:v>
                      </c:pt>
                      <c:pt idx="1">
                        <c:v>332827</c:v>
                      </c:pt>
                      <c:pt idx="2">
                        <c:v>172613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49703</c:v>
                      </c:pt>
                      <c:pt idx="8">
                        <c:v>28441</c:v>
                      </c:pt>
                      <c:pt idx="9">
                        <c:v>19967</c:v>
                      </c:pt>
                      <c:pt idx="10">
                        <c:v>22402</c:v>
                      </c:pt>
                      <c:pt idx="11">
                        <c:v>30566</c:v>
                      </c:pt>
                      <c:pt idx="12">
                        <c:v>1074464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196-49F4-956D-6B8D829E000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196-49F4-956D-6B8D829E000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196-49F4-956D-6B8D829E000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196-49F4-956D-6B8D829E000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196-49F4-956D-6B8D829E000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196-49F4-956D-6B8D829E000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196-49F4-956D-6B8D829E000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196-49F4-956D-6B8D829E000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196-49F4-956D-6B8D829E000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196-49F4-956D-6B8D829E000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196-49F4-956D-6B8D829E000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196-49F4-956D-6B8D829E000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196-49F4-956D-6B8D829E000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196-49F4-956D-6B8D829E0003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2.3187998101156237E-2</c:v>
                </c:pt>
                <c:pt idx="1">
                  <c:v>4.0157384496815052E-3</c:v>
                </c:pt>
                <c:pt idx="2">
                  <c:v>2.0265407456882878E-2</c:v>
                </c:pt>
                <c:pt idx="3">
                  <c:v>-1.429926212140975E-2</c:v>
                </c:pt>
                <c:pt idx="4">
                  <c:v>-3.5925279343884231E-2</c:v>
                </c:pt>
                <c:pt idx="5">
                  <c:v>-0.10121650951138994</c:v>
                </c:pt>
                <c:pt idx="6">
                  <c:v>-5.320070671160182E-2</c:v>
                </c:pt>
                <c:pt idx="7">
                  <c:v>-7.1135150576129291E-3</c:v>
                </c:pt>
                <c:pt idx="8">
                  <c:v>-0.11586222806373181</c:v>
                </c:pt>
                <c:pt idx="9">
                  <c:v>-3.129373596623275E-2</c:v>
                </c:pt>
                <c:pt idx="12">
                  <c:v>-1.579066747652258E-2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196-49F4-956D-6B8D829E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95-4FE9-AA45-FB06B88138C3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54058</c:v>
                </c:pt>
                <c:pt idx="1">
                  <c:v>48665</c:v>
                </c:pt>
                <c:pt idx="2">
                  <c:v>51458</c:v>
                </c:pt>
                <c:pt idx="3">
                  <c:v>41501</c:v>
                </c:pt>
                <c:pt idx="4">
                  <c:v>37494</c:v>
                </c:pt>
                <c:pt idx="5">
                  <c:v>44671</c:v>
                </c:pt>
                <c:pt idx="6">
                  <c:v>61706</c:v>
                </c:pt>
                <c:pt idx="7">
                  <c:v>66954</c:v>
                </c:pt>
                <c:pt idx="8">
                  <c:v>70200</c:v>
                </c:pt>
                <c:pt idx="9">
                  <c:v>66201</c:v>
                </c:pt>
                <c:pt idx="10">
                  <c:v>60886</c:v>
                </c:pt>
                <c:pt idx="11">
                  <c:v>62747</c:v>
                </c:pt>
                <c:pt idx="12">
                  <c:v>666541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5-4FE9-AA45-FB06B88138C3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995-4FE9-AA45-FB06B88138C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70667</c:v>
                </c:pt>
                <c:pt idx="1">
                  <c:v>65783</c:v>
                </c:pt>
                <c:pt idx="2">
                  <c:v>67607</c:v>
                </c:pt>
                <c:pt idx="3">
                  <c:v>47099</c:v>
                </c:pt>
                <c:pt idx="4">
                  <c:v>47307</c:v>
                </c:pt>
                <c:pt idx="5">
                  <c:v>59447</c:v>
                </c:pt>
                <c:pt idx="6">
                  <c:v>73992</c:v>
                </c:pt>
                <c:pt idx="7">
                  <c:v>75222</c:v>
                </c:pt>
                <c:pt idx="8">
                  <c:v>77720</c:v>
                </c:pt>
                <c:pt idx="9">
                  <c:v>74256</c:v>
                </c:pt>
                <c:pt idx="10">
                  <c:v>60088</c:v>
                </c:pt>
                <c:pt idx="11">
                  <c:v>67375</c:v>
                </c:pt>
                <c:pt idx="12">
                  <c:v>786563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95-4FE9-AA45-FB06B88138C3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95-4FE9-AA45-FB06B88138C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95-4FE9-AA45-FB06B88138C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69055</c:v>
                </c:pt>
                <c:pt idx="1">
                  <c:v>65244</c:v>
                </c:pt>
                <c:pt idx="2">
                  <c:v>59377</c:v>
                </c:pt>
                <c:pt idx="3">
                  <c:v>47302</c:v>
                </c:pt>
                <c:pt idx="4">
                  <c:v>42208</c:v>
                </c:pt>
                <c:pt idx="5">
                  <c:v>52733</c:v>
                </c:pt>
                <c:pt idx="6">
                  <c:v>84559</c:v>
                </c:pt>
                <c:pt idx="7">
                  <c:v>79288</c:v>
                </c:pt>
                <c:pt idx="8">
                  <c:v>75421</c:v>
                </c:pt>
                <c:pt idx="9">
                  <c:v>80610</c:v>
                </c:pt>
                <c:pt idx="12">
                  <c:v>499766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95-4FE9-AA45-FB06B8813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995-4FE9-AA45-FB06B88138C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56783</c:v>
                      </c:pt>
                      <c:pt idx="1">
                        <c:v>47712</c:v>
                      </c:pt>
                      <c:pt idx="2">
                        <c:v>27667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4094</c:v>
                      </c:pt>
                      <c:pt idx="8">
                        <c:v>4342</c:v>
                      </c:pt>
                      <c:pt idx="9">
                        <c:v>3047</c:v>
                      </c:pt>
                      <c:pt idx="10">
                        <c:v>4492</c:v>
                      </c:pt>
                      <c:pt idx="11">
                        <c:v>6245</c:v>
                      </c:pt>
                      <c:pt idx="12">
                        <c:v>163077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995-4FE9-AA45-FB06B88138C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995-4FE9-AA45-FB06B88138C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995-4FE9-AA45-FB06B88138C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995-4FE9-AA45-FB06B88138C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995-4FE9-AA45-FB06B88138C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995-4FE9-AA45-FB06B88138C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995-4FE9-AA45-FB06B88138C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995-4FE9-AA45-FB06B88138C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995-4FE9-AA45-FB06B88138C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995-4FE9-AA45-FB06B88138C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995-4FE9-AA45-FB06B88138C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995-4FE9-AA45-FB06B88138C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995-4FE9-AA45-FB06B88138C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995-4FE9-AA45-FB06B88138C3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-2.2811213154654952E-2</c:v>
                </c:pt>
                <c:pt idx="1">
                  <c:v>-8.1936062508550789E-3</c:v>
                </c:pt>
                <c:pt idx="2">
                  <c:v>-0.12173295664650108</c:v>
                </c:pt>
                <c:pt idx="3">
                  <c:v>4.3100702775005217E-3</c:v>
                </c:pt>
                <c:pt idx="4">
                  <c:v>-0.10778531718350348</c:v>
                </c:pt>
                <c:pt idx="5">
                  <c:v>-0.11294093898766966</c:v>
                </c:pt>
                <c:pt idx="6">
                  <c:v>0.14281273651205528</c:v>
                </c:pt>
                <c:pt idx="7">
                  <c:v>5.4053335460370722E-2</c:v>
                </c:pt>
                <c:pt idx="8">
                  <c:v>-2.9580545548121506E-2</c:v>
                </c:pt>
                <c:pt idx="9">
                  <c:v>8.5568842921784016E-2</c:v>
                </c:pt>
                <c:pt idx="12">
                  <c:v>-1.4509271894053488E-2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995-4FE9-AA45-FB06B8813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60-4621-A09B-01CAED32101D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147240</c:v>
                </c:pt>
                <c:pt idx="1">
                  <c:v>124021</c:v>
                </c:pt>
                <c:pt idx="2">
                  <c:v>121326</c:v>
                </c:pt>
                <c:pt idx="3">
                  <c:v>86889</c:v>
                </c:pt>
                <c:pt idx="4">
                  <c:v>71295</c:v>
                </c:pt>
                <c:pt idx="5">
                  <c:v>68057</c:v>
                </c:pt>
                <c:pt idx="6">
                  <c:v>61051</c:v>
                </c:pt>
                <c:pt idx="7">
                  <c:v>65688</c:v>
                </c:pt>
                <c:pt idx="8">
                  <c:v>87257</c:v>
                </c:pt>
                <c:pt idx="9">
                  <c:v>95060</c:v>
                </c:pt>
                <c:pt idx="10">
                  <c:v>146312</c:v>
                </c:pt>
                <c:pt idx="11">
                  <c:v>136634</c:v>
                </c:pt>
                <c:pt idx="12">
                  <c:v>1210830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60-4621-A09B-01CAED32101D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C60-4621-A09B-01CAED32101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155725</c:v>
                </c:pt>
                <c:pt idx="1">
                  <c:v>152616</c:v>
                </c:pt>
                <c:pt idx="2">
                  <c:v>150045</c:v>
                </c:pt>
                <c:pt idx="3">
                  <c:v>106843</c:v>
                </c:pt>
                <c:pt idx="4">
                  <c:v>87638</c:v>
                </c:pt>
                <c:pt idx="5">
                  <c:v>81325</c:v>
                </c:pt>
                <c:pt idx="6">
                  <c:v>76623</c:v>
                </c:pt>
                <c:pt idx="7">
                  <c:v>68793</c:v>
                </c:pt>
                <c:pt idx="8">
                  <c:v>95768</c:v>
                </c:pt>
                <c:pt idx="9">
                  <c:v>109949</c:v>
                </c:pt>
                <c:pt idx="10">
                  <c:v>147372</c:v>
                </c:pt>
                <c:pt idx="11">
                  <c:v>141819</c:v>
                </c:pt>
                <c:pt idx="12">
                  <c:v>1374516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60-4621-A09B-01CAED32101D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60-4621-A09B-01CAED32101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C60-4621-A09B-01CAED32101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156499</c:v>
                </c:pt>
                <c:pt idx="1">
                  <c:v>139754</c:v>
                </c:pt>
                <c:pt idx="2">
                  <c:v>148722</c:v>
                </c:pt>
                <c:pt idx="3">
                  <c:v>98517</c:v>
                </c:pt>
                <c:pt idx="4">
                  <c:v>77498</c:v>
                </c:pt>
                <c:pt idx="5">
                  <c:v>77681</c:v>
                </c:pt>
                <c:pt idx="6">
                  <c:v>61560</c:v>
                </c:pt>
                <c:pt idx="7">
                  <c:v>71620</c:v>
                </c:pt>
                <c:pt idx="8">
                  <c:v>82044</c:v>
                </c:pt>
                <c:pt idx="9">
                  <c:v>95382</c:v>
                </c:pt>
                <c:pt idx="12">
                  <c:v>831851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C60-4621-A09B-01CAED321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C60-4621-A09B-01CAED3210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164737</c:v>
                      </c:pt>
                      <c:pt idx="1">
                        <c:v>143791</c:v>
                      </c:pt>
                      <c:pt idx="2">
                        <c:v>74925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18885</c:v>
                      </c:pt>
                      <c:pt idx="8">
                        <c:v>4527</c:v>
                      </c:pt>
                      <c:pt idx="9">
                        <c:v>2230</c:v>
                      </c:pt>
                      <c:pt idx="10">
                        <c:v>11037</c:v>
                      </c:pt>
                      <c:pt idx="11">
                        <c:v>12813</c:v>
                      </c:pt>
                      <c:pt idx="12">
                        <c:v>445011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C60-4621-A09B-01CAED3210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C60-4621-A09B-01CAED32101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C60-4621-A09B-01CAED32101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C60-4621-A09B-01CAED32101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C60-4621-A09B-01CAED32101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C60-4621-A09B-01CAED32101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C60-4621-A09B-01CAED32101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C60-4621-A09B-01CAED32101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C60-4621-A09B-01CAED32101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C60-4621-A09B-01CAED32101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C60-4621-A09B-01CAED32101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C60-4621-A09B-01CAED32101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C60-4621-A09B-01CAED32101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C60-4621-A09B-01CAED32101D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4.9703002087011505E-3</c:v>
                </c:pt>
                <c:pt idx="1">
                  <c:v>-8.4276877915814841E-2</c:v>
                </c:pt>
                <c:pt idx="2">
                  <c:v>-8.8173547935619379E-3</c:v>
                </c:pt>
                <c:pt idx="3">
                  <c:v>-7.7927426223524221E-2</c:v>
                </c:pt>
                <c:pt idx="4">
                  <c:v>-0.11570323375704605</c:v>
                </c:pt>
                <c:pt idx="5">
                  <c:v>-4.4807869658776478E-2</c:v>
                </c:pt>
                <c:pt idx="6">
                  <c:v>-0.19658588152382439</c:v>
                </c:pt>
                <c:pt idx="7">
                  <c:v>4.109429738490844E-2</c:v>
                </c:pt>
                <c:pt idx="8">
                  <c:v>-0.14330465291120209</c:v>
                </c:pt>
                <c:pt idx="9">
                  <c:v>-0.1324886993060419</c:v>
                </c:pt>
                <c:pt idx="12">
                  <c:v>-5.4293503469727389E-2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C60-4621-A09B-01CAED321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9A-46A6-B463-B6F3FAC8A1AA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3614</c:v>
                </c:pt>
                <c:pt idx="1">
                  <c:v>3040</c:v>
                </c:pt>
                <c:pt idx="2">
                  <c:v>5138</c:v>
                </c:pt>
                <c:pt idx="3">
                  <c:v>9086</c:v>
                </c:pt>
                <c:pt idx="4">
                  <c:v>8929</c:v>
                </c:pt>
                <c:pt idx="5">
                  <c:v>12926</c:v>
                </c:pt>
                <c:pt idx="6">
                  <c:v>13120</c:v>
                </c:pt>
                <c:pt idx="7">
                  <c:v>9042</c:v>
                </c:pt>
                <c:pt idx="8">
                  <c:v>11184</c:v>
                </c:pt>
                <c:pt idx="9">
                  <c:v>6656</c:v>
                </c:pt>
                <c:pt idx="10">
                  <c:v>4449</c:v>
                </c:pt>
                <c:pt idx="11">
                  <c:v>4919</c:v>
                </c:pt>
                <c:pt idx="12">
                  <c:v>92103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9A-46A6-B463-B6F3FAC8A1AA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9A-46A6-B463-B6F3FAC8A1A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3298</c:v>
                </c:pt>
                <c:pt idx="1">
                  <c:v>3538</c:v>
                </c:pt>
                <c:pt idx="2">
                  <c:v>5968</c:v>
                </c:pt>
                <c:pt idx="3">
                  <c:v>7985</c:v>
                </c:pt>
                <c:pt idx="4">
                  <c:v>13978</c:v>
                </c:pt>
                <c:pt idx="5">
                  <c:v>15406</c:v>
                </c:pt>
                <c:pt idx="6">
                  <c:v>15137</c:v>
                </c:pt>
                <c:pt idx="7">
                  <c:v>13101</c:v>
                </c:pt>
                <c:pt idx="8">
                  <c:v>7971</c:v>
                </c:pt>
                <c:pt idx="9">
                  <c:v>8034</c:v>
                </c:pt>
                <c:pt idx="10">
                  <c:v>6479</c:v>
                </c:pt>
                <c:pt idx="11">
                  <c:v>5389</c:v>
                </c:pt>
                <c:pt idx="12">
                  <c:v>106284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9A-46A6-B463-B6F3FAC8A1AA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9A-46A6-B463-B6F3FAC8A1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9A-46A6-B463-B6F3FAC8A1A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3813</c:v>
                </c:pt>
                <c:pt idx="1">
                  <c:v>3458</c:v>
                </c:pt>
                <c:pt idx="2">
                  <c:v>4931</c:v>
                </c:pt>
                <c:pt idx="3">
                  <c:v>8064</c:v>
                </c:pt>
                <c:pt idx="4">
                  <c:v>11039</c:v>
                </c:pt>
                <c:pt idx="5">
                  <c:v>9716</c:v>
                </c:pt>
                <c:pt idx="6">
                  <c:v>14386</c:v>
                </c:pt>
                <c:pt idx="7">
                  <c:v>15167</c:v>
                </c:pt>
                <c:pt idx="8">
                  <c:v>10304</c:v>
                </c:pt>
                <c:pt idx="9">
                  <c:v>10238</c:v>
                </c:pt>
                <c:pt idx="12">
                  <c:v>70574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9A-46A6-B463-B6F3FAC8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69A-46A6-B463-B6F3FAC8A1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3543</c:v>
                      </c:pt>
                      <c:pt idx="1">
                        <c:v>3989</c:v>
                      </c:pt>
                      <c:pt idx="2">
                        <c:v>1220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4131</c:v>
                      </c:pt>
                      <c:pt idx="8">
                        <c:v>3358</c:v>
                      </c:pt>
                      <c:pt idx="9">
                        <c:v>4435</c:v>
                      </c:pt>
                      <c:pt idx="10">
                        <c:v>1740</c:v>
                      </c:pt>
                      <c:pt idx="11">
                        <c:v>2977</c:v>
                      </c:pt>
                      <c:pt idx="12">
                        <c:v>28320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69A-46A6-B463-B6F3FAC8A1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9A-46A6-B463-B6F3FAC8A1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69A-46A6-B463-B6F3FAC8A1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9A-46A6-B463-B6F3FAC8A1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69A-46A6-B463-B6F3FAC8A1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9A-46A6-B463-B6F3FAC8A1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69A-46A6-B463-B6F3FAC8A1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9A-46A6-B463-B6F3FAC8A1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69A-46A6-B463-B6F3FAC8A1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9A-46A6-B463-B6F3FAC8A1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69A-46A6-B463-B6F3FAC8A1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9A-46A6-B463-B6F3FAC8A1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69A-46A6-B463-B6F3FAC8A1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9A-46A6-B463-B6F3FAC8A1AA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0.15615524560339589</c:v>
                </c:pt>
                <c:pt idx="1">
                  <c:v>-2.2611644997173497E-2</c:v>
                </c:pt>
                <c:pt idx="2">
                  <c:v>-0.17376005361930291</c:v>
                </c:pt>
                <c:pt idx="3">
                  <c:v>9.8935504070132296E-3</c:v>
                </c:pt>
                <c:pt idx="4">
                  <c:v>-0.21025897839462016</c:v>
                </c:pt>
                <c:pt idx="5">
                  <c:v>-0.3693366220952875</c:v>
                </c:pt>
                <c:pt idx="6">
                  <c:v>-4.9613529761511566E-2</c:v>
                </c:pt>
                <c:pt idx="7">
                  <c:v>0.15769788565758347</c:v>
                </c:pt>
                <c:pt idx="8">
                  <c:v>0.29268598670179391</c:v>
                </c:pt>
                <c:pt idx="9">
                  <c:v>0.27433408015932281</c:v>
                </c:pt>
                <c:pt idx="12">
                  <c:v>-9.9947711418040819E-2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9A-46A6-B463-B6F3FAC8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02-41C3-8C9C-6044CEB86D10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18854</c:v>
                </c:pt>
                <c:pt idx="1">
                  <c:v>20151</c:v>
                </c:pt>
                <c:pt idx="2">
                  <c:v>23354</c:v>
                </c:pt>
                <c:pt idx="3">
                  <c:v>23096</c:v>
                </c:pt>
                <c:pt idx="4">
                  <c:v>16668</c:v>
                </c:pt>
                <c:pt idx="5">
                  <c:v>16599</c:v>
                </c:pt>
                <c:pt idx="6">
                  <c:v>21776</c:v>
                </c:pt>
                <c:pt idx="7">
                  <c:v>33567</c:v>
                </c:pt>
                <c:pt idx="8">
                  <c:v>25350</c:v>
                </c:pt>
                <c:pt idx="9">
                  <c:v>29606</c:v>
                </c:pt>
                <c:pt idx="10">
                  <c:v>22746</c:v>
                </c:pt>
                <c:pt idx="11">
                  <c:v>23544</c:v>
                </c:pt>
                <c:pt idx="12">
                  <c:v>275311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02-41C3-8C9C-6044CEB86D10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02-41C3-8C9C-6044CEB86D1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25326</c:v>
                </c:pt>
                <c:pt idx="1">
                  <c:v>30435</c:v>
                </c:pt>
                <c:pt idx="2">
                  <c:v>33158</c:v>
                </c:pt>
                <c:pt idx="3">
                  <c:v>32463</c:v>
                </c:pt>
                <c:pt idx="4">
                  <c:v>30513</c:v>
                </c:pt>
                <c:pt idx="5">
                  <c:v>31108</c:v>
                </c:pt>
                <c:pt idx="6">
                  <c:v>38922</c:v>
                </c:pt>
                <c:pt idx="7">
                  <c:v>43043</c:v>
                </c:pt>
                <c:pt idx="8">
                  <c:v>32169</c:v>
                </c:pt>
                <c:pt idx="9">
                  <c:v>36840</c:v>
                </c:pt>
                <c:pt idx="10">
                  <c:v>24750</c:v>
                </c:pt>
                <c:pt idx="11">
                  <c:v>25480</c:v>
                </c:pt>
                <c:pt idx="12">
                  <c:v>384207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02-41C3-8C9C-6044CEB86D10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02-41C3-8C9C-6044CEB86D1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2-41C3-8C9C-6044CEB86D1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28658</c:v>
                </c:pt>
                <c:pt idx="1">
                  <c:v>32786</c:v>
                </c:pt>
                <c:pt idx="2">
                  <c:v>32455</c:v>
                </c:pt>
                <c:pt idx="3">
                  <c:v>36564</c:v>
                </c:pt>
                <c:pt idx="4">
                  <c:v>34104</c:v>
                </c:pt>
                <c:pt idx="5">
                  <c:v>22991</c:v>
                </c:pt>
                <c:pt idx="6">
                  <c:v>37753</c:v>
                </c:pt>
                <c:pt idx="7">
                  <c:v>41030</c:v>
                </c:pt>
                <c:pt idx="8">
                  <c:v>28787</c:v>
                </c:pt>
                <c:pt idx="9">
                  <c:v>37397</c:v>
                </c:pt>
                <c:pt idx="12">
                  <c:v>266341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02-41C3-8C9C-6044CEB86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02-41C3-8C9C-6044CEB86D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12838</c:v>
                      </c:pt>
                      <c:pt idx="1">
                        <c:v>16806</c:v>
                      </c:pt>
                      <c:pt idx="2">
                        <c:v>6098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4147</c:v>
                      </c:pt>
                      <c:pt idx="8">
                        <c:v>1472</c:v>
                      </c:pt>
                      <c:pt idx="9">
                        <c:v>4177</c:v>
                      </c:pt>
                      <c:pt idx="10">
                        <c:v>612</c:v>
                      </c:pt>
                      <c:pt idx="11">
                        <c:v>2033</c:v>
                      </c:pt>
                      <c:pt idx="12">
                        <c:v>48969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02-41C3-8C9C-6044CEB86D1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02-41C3-8C9C-6044CEB86D1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02-41C3-8C9C-6044CEB86D1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02-41C3-8C9C-6044CEB86D1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02-41C3-8C9C-6044CEB86D1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02-41C3-8C9C-6044CEB86D1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02-41C3-8C9C-6044CEB86D1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02-41C3-8C9C-6044CEB86D1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02-41C3-8C9C-6044CEB86D1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02-41C3-8C9C-6044CEB86D1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02-41C3-8C9C-6044CEB86D1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02-41C3-8C9C-6044CEB86D1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02-41C3-8C9C-6044CEB86D1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02-41C3-8C9C-6044CEB86D10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0.13156440022111671</c:v>
                </c:pt>
                <c:pt idx="1">
                  <c:v>7.7246591095777806E-2</c:v>
                </c:pt>
                <c:pt idx="2">
                  <c:v>-2.1201519995174611E-2</c:v>
                </c:pt>
                <c:pt idx="3">
                  <c:v>0.12632843544958883</c:v>
                </c:pt>
                <c:pt idx="4">
                  <c:v>0.11768754301445283</c:v>
                </c:pt>
                <c:pt idx="5">
                  <c:v>-0.26092966439501097</c:v>
                </c:pt>
                <c:pt idx="6">
                  <c:v>-3.0034427830018973E-2</c:v>
                </c:pt>
                <c:pt idx="7">
                  <c:v>-4.6767186302069996E-2</c:v>
                </c:pt>
                <c:pt idx="8">
                  <c:v>-0.10513227019801674</c:v>
                </c:pt>
                <c:pt idx="9">
                  <c:v>1.5119435396308445E-2</c:v>
                </c:pt>
                <c:pt idx="12">
                  <c:v>5.1817577971680073E-3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02-41C3-8C9C-6044CEB86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57-4513-B00B-394B7A3FC7CE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3587</c:v>
                </c:pt>
                <c:pt idx="1">
                  <c:v>2714</c:v>
                </c:pt>
                <c:pt idx="2">
                  <c:v>4070</c:v>
                </c:pt>
                <c:pt idx="3">
                  <c:v>2042</c:v>
                </c:pt>
                <c:pt idx="4">
                  <c:v>2232</c:v>
                </c:pt>
                <c:pt idx="5">
                  <c:v>2900</c:v>
                </c:pt>
                <c:pt idx="6">
                  <c:v>5343</c:v>
                </c:pt>
                <c:pt idx="7">
                  <c:v>6391</c:v>
                </c:pt>
                <c:pt idx="8">
                  <c:v>4673</c:v>
                </c:pt>
                <c:pt idx="9">
                  <c:v>4047</c:v>
                </c:pt>
                <c:pt idx="10">
                  <c:v>3953</c:v>
                </c:pt>
                <c:pt idx="11">
                  <c:v>3615</c:v>
                </c:pt>
                <c:pt idx="12">
                  <c:v>45567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7-4513-B00B-394B7A3FC7CE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57-4513-B00B-394B7A3FC7C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3593</c:v>
                </c:pt>
                <c:pt idx="1">
                  <c:v>4033</c:v>
                </c:pt>
                <c:pt idx="2">
                  <c:v>3780</c:v>
                </c:pt>
                <c:pt idx="3">
                  <c:v>3683</c:v>
                </c:pt>
                <c:pt idx="4">
                  <c:v>3663</c:v>
                </c:pt>
                <c:pt idx="5">
                  <c:v>4781</c:v>
                </c:pt>
                <c:pt idx="6">
                  <c:v>8924</c:v>
                </c:pt>
                <c:pt idx="7">
                  <c:v>5956</c:v>
                </c:pt>
                <c:pt idx="8">
                  <c:v>5487</c:v>
                </c:pt>
                <c:pt idx="9">
                  <c:v>5700</c:v>
                </c:pt>
                <c:pt idx="10">
                  <c:v>4388</c:v>
                </c:pt>
                <c:pt idx="11">
                  <c:v>4832</c:v>
                </c:pt>
                <c:pt idx="12">
                  <c:v>58820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57-4513-B00B-394B7A3FC7CE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57-4513-B00B-394B7A3FC7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57-4513-B00B-394B7A3FC7C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5043</c:v>
                </c:pt>
                <c:pt idx="1">
                  <c:v>4733</c:v>
                </c:pt>
                <c:pt idx="2">
                  <c:v>5059</c:v>
                </c:pt>
                <c:pt idx="3">
                  <c:v>2760</c:v>
                </c:pt>
                <c:pt idx="4">
                  <c:v>3029</c:v>
                </c:pt>
                <c:pt idx="5">
                  <c:v>4208</c:v>
                </c:pt>
                <c:pt idx="6">
                  <c:v>6844</c:v>
                </c:pt>
                <c:pt idx="7">
                  <c:v>6898</c:v>
                </c:pt>
                <c:pt idx="8">
                  <c:v>6915</c:v>
                </c:pt>
                <c:pt idx="9">
                  <c:v>7586</c:v>
                </c:pt>
                <c:pt idx="12">
                  <c:v>38574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57-4513-B00B-394B7A3F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57-4513-B00B-394B7A3FC7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2894</c:v>
                      </c:pt>
                      <c:pt idx="1">
                        <c:v>2669</c:v>
                      </c:pt>
                      <c:pt idx="2">
                        <c:v>2054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1276</c:v>
                      </c:pt>
                      <c:pt idx="8">
                        <c:v>3461</c:v>
                      </c:pt>
                      <c:pt idx="9">
                        <c:v>1379</c:v>
                      </c:pt>
                      <c:pt idx="10">
                        <c:v>671</c:v>
                      </c:pt>
                      <c:pt idx="11">
                        <c:v>337</c:v>
                      </c:pt>
                      <c:pt idx="12">
                        <c:v>14962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57-4513-B00B-394B7A3FC7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57-4513-B00B-394B7A3FC7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57-4513-B00B-394B7A3FC7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57-4513-B00B-394B7A3FC7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57-4513-B00B-394B7A3FC7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57-4513-B00B-394B7A3FC7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57-4513-B00B-394B7A3FC7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57-4513-B00B-394B7A3FC7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57-4513-B00B-394B7A3FC7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57-4513-B00B-394B7A3FC7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57-4513-B00B-394B7A3FC7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57-4513-B00B-394B7A3FC7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57-4513-B00B-394B7A3FC7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57-4513-B00B-394B7A3FC7CE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0.40356248260506544</c:v>
                </c:pt>
                <c:pt idx="1">
                  <c:v>0.17356806347632037</c:v>
                </c:pt>
                <c:pt idx="2">
                  <c:v>0.33835978835978842</c:v>
                </c:pt>
                <c:pt idx="3">
                  <c:v>-0.25061091501493349</c:v>
                </c:pt>
                <c:pt idx="4">
                  <c:v>-0.17308217308217311</c:v>
                </c:pt>
                <c:pt idx="5">
                  <c:v>-0.11984940389039955</c:v>
                </c:pt>
                <c:pt idx="6">
                  <c:v>-0.23307933662034963</c:v>
                </c:pt>
                <c:pt idx="7">
                  <c:v>0.15815983881799855</c:v>
                </c:pt>
                <c:pt idx="8">
                  <c:v>0.26025150355385462</c:v>
                </c:pt>
                <c:pt idx="9">
                  <c:v>0.3308771929824561</c:v>
                </c:pt>
                <c:pt idx="12">
                  <c:v>4.1912894072320128E-3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57-4513-B00B-394B7A3F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B2-4C84-9CF1-D8FDCA6C5CFF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6581</c:v>
                </c:pt>
                <c:pt idx="1">
                  <c:v>5446</c:v>
                </c:pt>
                <c:pt idx="2">
                  <c:v>5191</c:v>
                </c:pt>
                <c:pt idx="3">
                  <c:v>4693</c:v>
                </c:pt>
                <c:pt idx="4">
                  <c:v>4570</c:v>
                </c:pt>
                <c:pt idx="5">
                  <c:v>6037</c:v>
                </c:pt>
                <c:pt idx="6">
                  <c:v>9426</c:v>
                </c:pt>
                <c:pt idx="7">
                  <c:v>13529</c:v>
                </c:pt>
                <c:pt idx="8">
                  <c:v>9989</c:v>
                </c:pt>
                <c:pt idx="9">
                  <c:v>9266</c:v>
                </c:pt>
                <c:pt idx="10">
                  <c:v>8087</c:v>
                </c:pt>
                <c:pt idx="11">
                  <c:v>7535</c:v>
                </c:pt>
                <c:pt idx="12">
                  <c:v>90350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B2-4C84-9CF1-D8FDCA6C5CFF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B2-4C84-9CF1-D8FDCA6C5CF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8748</c:v>
                </c:pt>
                <c:pt idx="1">
                  <c:v>7811</c:v>
                </c:pt>
                <c:pt idx="2">
                  <c:v>7389</c:v>
                </c:pt>
                <c:pt idx="3">
                  <c:v>7994</c:v>
                </c:pt>
                <c:pt idx="4">
                  <c:v>7162</c:v>
                </c:pt>
                <c:pt idx="5">
                  <c:v>10443</c:v>
                </c:pt>
                <c:pt idx="6">
                  <c:v>17870</c:v>
                </c:pt>
                <c:pt idx="7">
                  <c:v>17817</c:v>
                </c:pt>
                <c:pt idx="8">
                  <c:v>13011</c:v>
                </c:pt>
                <c:pt idx="9">
                  <c:v>14761</c:v>
                </c:pt>
                <c:pt idx="10">
                  <c:v>8957</c:v>
                </c:pt>
                <c:pt idx="11">
                  <c:v>12303</c:v>
                </c:pt>
                <c:pt idx="12">
                  <c:v>134266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B2-4C84-9CF1-D8FDCA6C5CFF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B2-4C84-9CF1-D8FDCA6C5CF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B2-4C84-9CF1-D8FDCA6C5CF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10873</c:v>
                </c:pt>
                <c:pt idx="1">
                  <c:v>11952</c:v>
                </c:pt>
                <c:pt idx="2">
                  <c:v>9318</c:v>
                </c:pt>
                <c:pt idx="3">
                  <c:v>7482</c:v>
                </c:pt>
                <c:pt idx="4">
                  <c:v>5929</c:v>
                </c:pt>
                <c:pt idx="5">
                  <c:v>5971</c:v>
                </c:pt>
                <c:pt idx="6">
                  <c:v>13019</c:v>
                </c:pt>
                <c:pt idx="7">
                  <c:v>15438</c:v>
                </c:pt>
                <c:pt idx="8">
                  <c:v>10330</c:v>
                </c:pt>
                <c:pt idx="9">
                  <c:v>11784</c:v>
                </c:pt>
                <c:pt idx="12">
                  <c:v>79982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1B2-4C84-9CF1-D8FDCA6C5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1B2-4C84-9CF1-D8FDCA6C5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4444</c:v>
                      </c:pt>
                      <c:pt idx="1">
                        <c:v>3952</c:v>
                      </c:pt>
                      <c:pt idx="2">
                        <c:v>2527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1443</c:v>
                      </c:pt>
                      <c:pt idx="8">
                        <c:v>396</c:v>
                      </c:pt>
                      <c:pt idx="9">
                        <c:v>218</c:v>
                      </c:pt>
                      <c:pt idx="10">
                        <c:v>367</c:v>
                      </c:pt>
                      <c:pt idx="11">
                        <c:v>553</c:v>
                      </c:pt>
                      <c:pt idx="12">
                        <c:v>15102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1B2-4C84-9CF1-D8FDCA6C5C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B2-4C84-9CF1-D8FDCA6C5CF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B2-4C84-9CF1-D8FDCA6C5CF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1B2-4C84-9CF1-D8FDCA6C5CF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1B2-4C84-9CF1-D8FDCA6C5CF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B2-4C84-9CF1-D8FDCA6C5CF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1B2-4C84-9CF1-D8FDCA6C5CF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1B2-4C84-9CF1-D8FDCA6C5CF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1B2-4C84-9CF1-D8FDCA6C5CF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1B2-4C84-9CF1-D8FDCA6C5CF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1B2-4C84-9CF1-D8FDCA6C5CF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1B2-4C84-9CF1-D8FDCA6C5CF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1B2-4C84-9CF1-D8FDCA6C5CF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1B2-4C84-9CF1-D8FDCA6C5CFF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0.24291266575217185</c:v>
                </c:pt>
                <c:pt idx="1">
                  <c:v>0.53014978875944174</c:v>
                </c:pt>
                <c:pt idx="2">
                  <c:v>0.26106374340235483</c:v>
                </c:pt>
                <c:pt idx="3">
                  <c:v>-6.404803602702025E-2</c:v>
                </c:pt>
                <c:pt idx="4">
                  <c:v>-0.17215861491203577</c:v>
                </c:pt>
                <c:pt idx="5">
                  <c:v>-0.42822943598582786</c:v>
                </c:pt>
                <c:pt idx="6">
                  <c:v>-0.27146054840514833</c:v>
                </c:pt>
                <c:pt idx="7">
                  <c:v>-0.13352416231688835</c:v>
                </c:pt>
                <c:pt idx="8">
                  <c:v>-0.20605641380370454</c:v>
                </c:pt>
                <c:pt idx="9">
                  <c:v>-0.20168010297405325</c:v>
                </c:pt>
                <c:pt idx="12">
                  <c:v>-6.1618602904944031E-2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1B2-4C84-9CF1-D8FDCA6C5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05-4407-A80F-CDE10C13B773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14185</c:v>
                </c:pt>
                <c:pt idx="1">
                  <c:v>13893</c:v>
                </c:pt>
                <c:pt idx="2">
                  <c:v>12035</c:v>
                </c:pt>
                <c:pt idx="3">
                  <c:v>4421</c:v>
                </c:pt>
                <c:pt idx="4">
                  <c:v>1554</c:v>
                </c:pt>
                <c:pt idx="5">
                  <c:v>1137</c:v>
                </c:pt>
                <c:pt idx="6">
                  <c:v>1227</c:v>
                </c:pt>
                <c:pt idx="7">
                  <c:v>1177</c:v>
                </c:pt>
                <c:pt idx="8">
                  <c:v>906</c:v>
                </c:pt>
                <c:pt idx="9">
                  <c:v>4290</c:v>
                </c:pt>
                <c:pt idx="10">
                  <c:v>10498</c:v>
                </c:pt>
                <c:pt idx="11">
                  <c:v>9612</c:v>
                </c:pt>
                <c:pt idx="12">
                  <c:v>74935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05-4407-A80F-CDE10C13B773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05-4407-A80F-CDE10C13B77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11905</c:v>
                </c:pt>
                <c:pt idx="1">
                  <c:v>13299</c:v>
                </c:pt>
                <c:pt idx="2">
                  <c:v>11980</c:v>
                </c:pt>
                <c:pt idx="3">
                  <c:v>2791</c:v>
                </c:pt>
                <c:pt idx="4">
                  <c:v>1368</c:v>
                </c:pt>
                <c:pt idx="5">
                  <c:v>942</c:v>
                </c:pt>
                <c:pt idx="6">
                  <c:v>1623</c:v>
                </c:pt>
                <c:pt idx="7">
                  <c:v>1100</c:v>
                </c:pt>
                <c:pt idx="8">
                  <c:v>1480</c:v>
                </c:pt>
                <c:pt idx="9">
                  <c:v>4680</c:v>
                </c:pt>
                <c:pt idx="10">
                  <c:v>10590</c:v>
                </c:pt>
                <c:pt idx="11">
                  <c:v>6874</c:v>
                </c:pt>
                <c:pt idx="12">
                  <c:v>68632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05-4407-A80F-CDE10C13B773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05-4407-A80F-CDE10C13B77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05-4407-A80F-CDE10C13B77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11922</c:v>
                </c:pt>
                <c:pt idx="1">
                  <c:v>11574</c:v>
                </c:pt>
                <c:pt idx="2">
                  <c:v>13328</c:v>
                </c:pt>
                <c:pt idx="3">
                  <c:v>4116</c:v>
                </c:pt>
                <c:pt idx="4">
                  <c:v>1119</c:v>
                </c:pt>
                <c:pt idx="5">
                  <c:v>851</c:v>
                </c:pt>
                <c:pt idx="6">
                  <c:v>3070</c:v>
                </c:pt>
                <c:pt idx="7">
                  <c:v>2237</c:v>
                </c:pt>
                <c:pt idx="8">
                  <c:v>1925</c:v>
                </c:pt>
                <c:pt idx="9">
                  <c:v>4718</c:v>
                </c:pt>
                <c:pt idx="12">
                  <c:v>48217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05-4407-A80F-CDE10C13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05-4407-A80F-CDE10C13B7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12677</c:v>
                      </c:pt>
                      <c:pt idx="1">
                        <c:v>10552</c:v>
                      </c:pt>
                      <c:pt idx="2">
                        <c:v>6958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100</c:v>
                      </c:pt>
                      <c:pt idx="9">
                        <c:v>13</c:v>
                      </c:pt>
                      <c:pt idx="10">
                        <c:v>25</c:v>
                      </c:pt>
                      <c:pt idx="11">
                        <c:v>120</c:v>
                      </c:pt>
                      <c:pt idx="12">
                        <c:v>30460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05-4407-A80F-CDE10C13B77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05-4407-A80F-CDE10C13B77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05-4407-A80F-CDE10C13B77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05-4407-A80F-CDE10C13B77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05-4407-A80F-CDE10C13B77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05-4407-A80F-CDE10C13B77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05-4407-A80F-CDE10C13B77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05-4407-A80F-CDE10C13B77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05-4407-A80F-CDE10C13B77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05-4407-A80F-CDE10C13B77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05-4407-A80F-CDE10C13B77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05-4407-A80F-CDE10C13B77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05-4407-A80F-CDE10C13B77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05-4407-A80F-CDE10C13B773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1.427971440571163E-3</c:v>
                </c:pt>
                <c:pt idx="1">
                  <c:v>-0.12970900067674263</c:v>
                </c:pt>
                <c:pt idx="2">
                  <c:v>0.11252086811352258</c:v>
                </c:pt>
                <c:pt idx="3">
                  <c:v>0.47474023647438202</c:v>
                </c:pt>
                <c:pt idx="4">
                  <c:v>-0.18201754385964908</c:v>
                </c:pt>
                <c:pt idx="5">
                  <c:v>-9.6602972399150722E-2</c:v>
                </c:pt>
                <c:pt idx="6">
                  <c:v>0.8915588416512632</c:v>
                </c:pt>
                <c:pt idx="7">
                  <c:v>1.0336363636363637</c:v>
                </c:pt>
                <c:pt idx="8">
                  <c:v>0.30067567567567566</c:v>
                </c:pt>
                <c:pt idx="9">
                  <c:v>8.1196581196580908E-3</c:v>
                </c:pt>
                <c:pt idx="12">
                  <c:v>7.1298435833629492E-2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05-4407-A80F-CDE10C13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C8-41DC-852F-66201CE34474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14056</c:v>
                </c:pt>
                <c:pt idx="1">
                  <c:v>10790</c:v>
                </c:pt>
                <c:pt idx="2">
                  <c:v>13448</c:v>
                </c:pt>
                <c:pt idx="3">
                  <c:v>6713</c:v>
                </c:pt>
                <c:pt idx="4">
                  <c:v>976</c:v>
                </c:pt>
                <c:pt idx="5">
                  <c:v>1174</c:v>
                </c:pt>
                <c:pt idx="6">
                  <c:v>1082</c:v>
                </c:pt>
                <c:pt idx="7">
                  <c:v>642</c:v>
                </c:pt>
                <c:pt idx="8">
                  <c:v>677</c:v>
                </c:pt>
                <c:pt idx="9">
                  <c:v>5312</c:v>
                </c:pt>
                <c:pt idx="10">
                  <c:v>12717</c:v>
                </c:pt>
                <c:pt idx="11">
                  <c:v>14110</c:v>
                </c:pt>
                <c:pt idx="12">
                  <c:v>81697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8-41DC-852F-66201CE34474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C8-41DC-852F-66201CE3447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15423</c:v>
                </c:pt>
                <c:pt idx="1">
                  <c:v>14145</c:v>
                </c:pt>
                <c:pt idx="2">
                  <c:v>13372</c:v>
                </c:pt>
                <c:pt idx="3">
                  <c:v>6549</c:v>
                </c:pt>
                <c:pt idx="4">
                  <c:v>564</c:v>
                </c:pt>
                <c:pt idx="5">
                  <c:v>774</c:v>
                </c:pt>
                <c:pt idx="6">
                  <c:v>428</c:v>
                </c:pt>
                <c:pt idx="7">
                  <c:v>407</c:v>
                </c:pt>
                <c:pt idx="8">
                  <c:v>1644</c:v>
                </c:pt>
                <c:pt idx="9">
                  <c:v>3688</c:v>
                </c:pt>
                <c:pt idx="10">
                  <c:v>10546</c:v>
                </c:pt>
                <c:pt idx="11">
                  <c:v>12135</c:v>
                </c:pt>
                <c:pt idx="12">
                  <c:v>79675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C8-41DC-852F-66201CE34474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C8-41DC-852F-66201CE3447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C8-41DC-852F-66201CE3447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14766</c:v>
                </c:pt>
                <c:pt idx="1">
                  <c:v>8535</c:v>
                </c:pt>
                <c:pt idx="2">
                  <c:v>11605</c:v>
                </c:pt>
                <c:pt idx="3">
                  <c:v>3670</c:v>
                </c:pt>
                <c:pt idx="4">
                  <c:v>443</c:v>
                </c:pt>
                <c:pt idx="5">
                  <c:v>405</c:v>
                </c:pt>
                <c:pt idx="6">
                  <c:v>386</c:v>
                </c:pt>
                <c:pt idx="7">
                  <c:v>561</c:v>
                </c:pt>
                <c:pt idx="8">
                  <c:v>505</c:v>
                </c:pt>
                <c:pt idx="9">
                  <c:v>3428</c:v>
                </c:pt>
                <c:pt idx="12">
                  <c:v>40371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C8-41DC-852F-66201CE34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C8-41DC-852F-66201CE3447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22962</c:v>
                      </c:pt>
                      <c:pt idx="1">
                        <c:v>16812</c:v>
                      </c:pt>
                      <c:pt idx="2">
                        <c:v>8864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</c:v>
                      </c:pt>
                      <c:pt idx="8">
                        <c:v>134</c:v>
                      </c:pt>
                      <c:pt idx="9">
                        <c:v>240</c:v>
                      </c:pt>
                      <c:pt idx="10">
                        <c:v>431</c:v>
                      </c:pt>
                      <c:pt idx="11">
                        <c:v>490</c:v>
                      </c:pt>
                      <c:pt idx="12">
                        <c:v>50030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C8-41DC-852F-66201CE3447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C8-41DC-852F-66201CE3447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C8-41DC-852F-66201CE3447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C8-41DC-852F-66201CE3447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C8-41DC-852F-66201CE3447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C8-41DC-852F-66201CE3447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C8-41DC-852F-66201CE3447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C8-41DC-852F-66201CE3447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C8-41DC-852F-66201CE3447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C8-41DC-852F-66201CE3447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C8-41DC-852F-66201CE3447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C8-41DC-852F-66201CE3447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C8-41DC-852F-66201CE3447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C8-41DC-852F-66201CE34474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-4.2598716203073317E-2</c:v>
                </c:pt>
                <c:pt idx="1">
                  <c:v>-0.39660657476139982</c:v>
                </c:pt>
                <c:pt idx="2">
                  <c:v>-0.13214178881244387</c:v>
                </c:pt>
                <c:pt idx="3">
                  <c:v>-0.43960910062604974</c:v>
                </c:pt>
                <c:pt idx="4">
                  <c:v>-0.21453900709219853</c:v>
                </c:pt>
                <c:pt idx="5">
                  <c:v>-0.47674418604651159</c:v>
                </c:pt>
                <c:pt idx="6">
                  <c:v>-9.8130841121495282E-2</c:v>
                </c:pt>
                <c:pt idx="7">
                  <c:v>0.37837837837837829</c:v>
                </c:pt>
                <c:pt idx="8">
                  <c:v>-0.69282238442822386</c:v>
                </c:pt>
                <c:pt idx="9">
                  <c:v>-7.0498915401301487E-2</c:v>
                </c:pt>
                <c:pt idx="12">
                  <c:v>-0.21855522434284391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C8-41DC-852F-66201CE34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46-4F18-B403-DAF455746C9A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459644</c:v>
                </c:pt>
                <c:pt idx="1">
                  <c:v>411785</c:v>
                </c:pt>
                <c:pt idx="2">
                  <c:v>435839</c:v>
                </c:pt>
                <c:pt idx="3">
                  <c:v>379392</c:v>
                </c:pt>
                <c:pt idx="4">
                  <c:v>340598</c:v>
                </c:pt>
                <c:pt idx="5">
                  <c:v>393768</c:v>
                </c:pt>
                <c:pt idx="6">
                  <c:v>454413</c:v>
                </c:pt>
                <c:pt idx="7">
                  <c:v>480859</c:v>
                </c:pt>
                <c:pt idx="8">
                  <c:v>441114</c:v>
                </c:pt>
                <c:pt idx="9">
                  <c:v>428972</c:v>
                </c:pt>
                <c:pt idx="10">
                  <c:v>456108</c:v>
                </c:pt>
                <c:pt idx="11">
                  <c:v>440835</c:v>
                </c:pt>
                <c:pt idx="12">
                  <c:v>5123327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46-4F18-B403-DAF455746C9A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46-4F18-B403-DAF455746C9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482317</c:v>
                </c:pt>
                <c:pt idx="1">
                  <c:v>476786</c:v>
                </c:pt>
                <c:pt idx="2">
                  <c:v>499150</c:v>
                </c:pt>
                <c:pt idx="3">
                  <c:v>411482</c:v>
                </c:pt>
                <c:pt idx="4">
                  <c:v>405702</c:v>
                </c:pt>
                <c:pt idx="5">
                  <c:v>460449</c:v>
                </c:pt>
                <c:pt idx="6">
                  <c:v>532065</c:v>
                </c:pt>
                <c:pt idx="7">
                  <c:v>551869</c:v>
                </c:pt>
                <c:pt idx="8">
                  <c:v>489204</c:v>
                </c:pt>
                <c:pt idx="9">
                  <c:v>490987</c:v>
                </c:pt>
                <c:pt idx="10">
                  <c:v>482914</c:v>
                </c:pt>
                <c:pt idx="11">
                  <c:v>468874</c:v>
                </c:pt>
                <c:pt idx="12">
                  <c:v>5751799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46-4F18-B403-DAF455746C9A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46-4F18-B403-DAF455746C9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546-4F18-B403-DAF455746C9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494946</c:v>
                </c:pt>
                <c:pt idx="1">
                  <c:v>478546</c:v>
                </c:pt>
                <c:pt idx="2">
                  <c:v>499373</c:v>
                </c:pt>
                <c:pt idx="3">
                  <c:v>421131</c:v>
                </c:pt>
                <c:pt idx="4">
                  <c:v>405133</c:v>
                </c:pt>
                <c:pt idx="5">
                  <c:v>430081</c:v>
                </c:pt>
                <c:pt idx="6">
                  <c:v>526626</c:v>
                </c:pt>
                <c:pt idx="7">
                  <c:v>557802</c:v>
                </c:pt>
                <c:pt idx="8">
                  <c:v>455849</c:v>
                </c:pt>
                <c:pt idx="9">
                  <c:v>476664</c:v>
                </c:pt>
                <c:pt idx="12">
                  <c:v>3813638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546-4F18-B403-DAF455746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546-4F18-B403-DAF455746C9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493497</c:v>
                      </c:pt>
                      <c:pt idx="1">
                        <c:v>430844</c:v>
                      </c:pt>
                      <c:pt idx="2">
                        <c:v>217806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115808</c:v>
                      </c:pt>
                      <c:pt idx="8">
                        <c:v>80706</c:v>
                      </c:pt>
                      <c:pt idx="9">
                        <c:v>56100</c:v>
                      </c:pt>
                      <c:pt idx="10">
                        <c:v>36828</c:v>
                      </c:pt>
                      <c:pt idx="11">
                        <c:v>44846</c:v>
                      </c:pt>
                      <c:pt idx="12">
                        <c:v>1546641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546-4F18-B403-DAF455746C9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546-4F18-B403-DAF455746C9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546-4F18-B403-DAF455746C9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546-4F18-B403-DAF455746C9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546-4F18-B403-DAF455746C9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546-4F18-B403-DAF455746C9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546-4F18-B403-DAF455746C9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546-4F18-B403-DAF455746C9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546-4F18-B403-DAF455746C9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546-4F18-B403-DAF455746C9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546-4F18-B403-DAF455746C9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546-4F18-B403-DAF455746C9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546-4F18-B403-DAF455746C9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546-4F18-B403-DAF455746C9A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2.6184024199851885E-2</c:v>
                </c:pt>
                <c:pt idx="1">
                  <c:v>3.6913835557252916E-3</c:v>
                </c:pt>
                <c:pt idx="2">
                  <c:v>4.4675949113504032E-4</c:v>
                </c:pt>
                <c:pt idx="3">
                  <c:v>2.3449385392313671E-2</c:v>
                </c:pt>
                <c:pt idx="4">
                  <c:v>-1.4025072590225784E-3</c:v>
                </c:pt>
                <c:pt idx="5">
                  <c:v>-6.5953015426246986E-2</c:v>
                </c:pt>
                <c:pt idx="6">
                  <c:v>-1.0222435228778415E-2</c:v>
                </c:pt>
                <c:pt idx="7">
                  <c:v>1.0750739758891958E-2</c:v>
                </c:pt>
                <c:pt idx="8">
                  <c:v>-6.8182189843091989E-2</c:v>
                </c:pt>
                <c:pt idx="9">
                  <c:v>-2.9171851800556814E-2</c:v>
                </c:pt>
                <c:pt idx="12">
                  <c:v>-1.6184008670565575E-3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546-4F18-B403-DAF455746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7B-4C5F-B0B3-933411A4085A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361401</c:v>
                </c:pt>
                <c:pt idx="1">
                  <c:v>321582</c:v>
                </c:pt>
                <c:pt idx="2">
                  <c:v>342372</c:v>
                </c:pt>
                <c:pt idx="3">
                  <c:v>302352</c:v>
                </c:pt>
                <c:pt idx="4">
                  <c:v>274338</c:v>
                </c:pt>
                <c:pt idx="5">
                  <c:v>316101</c:v>
                </c:pt>
                <c:pt idx="6">
                  <c:v>361648</c:v>
                </c:pt>
                <c:pt idx="7">
                  <c:v>399402</c:v>
                </c:pt>
                <c:pt idx="8">
                  <c:v>360982</c:v>
                </c:pt>
                <c:pt idx="9">
                  <c:v>353071</c:v>
                </c:pt>
                <c:pt idx="10">
                  <c:v>365540</c:v>
                </c:pt>
                <c:pt idx="11">
                  <c:v>348250</c:v>
                </c:pt>
                <c:pt idx="12">
                  <c:v>4107039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B-4C5F-B0B3-933411A4085A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A7B-4C5F-B0B3-933411A4085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388603</c:v>
                </c:pt>
                <c:pt idx="1">
                  <c:v>385800</c:v>
                </c:pt>
                <c:pt idx="2">
                  <c:v>400622</c:v>
                </c:pt>
                <c:pt idx="3">
                  <c:v>325621</c:v>
                </c:pt>
                <c:pt idx="4">
                  <c:v>335432</c:v>
                </c:pt>
                <c:pt idx="5">
                  <c:v>376782</c:v>
                </c:pt>
                <c:pt idx="6">
                  <c:v>429398</c:v>
                </c:pt>
                <c:pt idx="7">
                  <c:v>441301</c:v>
                </c:pt>
                <c:pt idx="8">
                  <c:v>390629</c:v>
                </c:pt>
                <c:pt idx="9">
                  <c:v>401956</c:v>
                </c:pt>
                <c:pt idx="10">
                  <c:v>389586</c:v>
                </c:pt>
                <c:pt idx="11">
                  <c:v>374099</c:v>
                </c:pt>
                <c:pt idx="12">
                  <c:v>4639829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B-4C5F-B0B3-933411A4085A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7B-4C5F-B0B3-933411A4085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7B-4C5F-B0B3-933411A4085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397887</c:v>
                </c:pt>
                <c:pt idx="1">
                  <c:v>385040</c:v>
                </c:pt>
                <c:pt idx="2">
                  <c:v>390528</c:v>
                </c:pt>
                <c:pt idx="3">
                  <c:v>318649</c:v>
                </c:pt>
                <c:pt idx="4">
                  <c:v>317286</c:v>
                </c:pt>
                <c:pt idx="5">
                  <c:v>338911</c:v>
                </c:pt>
                <c:pt idx="6">
                  <c:v>409607</c:v>
                </c:pt>
                <c:pt idx="7">
                  <c:v>444039</c:v>
                </c:pt>
                <c:pt idx="8">
                  <c:v>361762</c:v>
                </c:pt>
                <c:pt idx="9">
                  <c:v>372458</c:v>
                </c:pt>
                <c:pt idx="12">
                  <c:v>3001947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B-4C5F-B0B3-933411A4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A7B-4C5F-B0B3-933411A408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373415</c:v>
                      </c:pt>
                      <c:pt idx="1">
                        <c:v>332081</c:v>
                      </c:pt>
                      <c:pt idx="2">
                        <c:v>163870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87947</c:v>
                      </c:pt>
                      <c:pt idx="8">
                        <c:v>61722</c:v>
                      </c:pt>
                      <c:pt idx="9">
                        <c:v>42156</c:v>
                      </c:pt>
                      <c:pt idx="10">
                        <c:v>24880</c:v>
                      </c:pt>
                      <c:pt idx="11">
                        <c:v>27572</c:v>
                      </c:pt>
                      <c:pt idx="12">
                        <c:v>1157521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A7B-4C5F-B0B3-933411A408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A7B-4C5F-B0B3-933411A4085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A7B-4C5F-B0B3-933411A4085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A7B-4C5F-B0B3-933411A4085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A7B-4C5F-B0B3-933411A4085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A7B-4C5F-B0B3-933411A4085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A7B-4C5F-B0B3-933411A4085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A7B-4C5F-B0B3-933411A4085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A7B-4C5F-B0B3-933411A4085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A7B-4C5F-B0B3-933411A4085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A7B-4C5F-B0B3-933411A4085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A7B-4C5F-B0B3-933411A4085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A7B-4C5F-B0B3-933411A4085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A7B-4C5F-B0B3-933411A4085A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2.3890705938965917E-2</c:v>
                </c:pt>
                <c:pt idx="1">
                  <c:v>-1.9699326075687251E-3</c:v>
                </c:pt>
                <c:pt idx="2">
                  <c:v>-2.5195820499123833E-2</c:v>
                </c:pt>
                <c:pt idx="3">
                  <c:v>-2.1411395456681248E-2</c:v>
                </c:pt>
                <c:pt idx="4">
                  <c:v>-5.4097402752271706E-2</c:v>
                </c:pt>
                <c:pt idx="5">
                  <c:v>-0.10051170172672796</c:v>
                </c:pt>
                <c:pt idx="6">
                  <c:v>-4.6090107545913139E-2</c:v>
                </c:pt>
                <c:pt idx="7">
                  <c:v>6.2043820430952579E-3</c:v>
                </c:pt>
                <c:pt idx="8">
                  <c:v>-7.3898763276664003E-2</c:v>
                </c:pt>
                <c:pt idx="9">
                  <c:v>-7.3386141766760504E-2</c:v>
                </c:pt>
                <c:pt idx="12">
                  <c:v>-2.6466819671684516E-2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B-4C5F-B0B3-933411A4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D-4D47-B6D8-7176329B1AED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313942</c:v>
                </c:pt>
                <c:pt idx="1">
                  <c:v>275344</c:v>
                </c:pt>
                <c:pt idx="2">
                  <c:v>297230</c:v>
                </c:pt>
                <c:pt idx="3">
                  <c:v>261963</c:v>
                </c:pt>
                <c:pt idx="4">
                  <c:v>236364</c:v>
                </c:pt>
                <c:pt idx="5">
                  <c:v>276657</c:v>
                </c:pt>
                <c:pt idx="6">
                  <c:v>321014</c:v>
                </c:pt>
                <c:pt idx="7">
                  <c:v>356449</c:v>
                </c:pt>
                <c:pt idx="8">
                  <c:v>316284</c:v>
                </c:pt>
                <c:pt idx="9">
                  <c:v>310495</c:v>
                </c:pt>
                <c:pt idx="10">
                  <c:v>312898</c:v>
                </c:pt>
                <c:pt idx="11">
                  <c:v>297298</c:v>
                </c:pt>
                <c:pt idx="12">
                  <c:v>3575938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6D-4D47-B6D8-7176329B1AED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6D-4D47-B6D8-7176329B1AE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333847</c:v>
                </c:pt>
                <c:pt idx="1">
                  <c:v>334765</c:v>
                </c:pt>
                <c:pt idx="2">
                  <c:v>347941</c:v>
                </c:pt>
                <c:pt idx="3">
                  <c:v>283297</c:v>
                </c:pt>
                <c:pt idx="4">
                  <c:v>294723</c:v>
                </c:pt>
                <c:pt idx="5">
                  <c:v>333511</c:v>
                </c:pt>
                <c:pt idx="6">
                  <c:v>378859</c:v>
                </c:pt>
                <c:pt idx="7">
                  <c:v>388293</c:v>
                </c:pt>
                <c:pt idx="8">
                  <c:v>342910</c:v>
                </c:pt>
                <c:pt idx="9">
                  <c:v>353936</c:v>
                </c:pt>
                <c:pt idx="10">
                  <c:v>338127</c:v>
                </c:pt>
                <c:pt idx="11">
                  <c:v>322699</c:v>
                </c:pt>
                <c:pt idx="12">
                  <c:v>4052908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6D-4D47-B6D8-7176329B1AED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6D-4D47-B6D8-7176329B1A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6D-4D47-B6D8-7176329B1AE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342802</c:v>
                </c:pt>
                <c:pt idx="1">
                  <c:v>339573</c:v>
                </c:pt>
                <c:pt idx="2">
                  <c:v>338881</c:v>
                </c:pt>
                <c:pt idx="3">
                  <c:v>278326</c:v>
                </c:pt>
                <c:pt idx="4">
                  <c:v>276267</c:v>
                </c:pt>
                <c:pt idx="5">
                  <c:v>295632</c:v>
                </c:pt>
                <c:pt idx="6">
                  <c:v>358078</c:v>
                </c:pt>
                <c:pt idx="7">
                  <c:v>387398</c:v>
                </c:pt>
                <c:pt idx="8">
                  <c:v>316523</c:v>
                </c:pt>
                <c:pt idx="9">
                  <c:v>324970</c:v>
                </c:pt>
                <c:pt idx="12">
                  <c:v>2616957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6D-4D47-B6D8-7176329B1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6D-4D47-B6D8-7176329B1A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309862</c:v>
                      </c:pt>
                      <c:pt idx="1">
                        <c:v>274949</c:v>
                      </c:pt>
                      <c:pt idx="2">
                        <c:v>137765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79968</c:v>
                      </c:pt>
                      <c:pt idx="8">
                        <c:v>55034</c:v>
                      </c:pt>
                      <c:pt idx="9">
                        <c:v>34395</c:v>
                      </c:pt>
                      <c:pt idx="10">
                        <c:v>19839</c:v>
                      </c:pt>
                      <c:pt idx="11">
                        <c:v>19258</c:v>
                      </c:pt>
                      <c:pt idx="12">
                        <c:v>970776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6D-4D47-B6D8-7176329B1A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6D-4D47-B6D8-7176329B1A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6D-4D47-B6D8-7176329B1A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6D-4D47-B6D8-7176329B1A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6D-4D47-B6D8-7176329B1A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6D-4D47-B6D8-7176329B1A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6D-4D47-B6D8-7176329B1A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6D-4D47-B6D8-7176329B1A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6D-4D47-B6D8-7176329B1A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6D-4D47-B6D8-7176329B1A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6D-4D47-B6D8-7176329B1A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6D-4D47-B6D8-7176329B1A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6D-4D47-B6D8-7176329B1A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6D-4D47-B6D8-7176329B1AED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2.6823664732646968E-2</c:v>
                </c:pt>
                <c:pt idx="1">
                  <c:v>1.436231386196285E-2</c:v>
                </c:pt>
                <c:pt idx="2">
                  <c:v>-2.6038897399271677E-2</c:v>
                </c:pt>
                <c:pt idx="3">
                  <c:v>-1.7546956021419202E-2</c:v>
                </c:pt>
                <c:pt idx="4">
                  <c:v>-6.262151240317182E-2</c:v>
                </c:pt>
                <c:pt idx="5">
                  <c:v>-0.113576463744824</c:v>
                </c:pt>
                <c:pt idx="6">
                  <c:v>-5.4851541074647847E-2</c:v>
                </c:pt>
                <c:pt idx="7">
                  <c:v>-2.3049604293664538E-3</c:v>
                </c:pt>
                <c:pt idx="8">
                  <c:v>-7.6950220174389794E-2</c:v>
                </c:pt>
                <c:pt idx="9">
                  <c:v>-8.1839654626825187E-2</c:v>
                </c:pt>
                <c:pt idx="12">
                  <c:v>-2.9043467807642775E-2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6D-4D47-B6D8-7176329B1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24-432A-904A-B7559197A64A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47459</c:v>
                </c:pt>
                <c:pt idx="1">
                  <c:v>46238</c:v>
                </c:pt>
                <c:pt idx="2">
                  <c:v>45142</c:v>
                </c:pt>
                <c:pt idx="3">
                  <c:v>40389</c:v>
                </c:pt>
                <c:pt idx="4">
                  <c:v>37974</c:v>
                </c:pt>
                <c:pt idx="5">
                  <c:v>39444</c:v>
                </c:pt>
                <c:pt idx="6">
                  <c:v>40634</c:v>
                </c:pt>
                <c:pt idx="7">
                  <c:v>42953</c:v>
                </c:pt>
                <c:pt idx="8">
                  <c:v>44698</c:v>
                </c:pt>
                <c:pt idx="9">
                  <c:v>42576</c:v>
                </c:pt>
                <c:pt idx="10">
                  <c:v>52642</c:v>
                </c:pt>
                <c:pt idx="11">
                  <c:v>50952</c:v>
                </c:pt>
                <c:pt idx="12">
                  <c:v>531101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4-432A-904A-B7559197A64A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524-432A-904A-B7559197A64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54756</c:v>
                </c:pt>
                <c:pt idx="1">
                  <c:v>51035</c:v>
                </c:pt>
                <c:pt idx="2">
                  <c:v>52681</c:v>
                </c:pt>
                <c:pt idx="3">
                  <c:v>42324</c:v>
                </c:pt>
                <c:pt idx="4">
                  <c:v>40709</c:v>
                </c:pt>
                <c:pt idx="5">
                  <c:v>43271</c:v>
                </c:pt>
                <c:pt idx="6">
                  <c:v>50539</c:v>
                </c:pt>
                <c:pt idx="7">
                  <c:v>53008</c:v>
                </c:pt>
                <c:pt idx="8">
                  <c:v>47719</c:v>
                </c:pt>
                <c:pt idx="9">
                  <c:v>48020</c:v>
                </c:pt>
                <c:pt idx="10">
                  <c:v>51459</c:v>
                </c:pt>
                <c:pt idx="11">
                  <c:v>51400</c:v>
                </c:pt>
                <c:pt idx="12">
                  <c:v>586921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4-432A-904A-B7559197A64A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24-432A-904A-B7559197A64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24-432A-904A-B7559197A64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55085</c:v>
                </c:pt>
                <c:pt idx="1">
                  <c:v>45467</c:v>
                </c:pt>
                <c:pt idx="2">
                  <c:v>51647</c:v>
                </c:pt>
                <c:pt idx="3">
                  <c:v>40323</c:v>
                </c:pt>
                <c:pt idx="4">
                  <c:v>41019</c:v>
                </c:pt>
                <c:pt idx="5">
                  <c:v>43279</c:v>
                </c:pt>
                <c:pt idx="6">
                  <c:v>51529</c:v>
                </c:pt>
                <c:pt idx="7">
                  <c:v>56641</c:v>
                </c:pt>
                <c:pt idx="8">
                  <c:v>45239</c:v>
                </c:pt>
                <c:pt idx="9">
                  <c:v>47488</c:v>
                </c:pt>
                <c:pt idx="12">
                  <c:v>384990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24-432A-904A-B7559197A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524-432A-904A-B7559197A64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63553</c:v>
                      </c:pt>
                      <c:pt idx="1">
                        <c:v>57132</c:v>
                      </c:pt>
                      <c:pt idx="2">
                        <c:v>26105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7979</c:v>
                      </c:pt>
                      <c:pt idx="8">
                        <c:v>6688</c:v>
                      </c:pt>
                      <c:pt idx="9">
                        <c:v>7761</c:v>
                      </c:pt>
                      <c:pt idx="10">
                        <c:v>5041</c:v>
                      </c:pt>
                      <c:pt idx="11">
                        <c:v>8314</c:v>
                      </c:pt>
                      <c:pt idx="12">
                        <c:v>186745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524-432A-904A-B7559197A64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524-432A-904A-B7559197A64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524-432A-904A-B7559197A64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524-432A-904A-B7559197A64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524-432A-904A-B7559197A64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524-432A-904A-B7559197A64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524-432A-904A-B7559197A64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524-432A-904A-B7559197A64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524-432A-904A-B7559197A64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524-432A-904A-B7559197A64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524-432A-904A-B7559197A64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524-432A-904A-B7559197A64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524-432A-904A-B7559197A64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524-432A-904A-B7559197A64A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6.008473957191951E-3</c:v>
                </c:pt>
                <c:pt idx="1">
                  <c:v>-0.10910159694327426</c:v>
                </c:pt>
                <c:pt idx="2">
                  <c:v>-1.9627569712040382E-2</c:v>
                </c:pt>
                <c:pt idx="3">
                  <c:v>-4.7278140062375962E-2</c:v>
                </c:pt>
                <c:pt idx="4">
                  <c:v>7.6150237048318026E-3</c:v>
                </c:pt>
                <c:pt idx="5">
                  <c:v>1.8488132929683765E-4</c:v>
                </c:pt>
                <c:pt idx="6">
                  <c:v>1.9588832386869592E-2</c:v>
                </c:pt>
                <c:pt idx="7">
                  <c:v>6.8536824630244464E-2</c:v>
                </c:pt>
                <c:pt idx="8">
                  <c:v>-5.1970913053500656E-2</c:v>
                </c:pt>
                <c:pt idx="9">
                  <c:v>-1.1078717201166155E-2</c:v>
                </c:pt>
                <c:pt idx="12">
                  <c:v>-8.583061008490378E-3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524-432A-904A-B7559197A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1F-4EC7-B777-799C0D03466A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98243</c:v>
                </c:pt>
                <c:pt idx="1">
                  <c:v>90203</c:v>
                </c:pt>
                <c:pt idx="2">
                  <c:v>93467</c:v>
                </c:pt>
                <c:pt idx="3">
                  <c:v>77040</c:v>
                </c:pt>
                <c:pt idx="4">
                  <c:v>66260</c:v>
                </c:pt>
                <c:pt idx="5">
                  <c:v>77667</c:v>
                </c:pt>
                <c:pt idx="6">
                  <c:v>92765</c:v>
                </c:pt>
                <c:pt idx="7">
                  <c:v>81457</c:v>
                </c:pt>
                <c:pt idx="8">
                  <c:v>80132</c:v>
                </c:pt>
                <c:pt idx="9">
                  <c:v>75901</c:v>
                </c:pt>
                <c:pt idx="10">
                  <c:v>90568</c:v>
                </c:pt>
                <c:pt idx="11">
                  <c:v>92585</c:v>
                </c:pt>
                <c:pt idx="12">
                  <c:v>1016288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F-4EC7-B777-799C0D03466A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1F-4EC7-B777-799C0D03466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93714</c:v>
                </c:pt>
                <c:pt idx="1">
                  <c:v>90986</c:v>
                </c:pt>
                <c:pt idx="2">
                  <c:v>98528</c:v>
                </c:pt>
                <c:pt idx="3">
                  <c:v>85861</c:v>
                </c:pt>
                <c:pt idx="4">
                  <c:v>70270</c:v>
                </c:pt>
                <c:pt idx="5">
                  <c:v>83667</c:v>
                </c:pt>
                <c:pt idx="6">
                  <c:v>102667</c:v>
                </c:pt>
                <c:pt idx="7">
                  <c:v>110568</c:v>
                </c:pt>
                <c:pt idx="8">
                  <c:v>98575</c:v>
                </c:pt>
                <c:pt idx="9">
                  <c:v>89031</c:v>
                </c:pt>
                <c:pt idx="10">
                  <c:v>93328</c:v>
                </c:pt>
                <c:pt idx="11">
                  <c:v>94775</c:v>
                </c:pt>
                <c:pt idx="12">
                  <c:v>1111970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1F-4EC7-B777-799C0D03466A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1F-4EC7-B777-799C0D03466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1F-4EC7-B777-799C0D03466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97059</c:v>
                </c:pt>
                <c:pt idx="1">
                  <c:v>93506</c:v>
                </c:pt>
                <c:pt idx="2">
                  <c:v>108845</c:v>
                </c:pt>
                <c:pt idx="3">
                  <c:v>102482</c:v>
                </c:pt>
                <c:pt idx="4">
                  <c:v>87847</c:v>
                </c:pt>
                <c:pt idx="5">
                  <c:v>91170</c:v>
                </c:pt>
                <c:pt idx="6">
                  <c:v>117019</c:v>
                </c:pt>
                <c:pt idx="7">
                  <c:v>113763</c:v>
                </c:pt>
                <c:pt idx="8">
                  <c:v>94087</c:v>
                </c:pt>
                <c:pt idx="9">
                  <c:v>104206</c:v>
                </c:pt>
                <c:pt idx="12">
                  <c:v>811691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1F-4EC7-B777-799C0D03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21F-4EC7-B777-799C0D03466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120082</c:v>
                      </c:pt>
                      <c:pt idx="1">
                        <c:v>98763</c:v>
                      </c:pt>
                      <c:pt idx="2">
                        <c:v>53936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27861</c:v>
                      </c:pt>
                      <c:pt idx="8">
                        <c:v>18984</c:v>
                      </c:pt>
                      <c:pt idx="9">
                        <c:v>13944</c:v>
                      </c:pt>
                      <c:pt idx="10">
                        <c:v>11948</c:v>
                      </c:pt>
                      <c:pt idx="11">
                        <c:v>17274</c:v>
                      </c:pt>
                      <c:pt idx="12">
                        <c:v>389120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21F-4EC7-B777-799C0D03466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21F-4EC7-B777-799C0D03466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21F-4EC7-B777-799C0D03466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21F-4EC7-B777-799C0D03466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21F-4EC7-B777-799C0D03466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21F-4EC7-B777-799C0D03466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21F-4EC7-B777-799C0D03466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21F-4EC7-B777-799C0D03466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21F-4EC7-B777-799C0D03466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21F-4EC7-B777-799C0D03466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21F-4EC7-B777-799C0D03466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21F-4EC7-B777-799C0D03466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21F-4EC7-B777-799C0D03466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21F-4EC7-B777-799C0D03466A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3.56937063832512E-2</c:v>
                </c:pt>
                <c:pt idx="1">
                  <c:v>2.76965687028774E-2</c:v>
                </c:pt>
                <c:pt idx="2">
                  <c:v>0.10471135108801555</c:v>
                </c:pt>
                <c:pt idx="3">
                  <c:v>0.19358032168271966</c:v>
                </c:pt>
                <c:pt idx="4">
                  <c:v>0.25013519282766472</c:v>
                </c:pt>
                <c:pt idx="5">
                  <c:v>8.9676933558033634E-2</c:v>
                </c:pt>
                <c:pt idx="6">
                  <c:v>0.13979175392287679</c:v>
                </c:pt>
                <c:pt idx="7">
                  <c:v>2.8896244844801355E-2</c:v>
                </c:pt>
                <c:pt idx="8">
                  <c:v>-4.5528785188942433E-2</c:v>
                </c:pt>
                <c:pt idx="9">
                  <c:v>0.17044624905931638</c:v>
                </c:pt>
                <c:pt idx="12">
                  <c:v>0.10245008223985796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21F-4EC7-B777-799C0D03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81-4C5D-9B2A-FA591B8B1845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41343</c:v>
                </c:pt>
                <c:pt idx="1">
                  <c:v>39648</c:v>
                </c:pt>
                <c:pt idx="2">
                  <c:v>41310</c:v>
                </c:pt>
                <c:pt idx="3">
                  <c:v>34791</c:v>
                </c:pt>
                <c:pt idx="4">
                  <c:v>26786</c:v>
                </c:pt>
                <c:pt idx="5">
                  <c:v>29679</c:v>
                </c:pt>
                <c:pt idx="6">
                  <c:v>33976</c:v>
                </c:pt>
                <c:pt idx="7">
                  <c:v>36083</c:v>
                </c:pt>
                <c:pt idx="8">
                  <c:v>37421</c:v>
                </c:pt>
                <c:pt idx="9">
                  <c:v>43780</c:v>
                </c:pt>
                <c:pt idx="10">
                  <c:v>47814</c:v>
                </c:pt>
                <c:pt idx="11">
                  <c:v>43294</c:v>
                </c:pt>
                <c:pt idx="12">
                  <c:v>455925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1-4C5D-9B2A-FA591B8B1845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81-4C5D-9B2A-FA591B8B184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47292</c:v>
                </c:pt>
                <c:pt idx="1">
                  <c:v>48188</c:v>
                </c:pt>
                <c:pt idx="2">
                  <c:v>51183</c:v>
                </c:pt>
                <c:pt idx="3">
                  <c:v>36853</c:v>
                </c:pt>
                <c:pt idx="4">
                  <c:v>35540</c:v>
                </c:pt>
                <c:pt idx="5">
                  <c:v>38400</c:v>
                </c:pt>
                <c:pt idx="6">
                  <c:v>43630</c:v>
                </c:pt>
                <c:pt idx="7">
                  <c:v>41399</c:v>
                </c:pt>
                <c:pt idx="8">
                  <c:v>42987</c:v>
                </c:pt>
                <c:pt idx="9">
                  <c:v>50883</c:v>
                </c:pt>
                <c:pt idx="10">
                  <c:v>48288</c:v>
                </c:pt>
                <c:pt idx="11">
                  <c:v>47476</c:v>
                </c:pt>
                <c:pt idx="12">
                  <c:v>532119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81-4C5D-9B2A-FA591B8B1845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81-4C5D-9B2A-FA591B8B184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81-4C5D-9B2A-FA591B8B184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46785</c:v>
                </c:pt>
                <c:pt idx="1">
                  <c:v>49649</c:v>
                </c:pt>
                <c:pt idx="2">
                  <c:v>54331</c:v>
                </c:pt>
                <c:pt idx="3">
                  <c:v>40825</c:v>
                </c:pt>
                <c:pt idx="4">
                  <c:v>35196</c:v>
                </c:pt>
                <c:pt idx="5">
                  <c:v>36047</c:v>
                </c:pt>
                <c:pt idx="6">
                  <c:v>43306</c:v>
                </c:pt>
                <c:pt idx="7">
                  <c:v>43331</c:v>
                </c:pt>
                <c:pt idx="8">
                  <c:v>41014</c:v>
                </c:pt>
                <c:pt idx="9">
                  <c:v>51337</c:v>
                </c:pt>
                <c:pt idx="12">
                  <c:v>349470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81-4C5D-9B2A-FA591B8B1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481-4C5D-9B2A-FA591B8B184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41319</c:v>
                      </c:pt>
                      <c:pt idx="1">
                        <c:v>38135</c:v>
                      </c:pt>
                      <c:pt idx="2">
                        <c:v>15728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7191</c:v>
                      </c:pt>
                      <c:pt idx="8">
                        <c:v>4067</c:v>
                      </c:pt>
                      <c:pt idx="9">
                        <c:v>4143</c:v>
                      </c:pt>
                      <c:pt idx="10">
                        <c:v>2847</c:v>
                      </c:pt>
                      <c:pt idx="11">
                        <c:v>3977</c:v>
                      </c:pt>
                      <c:pt idx="12">
                        <c:v>122702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481-4C5D-9B2A-FA591B8B184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481-4C5D-9B2A-FA591B8B184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481-4C5D-9B2A-FA591B8B184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481-4C5D-9B2A-FA591B8B184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481-4C5D-9B2A-FA591B8B184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481-4C5D-9B2A-FA591B8B184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481-4C5D-9B2A-FA591B8B184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481-4C5D-9B2A-FA591B8B184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481-4C5D-9B2A-FA591B8B184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481-4C5D-9B2A-FA591B8B184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481-4C5D-9B2A-FA591B8B184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481-4C5D-9B2A-FA591B8B184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481-4C5D-9B2A-FA591B8B184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481-4C5D-9B2A-FA591B8B1845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-1.0720629281908201E-2</c:v>
                </c:pt>
                <c:pt idx="1">
                  <c:v>3.0318751556404067E-2</c:v>
                </c:pt>
                <c:pt idx="2">
                  <c:v>6.1504796514467719E-2</c:v>
                </c:pt>
                <c:pt idx="3">
                  <c:v>0.10777955661682892</c:v>
                </c:pt>
                <c:pt idx="4">
                  <c:v>-9.6792346651659589E-3</c:v>
                </c:pt>
                <c:pt idx="5">
                  <c:v>-6.127604166666667E-2</c:v>
                </c:pt>
                <c:pt idx="6">
                  <c:v>-7.4260829704332343E-3</c:v>
                </c:pt>
                <c:pt idx="7">
                  <c:v>4.6667793908065303E-2</c:v>
                </c:pt>
                <c:pt idx="8">
                  <c:v>-4.589759694791451E-2</c:v>
                </c:pt>
                <c:pt idx="9">
                  <c:v>8.922429888174932E-3</c:v>
                </c:pt>
                <c:pt idx="12">
                  <c:v>2.0395053797976459E-2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481-4C5D-9B2A-FA591B8B1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5F-4314-A8D0-8190FE227F16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7.6495140460657698</c:v>
                </c:pt>
                <c:pt idx="1">
                  <c:v>7.1207352712306973</c:v>
                </c:pt>
                <c:pt idx="2">
                  <c:v>6.5608761101911783</c:v>
                </c:pt>
                <c:pt idx="3">
                  <c:v>5.8235402468226196</c:v>
                </c:pt>
                <c:pt idx="4">
                  <c:v>5.8624737512478911</c:v>
                </c:pt>
                <c:pt idx="5">
                  <c:v>5.5192868356133662</c:v>
                </c:pt>
                <c:pt idx="6">
                  <c:v>6.1112336431001788</c:v>
                </c:pt>
                <c:pt idx="7">
                  <c:v>6.5705482072584172</c:v>
                </c:pt>
                <c:pt idx="8">
                  <c:v>6.1392882492936769</c:v>
                </c:pt>
                <c:pt idx="9">
                  <c:v>6.0482481494536486</c:v>
                </c:pt>
                <c:pt idx="10">
                  <c:v>6.9049731284535616</c:v>
                </c:pt>
                <c:pt idx="11">
                  <c:v>7.0489614480564127</c:v>
                </c:pt>
                <c:pt idx="12">
                  <c:v>6.4214324031645127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5F-4314-A8D0-8190FE227F16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5F-4314-A8D0-8190FE227F1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7.4799863525689734</c:v>
                </c:pt>
                <c:pt idx="1">
                  <c:v>7.130149994765886</c:v>
                </c:pt>
                <c:pt idx="2">
                  <c:v>6.5438265292744955</c:v>
                </c:pt>
                <c:pt idx="3">
                  <c:v>6.1835149147193631</c:v>
                </c:pt>
                <c:pt idx="4">
                  <c:v>5.2644131577239994</c:v>
                </c:pt>
                <c:pt idx="5">
                  <c:v>5.5214346527886038</c:v>
                </c:pt>
                <c:pt idx="6">
                  <c:v>5.9086820362473347</c:v>
                </c:pt>
                <c:pt idx="7">
                  <c:v>6.1984073500011228</c:v>
                </c:pt>
                <c:pt idx="8">
                  <c:v>6.305475355743452</c:v>
                </c:pt>
                <c:pt idx="9">
                  <c:v>5.9983995699607835</c:v>
                </c:pt>
                <c:pt idx="10">
                  <c:v>6.5895340110527396</c:v>
                </c:pt>
                <c:pt idx="11">
                  <c:v>6.903225806451613</c:v>
                </c:pt>
                <c:pt idx="12">
                  <c:v>6.2905465704823937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5F-4314-A8D0-8190FE227F16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5F-4314-A8D0-8190FE227F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5F-4314-A8D0-8190FE227F1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7.5668246445497633</c:v>
                </c:pt>
                <c:pt idx="1">
                  <c:v>6.9672563150615128</c:v>
                </c:pt>
                <c:pt idx="2">
                  <c:v>6.312627201132643</c:v>
                </c:pt>
                <c:pt idx="3">
                  <c:v>5.5082925680801527</c:v>
                </c:pt>
                <c:pt idx="4">
                  <c:v>5.2597598182408305</c:v>
                </c:pt>
                <c:pt idx="5">
                  <c:v>5.5668871429126163</c:v>
                </c:pt>
                <c:pt idx="6">
                  <c:v>5.6119565217391303</c:v>
                </c:pt>
                <c:pt idx="7">
                  <c:v>5.8762391361601267</c:v>
                </c:pt>
                <c:pt idx="8">
                  <c:v>5.7627999292053298</c:v>
                </c:pt>
                <c:pt idx="9">
                  <c:v>5.7099185433636803</c:v>
                </c:pt>
                <c:pt idx="12">
                  <c:v>6.0275326654054115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5F-4314-A8D0-8190FE227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75F-4314-A8D0-8190FE227F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8.049077653275921</c:v>
                      </c:pt>
                      <c:pt idx="1">
                        <c:v>7.4743507451034814</c:v>
                      </c:pt>
                      <c:pt idx="2">
                        <c:v>9.3527138440398492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5.3355448053443908</c:v>
                      </c:pt>
                      <c:pt idx="8">
                        <c:v>4.5957519503445132</c:v>
                      </c:pt>
                      <c:pt idx="9">
                        <c:v>3.774981495188749</c:v>
                      </c:pt>
                      <c:pt idx="10">
                        <c:v>5.968881685575365</c:v>
                      </c:pt>
                      <c:pt idx="11">
                        <c:v>5.0320915619389588</c:v>
                      </c:pt>
                      <c:pt idx="12">
                        <c:v>6.8485442911860428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75F-4314-A8D0-8190FE227F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75F-4314-A8D0-8190FE227F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75F-4314-A8D0-8190FE227F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75F-4314-A8D0-8190FE227F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75F-4314-A8D0-8190FE227F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75F-4314-A8D0-8190FE227F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75F-4314-A8D0-8190FE227F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75F-4314-A8D0-8190FE227F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75F-4314-A8D0-8190FE227F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75F-4314-A8D0-8190FE227F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75F-4314-A8D0-8190FE227F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75F-4314-A8D0-8190FE227F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75F-4314-A8D0-8190FE227F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75F-4314-A8D0-8190FE227F16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8.6838291980789961E-2</c:v>
                </c:pt>
                <c:pt idx="1">
                  <c:v>-0.16289367970437318</c:v>
                </c:pt>
                <c:pt idx="2">
                  <c:v>-0.23119932814185251</c:v>
                </c:pt>
                <c:pt idx="3">
                  <c:v>-0.67522234663921044</c:v>
                </c:pt>
                <c:pt idx="4">
                  <c:v>-4.6533394831689279E-3</c:v>
                </c:pt>
                <c:pt idx="5">
                  <c:v>4.5452490124012535E-2</c:v>
                </c:pt>
                <c:pt idx="6">
                  <c:v>-0.29672551450820439</c:v>
                </c:pt>
                <c:pt idx="7">
                  <c:v>-0.32216821384099603</c:v>
                </c:pt>
                <c:pt idx="8">
                  <c:v>-0.54267542653812217</c:v>
                </c:pt>
                <c:pt idx="9">
                  <c:v>-0.28848102659710317</c:v>
                </c:pt>
                <c:pt idx="12">
                  <c:v>-0.19658186369858299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75F-4314-A8D0-8190FE227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CA-4824-A16C-80C016E5B82C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5.7280874899973329</c:v>
                </c:pt>
                <c:pt idx="1">
                  <c:v>5.1648424179088055</c:v>
                </c:pt>
                <c:pt idx="2">
                  <c:v>4.8057324840764331</c:v>
                </c:pt>
                <c:pt idx="3">
                  <c:v>4.627993543499028</c:v>
                </c:pt>
                <c:pt idx="4">
                  <c:v>4.7284747061829329</c:v>
                </c:pt>
                <c:pt idx="5">
                  <c:v>4.4609144365774629</c:v>
                </c:pt>
                <c:pt idx="6">
                  <c:v>4.9790247888858623</c:v>
                </c:pt>
                <c:pt idx="7">
                  <c:v>5.4587207891970566</c:v>
                </c:pt>
                <c:pt idx="8">
                  <c:v>4.589631135637525</c:v>
                </c:pt>
                <c:pt idx="9">
                  <c:v>4.3497144962239824</c:v>
                </c:pt>
                <c:pt idx="10">
                  <c:v>4.389671618880544</c:v>
                </c:pt>
                <c:pt idx="11">
                  <c:v>4.4141855027279817</c:v>
                </c:pt>
                <c:pt idx="12">
                  <c:v>4.7996420246663725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CA-4824-A16C-80C016E5B82C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CA-4824-A16C-80C016E5B82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4.8973180522427135</c:v>
                </c:pt>
                <c:pt idx="1">
                  <c:v>4.4075798940099569</c:v>
                </c:pt>
                <c:pt idx="2">
                  <c:v>4.4979477983662086</c:v>
                </c:pt>
                <c:pt idx="3">
                  <c:v>4.3052337329920514</c:v>
                </c:pt>
                <c:pt idx="4">
                  <c:v>3.8798555087296811</c:v>
                </c:pt>
                <c:pt idx="5">
                  <c:v>4.1407330029115643</c:v>
                </c:pt>
                <c:pt idx="6">
                  <c:v>4.4755482786849932</c:v>
                </c:pt>
                <c:pt idx="7">
                  <c:v>4.8243098561981732</c:v>
                </c:pt>
                <c:pt idx="8">
                  <c:v>4.6177703269069577</c:v>
                </c:pt>
                <c:pt idx="9">
                  <c:v>4.2488214401033257</c:v>
                </c:pt>
                <c:pt idx="10">
                  <c:v>4.2966355962715523</c:v>
                </c:pt>
                <c:pt idx="11">
                  <c:v>4.3754952311078501</c:v>
                </c:pt>
                <c:pt idx="12">
                  <c:v>4.3962227623176195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CA-4824-A16C-80C016E5B82C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CA-4824-A16C-80C016E5B8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CA-4824-A16C-80C016E5B82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4.7021208053691277</c:v>
                </c:pt>
                <c:pt idx="1">
                  <c:v>4.334629123765497</c:v>
                </c:pt>
                <c:pt idx="2">
                  <c:v>4.2489102357119792</c:v>
                </c:pt>
                <c:pt idx="3">
                  <c:v>3.9724943164276292</c:v>
                </c:pt>
                <c:pt idx="4">
                  <c:v>4.0481245069210354</c:v>
                </c:pt>
                <c:pt idx="5">
                  <c:v>4.4572676534821642</c:v>
                </c:pt>
                <c:pt idx="6">
                  <c:v>4.3448173506945817</c:v>
                </c:pt>
                <c:pt idx="7">
                  <c:v>4.6135209520486882</c:v>
                </c:pt>
                <c:pt idx="8">
                  <c:v>4.3209409787859689</c:v>
                </c:pt>
                <c:pt idx="9">
                  <c:v>3.9980711196839125</c:v>
                </c:pt>
                <c:pt idx="12">
                  <c:v>4.3338947085968087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CA-4824-A16C-80C016E5B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CA-4824-A16C-80C016E5B8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5.4739395758303324</c:v>
                      </c:pt>
                      <c:pt idx="1">
                        <c:v>5.024451507074021</c:v>
                      </c:pt>
                      <c:pt idx="2">
                        <c:v>5.9779100529100528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4.5545680033071516</c:v>
                      </c:pt>
                      <c:pt idx="8">
                        <c:v>3.8732029049948125</c:v>
                      </c:pt>
                      <c:pt idx="9">
                        <c:v>3.3712446351931331</c:v>
                      </c:pt>
                      <c:pt idx="10">
                        <c:v>4.3412578994884141</c:v>
                      </c:pt>
                      <c:pt idx="11">
                        <c:v>2.8936170212765959</c:v>
                      </c:pt>
                      <c:pt idx="12">
                        <c:v>4.5783308931185944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CA-4824-A16C-80C016E5B8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CA-4824-A16C-80C016E5B8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CA-4824-A16C-80C016E5B8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CA-4824-A16C-80C016E5B8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CA-4824-A16C-80C016E5B8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CA-4824-A16C-80C016E5B8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CA-4824-A16C-80C016E5B8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CA-4824-A16C-80C016E5B8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CA-4824-A16C-80C016E5B8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CA-4824-A16C-80C016E5B8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CA-4824-A16C-80C016E5B8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CA-4824-A16C-80C016E5B8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CA-4824-A16C-80C016E5B8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CA-4824-A16C-80C016E5B82C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-0.19519724687358586</c:v>
                </c:pt>
                <c:pt idx="1">
                  <c:v>-7.2950770244459839E-2</c:v>
                </c:pt>
                <c:pt idx="2">
                  <c:v>-0.24903756265422938</c:v>
                </c:pt>
                <c:pt idx="3">
                  <c:v>-0.33273941656442219</c:v>
                </c:pt>
                <c:pt idx="4">
                  <c:v>0.16826899819135432</c:v>
                </c:pt>
                <c:pt idx="5">
                  <c:v>0.31653465057059993</c:v>
                </c:pt>
                <c:pt idx="6">
                  <c:v>-0.13073092799041142</c:v>
                </c:pt>
                <c:pt idx="7">
                  <c:v>-0.21078890414948503</c:v>
                </c:pt>
                <c:pt idx="8">
                  <c:v>-0.29682934812098871</c:v>
                </c:pt>
                <c:pt idx="9">
                  <c:v>-0.25075032041941325</c:v>
                </c:pt>
                <c:pt idx="12">
                  <c:v>-6.1639675758788925E-2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CA-4824-A16C-80C016E5B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32-4C14-A6E9-CB1844A0EC7E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6.2374595201903373</c:v>
                </c:pt>
                <c:pt idx="1">
                  <c:v>5.6372102238953836</c:v>
                </c:pt>
                <c:pt idx="2">
                  <c:v>5.3723351015914327</c:v>
                </c:pt>
                <c:pt idx="3">
                  <c:v>5.3310610690611631</c:v>
                </c:pt>
                <c:pt idx="4">
                  <c:v>5.4834025823169368</c:v>
                </c:pt>
                <c:pt idx="5">
                  <c:v>5.2554716587215982</c:v>
                </c:pt>
                <c:pt idx="6">
                  <c:v>5.9278456402919923</c:v>
                </c:pt>
                <c:pt idx="7">
                  <c:v>6.3328700238782565</c:v>
                </c:pt>
                <c:pt idx="8">
                  <c:v>5.4833519745332531</c:v>
                </c:pt>
                <c:pt idx="9">
                  <c:v>5.0361657474742545</c:v>
                </c:pt>
                <c:pt idx="10">
                  <c:v>5.0292923433874712</c:v>
                </c:pt>
                <c:pt idx="11">
                  <c:v>5.014239843640933</c:v>
                </c:pt>
                <c:pt idx="12">
                  <c:v>5.5455688095428712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2-4C14-A6E9-CB1844A0EC7E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32-4C14-A6E9-CB1844A0EC7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5.4880858109567345</c:v>
                </c:pt>
                <c:pt idx="1">
                  <c:v>4.8943406194281183</c:v>
                </c:pt>
                <c:pt idx="2">
                  <c:v>5.1427301720081564</c:v>
                </c:pt>
                <c:pt idx="3">
                  <c:v>5.0093518219929054</c:v>
                </c:pt>
                <c:pt idx="4">
                  <c:v>4.6308490942752387</c:v>
                </c:pt>
                <c:pt idx="5">
                  <c:v>4.9124615540609051</c:v>
                </c:pt>
                <c:pt idx="6">
                  <c:v>5.2138678430996448</c:v>
                </c:pt>
                <c:pt idx="7">
                  <c:v>5.4583598772224473</c:v>
                </c:pt>
                <c:pt idx="8">
                  <c:v>5.1576278825208446</c:v>
                </c:pt>
                <c:pt idx="9">
                  <c:v>4.7908964073944889</c:v>
                </c:pt>
                <c:pt idx="10">
                  <c:v>4.8597580732260504</c:v>
                </c:pt>
                <c:pt idx="11">
                  <c:v>4.9085414452709886</c:v>
                </c:pt>
                <c:pt idx="12">
                  <c:v>5.0481966131913767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32-4C14-A6E9-CB1844A0EC7E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32-4C14-A6E9-CB1844A0EC7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32-4C14-A6E9-CB1844A0EC7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5.2001080205238992</c:v>
                </c:pt>
                <c:pt idx="1">
                  <c:v>4.8194248298883045</c:v>
                </c:pt>
                <c:pt idx="2">
                  <c:v>4.7134794658604182</c:v>
                </c:pt>
                <c:pt idx="3">
                  <c:v>4.4740068927988395</c:v>
                </c:pt>
                <c:pt idx="4">
                  <c:v>4.749269243260799</c:v>
                </c:pt>
                <c:pt idx="5">
                  <c:v>5.0789356702864037</c:v>
                </c:pt>
                <c:pt idx="6">
                  <c:v>5.1054000221312386</c:v>
                </c:pt>
                <c:pt idx="7">
                  <c:v>5.4754989430916625</c:v>
                </c:pt>
                <c:pt idx="8">
                  <c:v>5.0877483443708611</c:v>
                </c:pt>
                <c:pt idx="9">
                  <c:v>4.9387354485277335</c:v>
                </c:pt>
                <c:pt idx="12">
                  <c:v>4.9805463206353835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32-4C14-A6E9-CB1844A0E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32-4C14-A6E9-CB1844A0EC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6.1083348531825639</c:v>
                      </c:pt>
                      <c:pt idx="1">
                        <c:v>5.8070107610026422</c:v>
                      </c:pt>
                      <c:pt idx="2">
                        <c:v>6.3170347003154577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5.2078397380333241</c:v>
                      </c:pt>
                      <c:pt idx="8">
                        <c:v>4.3924625098658252</c:v>
                      </c:pt>
                      <c:pt idx="9">
                        <c:v>4.20913576317046</c:v>
                      </c:pt>
                      <c:pt idx="10">
                        <c:v>6.0644346178142765</c:v>
                      </c:pt>
                      <c:pt idx="11">
                        <c:v>3.5715015321756893</c:v>
                      </c:pt>
                      <c:pt idx="12">
                        <c:v>5.355219012738428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32-4C14-A6E9-CB1844A0EC7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32-4C14-A6E9-CB1844A0EC7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32-4C14-A6E9-CB1844A0EC7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32-4C14-A6E9-CB1844A0EC7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32-4C14-A6E9-CB1844A0EC7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32-4C14-A6E9-CB1844A0EC7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32-4C14-A6E9-CB1844A0EC7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32-4C14-A6E9-CB1844A0EC7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32-4C14-A6E9-CB1844A0EC7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32-4C14-A6E9-CB1844A0EC7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32-4C14-A6E9-CB1844A0EC7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32-4C14-A6E9-CB1844A0EC7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32-4C14-A6E9-CB1844A0EC7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32-4C14-A6E9-CB1844A0EC7E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-0.28797779043283533</c:v>
                </c:pt>
                <c:pt idx="1">
                  <c:v>-7.4915789539813815E-2</c:v>
                </c:pt>
                <c:pt idx="2">
                  <c:v>-0.42925070614773819</c:v>
                </c:pt>
                <c:pt idx="3">
                  <c:v>-0.53534492919406595</c:v>
                </c:pt>
                <c:pt idx="4">
                  <c:v>0.1184201489855603</c:v>
                </c:pt>
                <c:pt idx="5">
                  <c:v>0.16647411622549857</c:v>
                </c:pt>
                <c:pt idx="6">
                  <c:v>-0.10846782096840624</c:v>
                </c:pt>
                <c:pt idx="7">
                  <c:v>1.7139065869215209E-2</c:v>
                </c:pt>
                <c:pt idx="8">
                  <c:v>-6.9879538149983489E-2</c:v>
                </c:pt>
                <c:pt idx="9">
                  <c:v>0.14783904113324464</c:v>
                </c:pt>
                <c:pt idx="12">
                  <c:v>-0.11214778828654737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32-4C14-A6E9-CB1844A0E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2B-4F6D-BE98-BDA5EE850349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3.5954620918649693</c:v>
                </c:pt>
                <c:pt idx="1">
                  <c:v>2.8121710526315788</c:v>
                </c:pt>
                <c:pt idx="2">
                  <c:v>2.6021798365122617</c:v>
                </c:pt>
                <c:pt idx="3">
                  <c:v>2.982060312568787</c:v>
                </c:pt>
                <c:pt idx="4">
                  <c:v>2.8360398700862359</c:v>
                </c:pt>
                <c:pt idx="5">
                  <c:v>2.6943369952034657</c:v>
                </c:pt>
                <c:pt idx="6">
                  <c:v>3.0075457317073169</c:v>
                </c:pt>
                <c:pt idx="7">
                  <c:v>2.7460738774607387</c:v>
                </c:pt>
                <c:pt idx="8">
                  <c:v>2.7320278969957084</c:v>
                </c:pt>
                <c:pt idx="9">
                  <c:v>2.2366286057692308</c:v>
                </c:pt>
                <c:pt idx="10">
                  <c:v>2.4068329961789168</c:v>
                </c:pt>
                <c:pt idx="11">
                  <c:v>2.6665989022158976</c:v>
                </c:pt>
                <c:pt idx="12">
                  <c:v>2.7763916484805056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B-4F6D-BE98-BDA5EE850349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2B-4F6D-BE98-BDA5EE85034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2.4090357792601576</c:v>
                </c:pt>
                <c:pt idx="1">
                  <c:v>2.3241944601469755</c:v>
                </c:pt>
                <c:pt idx="2">
                  <c:v>2.4314678284182305</c:v>
                </c:pt>
                <c:pt idx="3">
                  <c:v>2.3911083281152159</c:v>
                </c:pt>
                <c:pt idx="4">
                  <c:v>2.3998426098154244</c:v>
                </c:pt>
                <c:pt idx="5">
                  <c:v>2.658639491107361</c:v>
                </c:pt>
                <c:pt idx="6">
                  <c:v>2.9497919006408138</c:v>
                </c:pt>
                <c:pt idx="7">
                  <c:v>3.1529654224868331</c:v>
                </c:pt>
                <c:pt idx="8">
                  <c:v>2.8144523899134364</c:v>
                </c:pt>
                <c:pt idx="9">
                  <c:v>2.7012696041822255</c:v>
                </c:pt>
                <c:pt idx="10">
                  <c:v>2.6871430776354375</c:v>
                </c:pt>
                <c:pt idx="11">
                  <c:v>2.8862497680460195</c:v>
                </c:pt>
                <c:pt idx="12">
                  <c:v>2.7034548944337811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2B-4F6D-BE98-BDA5EE850349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2B-4F6D-BE98-BDA5EE85034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2B-4F6D-BE98-BDA5EE85034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2.7676370312090217</c:v>
                </c:pt>
                <c:pt idx="1">
                  <c:v>2.1506651243493349</c:v>
                </c:pt>
                <c:pt idx="2">
                  <c:v>2.379233421212736</c:v>
                </c:pt>
                <c:pt idx="3">
                  <c:v>2.2581845238095237</c:v>
                </c:pt>
                <c:pt idx="4">
                  <c:v>2.0924902617990759</c:v>
                </c:pt>
                <c:pt idx="5">
                  <c:v>2.442157266364759</c:v>
                </c:pt>
                <c:pt idx="6">
                  <c:v>2.4336855275962743</c:v>
                </c:pt>
                <c:pt idx="7">
                  <c:v>2.5432847629722422</c:v>
                </c:pt>
                <c:pt idx="8">
                  <c:v>2.2532996894409938</c:v>
                </c:pt>
                <c:pt idx="9">
                  <c:v>1.9854463762453605</c:v>
                </c:pt>
                <c:pt idx="12">
                  <c:v>2.3853543797999261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22B-4F6D-BE98-BDA5EE850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22B-4F6D-BE98-BDA5EE8503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2.528648038385549</c:v>
                      </c:pt>
                      <c:pt idx="1">
                        <c:v>1.9799448483329156</c:v>
                      </c:pt>
                      <c:pt idx="2">
                        <c:v>4.2155737704918037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2.9126119583635925</c:v>
                      </c:pt>
                      <c:pt idx="8">
                        <c:v>2.3058368076235856</c:v>
                      </c:pt>
                      <c:pt idx="9">
                        <c:v>2.1842164599774523</c:v>
                      </c:pt>
                      <c:pt idx="10">
                        <c:v>2.7735632183908048</c:v>
                      </c:pt>
                      <c:pt idx="11">
                        <c:v>2.4477662075915352</c:v>
                      </c:pt>
                      <c:pt idx="12">
                        <c:v>2.5260240112994352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22B-4F6D-BE98-BDA5EE85034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22B-4F6D-BE98-BDA5EE8503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22B-4F6D-BE98-BDA5EE8503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22B-4F6D-BE98-BDA5EE8503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22B-4F6D-BE98-BDA5EE8503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22B-4F6D-BE98-BDA5EE8503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22B-4F6D-BE98-BDA5EE8503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22B-4F6D-BE98-BDA5EE8503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22B-4F6D-BE98-BDA5EE8503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22B-4F6D-BE98-BDA5EE8503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22B-4F6D-BE98-BDA5EE8503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22B-4F6D-BE98-BDA5EE8503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22B-4F6D-BE98-BDA5EE8503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22B-4F6D-BE98-BDA5EE850349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0.35860125194886416</c:v>
                </c:pt>
                <c:pt idx="1">
                  <c:v>-0.17352933579764063</c:v>
                </c:pt>
                <c:pt idx="2">
                  <c:v>-5.2234407205494549E-2</c:v>
                </c:pt>
                <c:pt idx="3">
                  <c:v>-0.13292380430569217</c:v>
                </c:pt>
                <c:pt idx="4">
                  <c:v>-0.30735234801634848</c:v>
                </c:pt>
                <c:pt idx="5">
                  <c:v>-0.21648222474260193</c:v>
                </c:pt>
                <c:pt idx="6">
                  <c:v>-0.51610637304453943</c:v>
                </c:pt>
                <c:pt idx="7">
                  <c:v>-0.60968065951459094</c:v>
                </c:pt>
                <c:pt idx="8">
                  <c:v>-0.56115270047244259</c:v>
                </c:pt>
                <c:pt idx="9">
                  <c:v>-0.71582322793686504</c:v>
                </c:pt>
                <c:pt idx="12">
                  <c:v>-0.2958255566885768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22B-4F6D-BE98-BDA5EE850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0F-479A-A430-7E5E240E4E35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8.5206927412137485</c:v>
                </c:pt>
                <c:pt idx="1">
                  <c:v>8.0176301452784511</c:v>
                </c:pt>
                <c:pt idx="2">
                  <c:v>7.6281529895908982</c:v>
                </c:pt>
                <c:pt idx="3">
                  <c:v>6.86671840418499</c:v>
                </c:pt>
                <c:pt idx="4">
                  <c:v>7.1880833271111779</c:v>
                </c:pt>
                <c:pt idx="5">
                  <c:v>7.0050877724990732</c:v>
                </c:pt>
                <c:pt idx="6">
                  <c:v>7.4568813279962329</c:v>
                </c:pt>
                <c:pt idx="7">
                  <c:v>7.7137433140259954</c:v>
                </c:pt>
                <c:pt idx="8">
                  <c:v>7.5650837764891374</c:v>
                </c:pt>
                <c:pt idx="9">
                  <c:v>7.1013933302878023</c:v>
                </c:pt>
                <c:pt idx="10">
                  <c:v>7.8645584975111893</c:v>
                </c:pt>
                <c:pt idx="11">
                  <c:v>8.2201690765464033</c:v>
                </c:pt>
                <c:pt idx="12">
                  <c:v>7.6377013763228598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F-479A-A430-7E5E240E4E35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00F-479A-A430-7E5E240E4E3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8.4186966083058437</c:v>
                </c:pt>
                <c:pt idx="1">
                  <c:v>8.1856063750311279</c:v>
                </c:pt>
                <c:pt idx="2">
                  <c:v>7.5469198757399916</c:v>
                </c:pt>
                <c:pt idx="3">
                  <c:v>7.6968225110574444</c:v>
                </c:pt>
                <c:pt idx="4">
                  <c:v>6.8821328081035453</c:v>
                </c:pt>
                <c:pt idx="5">
                  <c:v>7.1391927083333337</c:v>
                </c:pt>
                <c:pt idx="6">
                  <c:v>7.4333944533577814</c:v>
                </c:pt>
                <c:pt idx="7">
                  <c:v>7.7794874272325423</c:v>
                </c:pt>
                <c:pt idx="8">
                  <c:v>7.6637820736501734</c:v>
                </c:pt>
                <c:pt idx="9">
                  <c:v>7.0632824322465266</c:v>
                </c:pt>
                <c:pt idx="10">
                  <c:v>7.7764869118621602</c:v>
                </c:pt>
                <c:pt idx="11">
                  <c:v>7.9917642598365486</c:v>
                </c:pt>
                <c:pt idx="12">
                  <c:v>7.6512960446817351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0F-479A-A430-7E5E240E4E35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0F-479A-A430-7E5E240E4E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0F-479A-A430-7E5E240E4E3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8.7072565993373949</c:v>
                </c:pt>
                <c:pt idx="1">
                  <c:v>7.9766359846119759</c:v>
                </c:pt>
                <c:pt idx="2">
                  <c:v>7.2537225525022544</c:v>
                </c:pt>
                <c:pt idx="3">
                  <c:v>6.8486221677893449</c:v>
                </c:pt>
                <c:pt idx="4">
                  <c:v>6.6997386066598477</c:v>
                </c:pt>
                <c:pt idx="5">
                  <c:v>6.8354370682719781</c:v>
                </c:pt>
                <c:pt idx="6">
                  <c:v>7.0905879092966329</c:v>
                </c:pt>
                <c:pt idx="7">
                  <c:v>7.3797512173732436</c:v>
                </c:pt>
                <c:pt idx="8">
                  <c:v>7.1017945091919836</c:v>
                </c:pt>
                <c:pt idx="9">
                  <c:v>6.7817363694801021</c:v>
                </c:pt>
                <c:pt idx="12">
                  <c:v>7.4001659656050593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0F-479A-A430-7E5E240E4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00F-479A-A430-7E5E240E4E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9.2950458626781867</c:v>
                      </c:pt>
                      <c:pt idx="1">
                        <c:v>8.7275993182116167</c:v>
                      </c:pt>
                      <c:pt idx="2">
                        <c:v>10.97488555442523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6.9118342372409955</c:v>
                      </c:pt>
                      <c:pt idx="8">
                        <c:v>6.9931153184165229</c:v>
                      </c:pt>
                      <c:pt idx="9">
                        <c:v>4.8194545015689112</c:v>
                      </c:pt>
                      <c:pt idx="10">
                        <c:v>7.8686336494555675</c:v>
                      </c:pt>
                      <c:pt idx="11">
                        <c:v>7.6856927332159923</c:v>
                      </c:pt>
                      <c:pt idx="12">
                        <c:v>8.7566950823947458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00F-479A-A430-7E5E240E4E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00F-479A-A430-7E5E240E4E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00F-479A-A430-7E5E240E4E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00F-479A-A430-7E5E240E4E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00F-479A-A430-7E5E240E4E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00F-479A-A430-7E5E240E4E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00F-479A-A430-7E5E240E4E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00F-479A-A430-7E5E240E4E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00F-479A-A430-7E5E240E4E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00F-479A-A430-7E5E240E4E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00F-479A-A430-7E5E240E4E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00F-479A-A430-7E5E240E4E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00F-479A-A430-7E5E240E4E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00F-479A-A430-7E5E240E4E35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0.28855999103155128</c:v>
                </c:pt>
                <c:pt idx="1">
                  <c:v>-0.208970390419152</c:v>
                </c:pt>
                <c:pt idx="2">
                  <c:v>-0.29319732323773717</c:v>
                </c:pt>
                <c:pt idx="3">
                  <c:v>-0.84820034326809957</c:v>
                </c:pt>
                <c:pt idx="4">
                  <c:v>-0.18239420144369767</c:v>
                </c:pt>
                <c:pt idx="5">
                  <c:v>-0.30375564006135569</c:v>
                </c:pt>
                <c:pt idx="6">
                  <c:v>-0.34280654406114852</c:v>
                </c:pt>
                <c:pt idx="7">
                  <c:v>-0.3997362098592987</c:v>
                </c:pt>
                <c:pt idx="8">
                  <c:v>-0.56198756445818976</c:v>
                </c:pt>
                <c:pt idx="9">
                  <c:v>-0.28154606276642458</c:v>
                </c:pt>
                <c:pt idx="12">
                  <c:v>-0.27207661436194641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00F-479A-A430-7E5E240E4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21-4DE4-8BF2-88C4E1616CA7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7.4245295975827492</c:v>
                </c:pt>
                <c:pt idx="1">
                  <c:v>6.6255956432947585</c:v>
                </c:pt>
                <c:pt idx="2">
                  <c:v>6.6871994801819366</c:v>
                </c:pt>
                <c:pt idx="3">
                  <c:v>6.5770206022187008</c:v>
                </c:pt>
                <c:pt idx="4">
                  <c:v>6.697749196141479</c:v>
                </c:pt>
                <c:pt idx="5">
                  <c:v>6.8809303758471962</c:v>
                </c:pt>
                <c:pt idx="6">
                  <c:v>7.4940490648530487</c:v>
                </c:pt>
                <c:pt idx="7">
                  <c:v>7.5153215849141315</c:v>
                </c:pt>
                <c:pt idx="8">
                  <c:v>7.4808184143222505</c:v>
                </c:pt>
                <c:pt idx="9">
                  <c:v>6.9262397991211548</c:v>
                </c:pt>
                <c:pt idx="10">
                  <c:v>6.9560150805438132</c:v>
                </c:pt>
                <c:pt idx="11">
                  <c:v>7.5589687989398868</c:v>
                </c:pt>
                <c:pt idx="12">
                  <c:v>7.1014383123801403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1-4DE4-8BF2-88C4E1616CA7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21-4DE4-8BF2-88C4E1616CA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7.6996077576814121</c:v>
                </c:pt>
                <c:pt idx="1">
                  <c:v>7.0288492360294903</c:v>
                </c:pt>
                <c:pt idx="2">
                  <c:v>6.9662029881504379</c:v>
                </c:pt>
                <c:pt idx="3">
                  <c:v>7.1351310407514017</c:v>
                </c:pt>
                <c:pt idx="4">
                  <c:v>6.6414432121297207</c:v>
                </c:pt>
                <c:pt idx="5">
                  <c:v>6.686951631046119</c:v>
                </c:pt>
                <c:pt idx="6">
                  <c:v>7.0650243483242621</c:v>
                </c:pt>
                <c:pt idx="7">
                  <c:v>7.5282225780624499</c:v>
                </c:pt>
                <c:pt idx="8">
                  <c:v>7.3459357277882802</c:v>
                </c:pt>
                <c:pt idx="9">
                  <c:v>6.9094631059830647</c:v>
                </c:pt>
                <c:pt idx="10">
                  <c:v>6.8750572082379859</c:v>
                </c:pt>
                <c:pt idx="11">
                  <c:v>7.5490196078431371</c:v>
                </c:pt>
                <c:pt idx="12">
                  <c:v>7.1302838287418524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21-4DE4-8BF2-88C4E1616CA7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21-4DE4-8BF2-88C4E1616C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21-4DE4-8BF2-88C4E1616CA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7.7130570758405002</c:v>
                </c:pt>
                <c:pt idx="1">
                  <c:v>6.7095845331139445</c:v>
                </c:pt>
                <c:pt idx="2">
                  <c:v>6.2966065747614</c:v>
                </c:pt>
                <c:pt idx="3">
                  <c:v>6.2585340037046837</c:v>
                </c:pt>
                <c:pt idx="4">
                  <c:v>6.1644515846356072</c:v>
                </c:pt>
                <c:pt idx="5">
                  <c:v>6.1712112346401407</c:v>
                </c:pt>
                <c:pt idx="6">
                  <c:v>6.4465197834870782</c:v>
                </c:pt>
                <c:pt idx="7">
                  <c:v>6.9955884947944238</c:v>
                </c:pt>
                <c:pt idx="8">
                  <c:v>6.8409070294784584</c:v>
                </c:pt>
                <c:pt idx="9">
                  <c:v>6.6619834710743806</c:v>
                </c:pt>
                <c:pt idx="12">
                  <c:v>6.618715897653229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21-4DE4-8BF2-88C4E1616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21-4DE4-8BF2-88C4E1616C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7.9339108565041219</c:v>
                      </c:pt>
                      <c:pt idx="1">
                        <c:v>7.1286418646346927</c:v>
                      </c:pt>
                      <c:pt idx="2">
                        <c:v>9.3786440677966105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6.3769470404984423</c:v>
                      </c:pt>
                      <c:pt idx="8">
                        <c:v>6.0221914008321775</c:v>
                      </c:pt>
                      <c:pt idx="9">
                        <c:v>4.5007385524372232</c:v>
                      </c:pt>
                      <c:pt idx="10">
                        <c:v>9.5982905982905979</c:v>
                      </c:pt>
                      <c:pt idx="11">
                        <c:v>9.3348281016442449</c:v>
                      </c:pt>
                      <c:pt idx="12">
                        <c:v>7.6447121695105942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21-4DE4-8BF2-88C4E1616C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21-4DE4-8BF2-88C4E1616C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21-4DE4-8BF2-88C4E1616C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21-4DE4-8BF2-88C4E1616C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21-4DE4-8BF2-88C4E1616C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21-4DE4-8BF2-88C4E1616C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21-4DE4-8BF2-88C4E1616C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21-4DE4-8BF2-88C4E1616C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21-4DE4-8BF2-88C4E1616C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21-4DE4-8BF2-88C4E1616C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21-4DE4-8BF2-88C4E1616C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21-4DE4-8BF2-88C4E1616C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21-4DE4-8BF2-88C4E1616C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21-4DE4-8BF2-88C4E1616CA7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1.3449318159088008E-2</c:v>
                </c:pt>
                <c:pt idx="1">
                  <c:v>-0.31926470291554576</c:v>
                </c:pt>
                <c:pt idx="2">
                  <c:v>-0.66959641338903797</c:v>
                </c:pt>
                <c:pt idx="3">
                  <c:v>-0.87659703704671799</c:v>
                </c:pt>
                <c:pt idx="4">
                  <c:v>-0.4769916274941135</c:v>
                </c:pt>
                <c:pt idx="5">
                  <c:v>-0.51574039640597835</c:v>
                </c:pt>
                <c:pt idx="6">
                  <c:v>-0.61850456483718386</c:v>
                </c:pt>
                <c:pt idx="7">
                  <c:v>-0.53263408326802608</c:v>
                </c:pt>
                <c:pt idx="8">
                  <c:v>-0.50502869830982178</c:v>
                </c:pt>
                <c:pt idx="9">
                  <c:v>-0.24747963490868408</c:v>
                </c:pt>
                <c:pt idx="12">
                  <c:v>-0.49172843150648582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21-4DE4-8BF2-88C4E1616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6B-47E4-BB2E-FA1E6578200D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11.418379216750678</c:v>
                </c:pt>
                <c:pt idx="1">
                  <c:v>10.34370308590492</c:v>
                </c:pt>
                <c:pt idx="2">
                  <c:v>9.1222556390977445</c:v>
                </c:pt>
                <c:pt idx="3">
                  <c:v>7.9372430802959713</c:v>
                </c:pt>
                <c:pt idx="4">
                  <c:v>9.1007148327801897</c:v>
                </c:pt>
                <c:pt idx="5">
                  <c:v>8.989169198256505</c:v>
                </c:pt>
                <c:pt idx="6">
                  <c:v>8.5818105144784926</c:v>
                </c:pt>
                <c:pt idx="7">
                  <c:v>8.7677522690870262</c:v>
                </c:pt>
                <c:pt idx="8">
                  <c:v>9.3442921396444643</c:v>
                </c:pt>
                <c:pt idx="9">
                  <c:v>8.9645416823840058</c:v>
                </c:pt>
                <c:pt idx="10">
                  <c:v>9.3741670937980519</c:v>
                </c:pt>
                <c:pt idx="11">
                  <c:v>10.795986093552465</c:v>
                </c:pt>
                <c:pt idx="12">
                  <c:v>9.5079662973403796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B-47E4-BB2E-FA1E6578200D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6B-47E4-BB2E-FA1E6578200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10.98589065255732</c:v>
                </c:pt>
                <c:pt idx="1">
                  <c:v>10.596861547007361</c:v>
                </c:pt>
                <c:pt idx="2">
                  <c:v>9.0470304492010847</c:v>
                </c:pt>
                <c:pt idx="3">
                  <c:v>9.8910386965376791</c:v>
                </c:pt>
                <c:pt idx="4">
                  <c:v>9.5351974757915343</c:v>
                </c:pt>
                <c:pt idx="5">
                  <c:v>9.7805171377029456</c:v>
                </c:pt>
                <c:pt idx="6">
                  <c:v>9.7089457678661937</c:v>
                </c:pt>
                <c:pt idx="7">
                  <c:v>9.1128626308120282</c:v>
                </c:pt>
                <c:pt idx="8">
                  <c:v>9.5348466746316216</c:v>
                </c:pt>
                <c:pt idx="9">
                  <c:v>8.671056782334384</c:v>
                </c:pt>
                <c:pt idx="10">
                  <c:v>9.3356138350437092</c:v>
                </c:pt>
                <c:pt idx="11">
                  <c:v>10.171340457577278</c:v>
                </c:pt>
                <c:pt idx="12">
                  <c:v>9.7232392971336417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6B-47E4-BB2E-FA1E6578200D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6B-47E4-BB2E-FA1E6578200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6B-47E4-BB2E-FA1E6578200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11.050628442310408</c:v>
                </c:pt>
                <c:pt idx="1">
                  <c:v>10.619604863221884</c:v>
                </c:pt>
                <c:pt idx="2">
                  <c:v>8.7083967677714025</c:v>
                </c:pt>
                <c:pt idx="3">
                  <c:v>8.4332306111967128</c:v>
                </c:pt>
                <c:pt idx="4">
                  <c:v>9.218270488878316</c:v>
                </c:pt>
                <c:pt idx="5">
                  <c:v>9.0695855224751902</c:v>
                </c:pt>
                <c:pt idx="6">
                  <c:v>8.8397472716829402</c:v>
                </c:pt>
                <c:pt idx="7">
                  <c:v>8.193570529687678</c:v>
                </c:pt>
                <c:pt idx="8">
                  <c:v>8.7077053704096787</c:v>
                </c:pt>
                <c:pt idx="9">
                  <c:v>8.23039088791095</c:v>
                </c:pt>
                <c:pt idx="12">
                  <c:v>9.3720186121970723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6B-47E4-BB2E-FA1E65782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76B-47E4-BB2E-FA1E6578200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11.637256287086748</c:v>
                      </c:pt>
                      <c:pt idx="1">
                        <c:v>11.138817878999149</c:v>
                      </c:pt>
                      <c:pt idx="2">
                        <c:v>12.882565337001376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8.9206424185167688</c:v>
                      </c:pt>
                      <c:pt idx="8">
                        <c:v>12.752112676056338</c:v>
                      </c:pt>
                      <c:pt idx="9">
                        <c:v>5.6313131313131315</c:v>
                      </c:pt>
                      <c:pt idx="10">
                        <c:v>9.6477272727272734</c:v>
                      </c:pt>
                      <c:pt idx="11">
                        <c:v>11.419786096256685</c:v>
                      </c:pt>
                      <c:pt idx="12">
                        <c:v>11.259829968119023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76B-47E4-BB2E-FA1E6578200D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76B-47E4-BB2E-FA1E6578200D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12.129041326960921</c:v>
                      </c:pt>
                      <c:pt idx="1">
                        <c:v>9.2217261904761898</c:v>
                      </c:pt>
                      <c:pt idx="2">
                        <c:v>8.391152403682236</c:v>
                      </c:pt>
                      <c:pt idx="3">
                        <c:v>7.9562760261748959</c:v>
                      </c:pt>
                      <c:pt idx="4">
                        <c:v>8.2949205932537087</c:v>
                      </c:pt>
                      <c:pt idx="5">
                        <c:v>8.5031024439660623</c:v>
                      </c:pt>
                      <c:pt idx="6">
                        <c:v>8.7805634182504377</c:v>
                      </c:pt>
                      <c:pt idx="7">
                        <c:v>9.1730716063035658</c:v>
                      </c:pt>
                      <c:pt idx="8">
                        <c:v>8.7724685922903465</c:v>
                      </c:pt>
                      <c:pt idx="9">
                        <c:v>8.7037592374424335</c:v>
                      </c:pt>
                      <c:pt idx="10">
                        <c:v>8.7484428086070221</c:v>
                      </c:pt>
                      <c:pt idx="11">
                        <c:v>9.601999200319872</c:v>
                      </c:pt>
                      <c:pt idx="12">
                        <c:v>8.9641442715700137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676B-47E4-BB2E-FA1E6578200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6B-47E4-BB2E-FA1E6578200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6B-47E4-BB2E-FA1E6578200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6B-47E4-BB2E-FA1E6578200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6B-47E4-BB2E-FA1E6578200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6B-47E4-BB2E-FA1E6578200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6B-47E4-BB2E-FA1E6578200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6B-47E4-BB2E-FA1E6578200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76B-47E4-BB2E-FA1E6578200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76B-47E4-BB2E-FA1E6578200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76B-47E4-BB2E-FA1E6578200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76B-47E4-BB2E-FA1E6578200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76B-47E4-BB2E-FA1E6578200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76B-47E4-BB2E-FA1E6578200D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6.4737789753088748E-2</c:v>
                </c:pt>
                <c:pt idx="1">
                  <c:v>2.274331621452319E-2</c:v>
                </c:pt>
                <c:pt idx="2">
                  <c:v>-0.3386336814296822</c:v>
                </c:pt>
                <c:pt idx="3">
                  <c:v>-1.4578080853409663</c:v>
                </c:pt>
                <c:pt idx="4">
                  <c:v>-0.3169269869132183</c:v>
                </c:pt>
                <c:pt idx="5">
                  <c:v>-0.71093161522775539</c:v>
                </c:pt>
                <c:pt idx="6">
                  <c:v>-0.86919849618325351</c:v>
                </c:pt>
                <c:pt idx="7">
                  <c:v>-0.91929210112435022</c:v>
                </c:pt>
                <c:pt idx="8">
                  <c:v>-0.82714130422194287</c:v>
                </c:pt>
                <c:pt idx="9">
                  <c:v>-0.44066589442343407</c:v>
                </c:pt>
                <c:pt idx="12">
                  <c:v>-0.52111047194324733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76B-47E4-BB2E-FA1E65782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B5-475A-B93B-8AA780079159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6.1614379084967323</c:v>
                </c:pt>
                <c:pt idx="1">
                  <c:v>6.1137742718446599</c:v>
                </c:pt>
                <c:pt idx="2">
                  <c:v>6.0897001303780964</c:v>
                </c:pt>
                <c:pt idx="3">
                  <c:v>5.785571142284569</c:v>
                </c:pt>
                <c:pt idx="4">
                  <c:v>5.9001769911504427</c:v>
                </c:pt>
                <c:pt idx="5">
                  <c:v>6.4738689547581902</c:v>
                </c:pt>
                <c:pt idx="6">
                  <c:v>6.8715683180814136</c:v>
                </c:pt>
                <c:pt idx="7">
                  <c:v>8.2840572556762098</c:v>
                </c:pt>
                <c:pt idx="8">
                  <c:v>6.6430817610062896</c:v>
                </c:pt>
                <c:pt idx="9">
                  <c:v>6.0223759153783565</c:v>
                </c:pt>
                <c:pt idx="10">
                  <c:v>6.6880329314907376</c:v>
                </c:pt>
                <c:pt idx="11">
                  <c:v>6.5164683088845834</c:v>
                </c:pt>
                <c:pt idx="12">
                  <c:v>6.4719669009614709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B5-475A-B93B-8AA780079159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B5-475A-B93B-8AA78007915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7.102075154234436</c:v>
                </c:pt>
                <c:pt idx="1">
                  <c:v>6.2099571516017136</c:v>
                </c:pt>
                <c:pt idx="2">
                  <c:v>6.2966198252943411</c:v>
                </c:pt>
                <c:pt idx="3">
                  <c:v>6.4245002968533544</c:v>
                </c:pt>
                <c:pt idx="4">
                  <c:v>6.2373262469337698</c:v>
                </c:pt>
                <c:pt idx="5">
                  <c:v>5.9973009446693659</c:v>
                </c:pt>
                <c:pt idx="6">
                  <c:v>7.223830734966592</c:v>
                </c:pt>
                <c:pt idx="7">
                  <c:v>7.8188919164396005</c:v>
                </c:pt>
                <c:pt idx="8">
                  <c:v>7.2306136210384357</c:v>
                </c:pt>
                <c:pt idx="9">
                  <c:v>6.217721518987342</c:v>
                </c:pt>
                <c:pt idx="10">
                  <c:v>6.2833206397562833</c:v>
                </c:pt>
                <c:pt idx="11">
                  <c:v>6.611312921639855</c:v>
                </c:pt>
                <c:pt idx="12">
                  <c:v>6.6328355632283129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B5-475A-B93B-8AA780079159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B5-475A-B93B-8AA78007915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B5-475A-B93B-8AA78007915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7.9187620889748551</c:v>
                </c:pt>
                <c:pt idx="1">
                  <c:v>6.2748325358851673</c:v>
                </c:pt>
                <c:pt idx="2">
                  <c:v>5.9869027854639363</c:v>
                </c:pt>
                <c:pt idx="3">
                  <c:v>6.4407257354236389</c:v>
                </c:pt>
                <c:pt idx="4">
                  <c:v>6.0823970037453181</c:v>
                </c:pt>
                <c:pt idx="5">
                  <c:v>6.4131101813110183</c:v>
                </c:pt>
                <c:pt idx="6">
                  <c:v>6.9501104565537553</c:v>
                </c:pt>
                <c:pt idx="7">
                  <c:v>7.6363297971338175</c:v>
                </c:pt>
                <c:pt idx="8">
                  <c:v>7.1272592225798466</c:v>
                </c:pt>
                <c:pt idx="9">
                  <c:v>6.609579356663132</c:v>
                </c:pt>
                <c:pt idx="12">
                  <c:v>6.6686947595082504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B5-475A-B93B-8AA78007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1B5-475A-B93B-8AA78007915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6.216949152542373</c:v>
                      </c:pt>
                      <c:pt idx="1">
                        <c:v>5.6151019044437023</c:v>
                      </c:pt>
                      <c:pt idx="2">
                        <c:v>7.6801007556675067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6.9232053422370621</c:v>
                      </c:pt>
                      <c:pt idx="8">
                        <c:v>6.2905982905982905</c:v>
                      </c:pt>
                      <c:pt idx="9">
                        <c:v>4.7901376146788994</c:v>
                      </c:pt>
                      <c:pt idx="10">
                        <c:v>7.1162790697674421</c:v>
                      </c:pt>
                      <c:pt idx="11">
                        <c:v>4.2004132231404956</c:v>
                      </c:pt>
                      <c:pt idx="12">
                        <c:v>5.9098479362780596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1B5-475A-B93B-8AA78007915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B5-475A-B93B-8AA78007915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B5-475A-B93B-8AA78007915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B5-475A-B93B-8AA78007915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B5-475A-B93B-8AA78007915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B5-475A-B93B-8AA78007915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B5-475A-B93B-8AA78007915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B5-475A-B93B-8AA78007915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B5-475A-B93B-8AA78007915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B5-475A-B93B-8AA78007915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B5-475A-B93B-8AA78007915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B5-475A-B93B-8AA78007915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1B5-475A-B93B-8AA78007915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1B5-475A-B93B-8AA780079159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0.81668693474041909</c:v>
                </c:pt>
                <c:pt idx="1">
                  <c:v>6.4875384283453741E-2</c:v>
                </c:pt>
                <c:pt idx="2">
                  <c:v>-0.30971703983040477</c:v>
                </c:pt>
                <c:pt idx="3">
                  <c:v>1.6225438570284467E-2</c:v>
                </c:pt>
                <c:pt idx="4">
                  <c:v>-0.15492924318845169</c:v>
                </c:pt>
                <c:pt idx="5">
                  <c:v>0.41580923664165237</c:v>
                </c:pt>
                <c:pt idx="6">
                  <c:v>-0.27372027841283675</c:v>
                </c:pt>
                <c:pt idx="7">
                  <c:v>-0.18256211930578292</c:v>
                </c:pt>
                <c:pt idx="8">
                  <c:v>-0.10335439845858918</c:v>
                </c:pt>
                <c:pt idx="9">
                  <c:v>0.39185783767578997</c:v>
                </c:pt>
                <c:pt idx="12">
                  <c:v>4.1744114022090884E-3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B5-475A-B93B-8AA78007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F0-4AAB-86CE-93246E8EDC07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6.2166377816291165</c:v>
                </c:pt>
                <c:pt idx="1">
                  <c:v>5.8491379310344831</c:v>
                </c:pt>
                <c:pt idx="2">
                  <c:v>6.2137404580152671</c:v>
                </c:pt>
                <c:pt idx="3">
                  <c:v>6.225609756097561</c:v>
                </c:pt>
                <c:pt idx="4">
                  <c:v>6.3229461756373935</c:v>
                </c:pt>
                <c:pt idx="5">
                  <c:v>7.3047858942065496</c:v>
                </c:pt>
                <c:pt idx="6">
                  <c:v>6.6871088861076347</c:v>
                </c:pt>
                <c:pt idx="7">
                  <c:v>7.7</c:v>
                </c:pt>
                <c:pt idx="8">
                  <c:v>7.0376506024096388</c:v>
                </c:pt>
                <c:pt idx="9">
                  <c:v>5.7731811697574891</c:v>
                </c:pt>
                <c:pt idx="10">
                  <c:v>6.7342419080068145</c:v>
                </c:pt>
                <c:pt idx="11">
                  <c:v>5.8972267536704734</c:v>
                </c:pt>
                <c:pt idx="12">
                  <c:v>6.5394661308840414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0-4AAB-86CE-93246E8EDC07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F0-4AAB-86CE-93246E8EDC0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6.5090579710144931</c:v>
                </c:pt>
                <c:pt idx="1">
                  <c:v>6.1761102603369062</c:v>
                </c:pt>
                <c:pt idx="2">
                  <c:v>6.0576923076923075</c:v>
                </c:pt>
                <c:pt idx="3">
                  <c:v>7.2930693069306933</c:v>
                </c:pt>
                <c:pt idx="4">
                  <c:v>6.0445544554455441</c:v>
                </c:pt>
                <c:pt idx="5">
                  <c:v>6.8105413105413106</c:v>
                </c:pt>
                <c:pt idx="6">
                  <c:v>7.3509060955518946</c:v>
                </c:pt>
                <c:pt idx="7">
                  <c:v>7.4824120603015079</c:v>
                </c:pt>
                <c:pt idx="8">
                  <c:v>6.6914634146341463</c:v>
                </c:pt>
                <c:pt idx="9">
                  <c:v>6.5517241379310347</c:v>
                </c:pt>
                <c:pt idx="10">
                  <c:v>6.0607734806629834</c:v>
                </c:pt>
                <c:pt idx="11">
                  <c:v>5.8216867469879521</c:v>
                </c:pt>
                <c:pt idx="12">
                  <c:v>6.6119604316546763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F0-4AAB-86CE-93246E8EDC07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F0-4AAB-86CE-93246E8EDC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F0-4AAB-86CE-93246E8EDC0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6.3674242424242422</c:v>
                </c:pt>
                <c:pt idx="1">
                  <c:v>6.5554016620498619</c:v>
                </c:pt>
                <c:pt idx="2">
                  <c:v>6.8736413043478262</c:v>
                </c:pt>
                <c:pt idx="3">
                  <c:v>5.5533199195171026</c:v>
                </c:pt>
                <c:pt idx="4">
                  <c:v>6.0099206349206353</c:v>
                </c:pt>
                <c:pt idx="5">
                  <c:v>6.9784411276948592</c:v>
                </c:pt>
                <c:pt idx="6">
                  <c:v>7.0556701030927833</c:v>
                </c:pt>
                <c:pt idx="7">
                  <c:v>7.1481865284974093</c:v>
                </c:pt>
                <c:pt idx="8">
                  <c:v>7.6578073089700993</c:v>
                </c:pt>
                <c:pt idx="9">
                  <c:v>7.2110266159695815</c:v>
                </c:pt>
                <c:pt idx="12">
                  <c:v>6.6633269994817761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DF0-4AAB-86CE-93246E8E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DF0-4AAB-86CE-93246E8EDC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6.6836027713625867</c:v>
                      </c:pt>
                      <c:pt idx="1">
                        <c:v>6.6892230576441101</c:v>
                      </c:pt>
                      <c:pt idx="2">
                        <c:v>8.0549019607843135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5.3166666666666664</c:v>
                      </c:pt>
                      <c:pt idx="8">
                        <c:v>7.760089686098655</c:v>
                      </c:pt>
                      <c:pt idx="9">
                        <c:v>10.689922480620154</c:v>
                      </c:pt>
                      <c:pt idx="10">
                        <c:v>17.657894736842106</c:v>
                      </c:pt>
                      <c:pt idx="11">
                        <c:v>3.3366336633663365</c:v>
                      </c:pt>
                      <c:pt idx="12">
                        <c:v>7.1863592699327565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DF0-4AAB-86CE-93246E8EDC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DF0-4AAB-86CE-93246E8EDC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DF0-4AAB-86CE-93246E8EDC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DF0-4AAB-86CE-93246E8EDC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DF0-4AAB-86CE-93246E8EDC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DF0-4AAB-86CE-93246E8EDC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DF0-4AAB-86CE-93246E8EDC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DF0-4AAB-86CE-93246E8EDC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DF0-4AAB-86CE-93246E8EDC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DF0-4AAB-86CE-93246E8EDC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DF0-4AAB-86CE-93246E8EDC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DF0-4AAB-86CE-93246E8EDC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DF0-4AAB-86CE-93246E8EDC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DF0-4AAB-86CE-93246E8EDC07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-0.14163372859025092</c:v>
                </c:pt>
                <c:pt idx="1">
                  <c:v>0.37929140171295561</c:v>
                </c:pt>
                <c:pt idx="2">
                  <c:v>0.81594899665551868</c:v>
                </c:pt>
                <c:pt idx="3">
                  <c:v>-1.7397493874135908</c:v>
                </c:pt>
                <c:pt idx="4">
                  <c:v>-3.463382052490882E-2</c:v>
                </c:pt>
                <c:pt idx="5">
                  <c:v>0.16789981715354863</c:v>
                </c:pt>
                <c:pt idx="6">
                  <c:v>-0.29523599245911125</c:v>
                </c:pt>
                <c:pt idx="7">
                  <c:v>-0.33422553180409853</c:v>
                </c:pt>
                <c:pt idx="8">
                  <c:v>0.96634389433595302</c:v>
                </c:pt>
                <c:pt idx="9">
                  <c:v>0.6593024780385468</c:v>
                </c:pt>
                <c:pt idx="12">
                  <c:v>-0.13302827298814623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F0-4AAB-86CE-93246E8E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8-41A6-BB58-96ACC969B97B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7.4954441913439638</c:v>
                </c:pt>
                <c:pt idx="1">
                  <c:v>7.31989247311828</c:v>
                </c:pt>
                <c:pt idx="2">
                  <c:v>6.0713450292397662</c:v>
                </c:pt>
                <c:pt idx="3">
                  <c:v>6.6473087818696888</c:v>
                </c:pt>
                <c:pt idx="4">
                  <c:v>6.8310911808669657</c:v>
                </c:pt>
                <c:pt idx="5">
                  <c:v>6.7452513966480447</c:v>
                </c:pt>
                <c:pt idx="6">
                  <c:v>8.7765363128491618</c:v>
                </c:pt>
                <c:pt idx="7">
                  <c:v>7.8383545770567791</c:v>
                </c:pt>
                <c:pt idx="8">
                  <c:v>7.7614607614607616</c:v>
                </c:pt>
                <c:pt idx="9">
                  <c:v>6.5623229461756374</c:v>
                </c:pt>
                <c:pt idx="10">
                  <c:v>6.2689922480620153</c:v>
                </c:pt>
                <c:pt idx="11">
                  <c:v>5.48</c:v>
                </c:pt>
                <c:pt idx="12">
                  <c:v>6.997908759972117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8-41A6-BB58-96ACC969B97B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C8-41A6-BB58-96ACC969B97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6.8130841121495331</c:v>
                </c:pt>
                <c:pt idx="1">
                  <c:v>6.6363636363636367</c:v>
                </c:pt>
                <c:pt idx="2">
                  <c:v>7.0371428571428574</c:v>
                </c:pt>
                <c:pt idx="3">
                  <c:v>6.7803223070398646</c:v>
                </c:pt>
                <c:pt idx="4">
                  <c:v>6.5109090909090908</c:v>
                </c:pt>
                <c:pt idx="5">
                  <c:v>7.1186094069529648</c:v>
                </c:pt>
                <c:pt idx="6">
                  <c:v>7.2642276422764231</c:v>
                </c:pt>
                <c:pt idx="7">
                  <c:v>8.5658653846153854</c:v>
                </c:pt>
                <c:pt idx="8">
                  <c:v>7.8050389922015597</c:v>
                </c:pt>
                <c:pt idx="9">
                  <c:v>7.0728318160038333</c:v>
                </c:pt>
                <c:pt idx="10">
                  <c:v>7.3297872340425529</c:v>
                </c:pt>
                <c:pt idx="11">
                  <c:v>7.132173913043478</c:v>
                </c:pt>
                <c:pt idx="12">
                  <c:v>7.2584063141961295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C8-41A6-BB58-96ACC969B97B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8-41A6-BB58-96ACC969B97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8-41A6-BB58-96ACC969B97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7.738790035587189</c:v>
                </c:pt>
                <c:pt idx="1">
                  <c:v>7.1312649164677806</c:v>
                </c:pt>
                <c:pt idx="2">
                  <c:v>7.2626656274356973</c:v>
                </c:pt>
                <c:pt idx="3">
                  <c:v>7.2923976608187138</c:v>
                </c:pt>
                <c:pt idx="4">
                  <c:v>6.7837528604118997</c:v>
                </c:pt>
                <c:pt idx="5">
                  <c:v>6.7929465301478951</c:v>
                </c:pt>
                <c:pt idx="6">
                  <c:v>7.9239196591600729</c:v>
                </c:pt>
                <c:pt idx="7">
                  <c:v>9.022793687901812</c:v>
                </c:pt>
                <c:pt idx="8">
                  <c:v>8.185419968304279</c:v>
                </c:pt>
                <c:pt idx="9">
                  <c:v>6.8791593695271454</c:v>
                </c:pt>
                <c:pt idx="12">
                  <c:v>7.6195103362865577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C8-41A6-BB58-96ACC969B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C8-41A6-BB58-96ACC969B97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8.1841620626151013</c:v>
                      </c:pt>
                      <c:pt idx="1">
                        <c:v>5.9428571428571431</c:v>
                      </c:pt>
                      <c:pt idx="2">
                        <c:v>9.87109375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7.2149999999999999</c:v>
                      </c:pt>
                      <c:pt idx="8">
                        <c:v>6.9473684210526319</c:v>
                      </c:pt>
                      <c:pt idx="9">
                        <c:v>4.541666666666667</c:v>
                      </c:pt>
                      <c:pt idx="10">
                        <c:v>6.6727272727272728</c:v>
                      </c:pt>
                      <c:pt idx="11">
                        <c:v>8.0144927536231876</c:v>
                      </c:pt>
                      <c:pt idx="12">
                        <c:v>7.2815814850530378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C8-41A6-BB58-96ACC969B97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C8-41A6-BB58-96ACC969B97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C8-41A6-BB58-96ACC969B97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C8-41A6-BB58-96ACC969B97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C8-41A6-BB58-96ACC969B97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C8-41A6-BB58-96ACC969B97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C8-41A6-BB58-96ACC969B97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C8-41A6-BB58-96ACC969B97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C8-41A6-BB58-96ACC969B97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C8-41A6-BB58-96ACC969B97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C8-41A6-BB58-96ACC969B97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C8-41A6-BB58-96ACC969B97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C8-41A6-BB58-96ACC969B97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C8-41A6-BB58-96ACC969B97B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0.9257059234376559</c:v>
                </c:pt>
                <c:pt idx="1">
                  <c:v>0.49490128010414391</c:v>
                </c:pt>
                <c:pt idx="2">
                  <c:v>0.22552277029283996</c:v>
                </c:pt>
                <c:pt idx="3">
                  <c:v>0.51207535377884916</c:v>
                </c:pt>
                <c:pt idx="4">
                  <c:v>0.27284376950280897</c:v>
                </c:pt>
                <c:pt idx="5">
                  <c:v>-0.32566287680506978</c:v>
                </c:pt>
                <c:pt idx="6">
                  <c:v>0.65969201688364976</c:v>
                </c:pt>
                <c:pt idx="7">
                  <c:v>0.45692830328642664</c:v>
                </c:pt>
                <c:pt idx="8">
                  <c:v>0.38038097610271926</c:v>
                </c:pt>
                <c:pt idx="9">
                  <c:v>-0.19367244647668791</c:v>
                </c:pt>
                <c:pt idx="12">
                  <c:v>0.39445311834979435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C8-41A6-BB58-96ACC969B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35-454F-AA00-11088BC4540E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7281</c:v>
                </c:pt>
                <c:pt idx="1">
                  <c:v>7345</c:v>
                </c:pt>
                <c:pt idx="2">
                  <c:v>7695</c:v>
                </c:pt>
                <c:pt idx="3">
                  <c:v>6310</c:v>
                </c:pt>
                <c:pt idx="4">
                  <c:v>5598</c:v>
                </c:pt>
                <c:pt idx="5">
                  <c:v>6492</c:v>
                </c:pt>
                <c:pt idx="6">
                  <c:v>8234</c:v>
                </c:pt>
                <c:pt idx="7">
                  <c:v>8909</c:v>
                </c:pt>
                <c:pt idx="8">
                  <c:v>9384</c:v>
                </c:pt>
                <c:pt idx="9">
                  <c:v>9558</c:v>
                </c:pt>
                <c:pt idx="10">
                  <c:v>8753</c:v>
                </c:pt>
                <c:pt idx="11">
                  <c:v>8301</c:v>
                </c:pt>
                <c:pt idx="12">
                  <c:v>93860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5-454F-AA00-11088BC4540E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35-454F-AA00-11088BC4540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9178</c:v>
                </c:pt>
                <c:pt idx="1">
                  <c:v>9359</c:v>
                </c:pt>
                <c:pt idx="2">
                  <c:v>9705</c:v>
                </c:pt>
                <c:pt idx="3">
                  <c:v>6601</c:v>
                </c:pt>
                <c:pt idx="4">
                  <c:v>7123</c:v>
                </c:pt>
                <c:pt idx="5">
                  <c:v>8890</c:v>
                </c:pt>
                <c:pt idx="6">
                  <c:v>10473</c:v>
                </c:pt>
                <c:pt idx="7">
                  <c:v>9992</c:v>
                </c:pt>
                <c:pt idx="8">
                  <c:v>10580</c:v>
                </c:pt>
                <c:pt idx="9">
                  <c:v>10747</c:v>
                </c:pt>
                <c:pt idx="10">
                  <c:v>8740</c:v>
                </c:pt>
                <c:pt idx="11">
                  <c:v>8925</c:v>
                </c:pt>
                <c:pt idx="12">
                  <c:v>110313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35-454F-AA00-11088BC4540E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35-454F-AA00-11088BC4540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35-454F-AA00-11088BC4540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8953</c:v>
                </c:pt>
                <c:pt idx="1">
                  <c:v>9724</c:v>
                </c:pt>
                <c:pt idx="2">
                  <c:v>9430</c:v>
                </c:pt>
                <c:pt idx="3">
                  <c:v>7558</c:v>
                </c:pt>
                <c:pt idx="4">
                  <c:v>6847</c:v>
                </c:pt>
                <c:pt idx="5">
                  <c:v>8545</c:v>
                </c:pt>
                <c:pt idx="6">
                  <c:v>13117</c:v>
                </c:pt>
                <c:pt idx="7">
                  <c:v>11334</c:v>
                </c:pt>
                <c:pt idx="8">
                  <c:v>11025</c:v>
                </c:pt>
                <c:pt idx="9">
                  <c:v>12100</c:v>
                </c:pt>
                <c:pt idx="12">
                  <c:v>75508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35-454F-AA00-11088BC4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35-454F-AA00-11088BC454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7157</c:v>
                      </c:pt>
                      <c:pt idx="1">
                        <c:v>6693</c:v>
                      </c:pt>
                      <c:pt idx="2">
                        <c:v>2950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642</c:v>
                      </c:pt>
                      <c:pt idx="8">
                        <c:v>721</c:v>
                      </c:pt>
                      <c:pt idx="9">
                        <c:v>677</c:v>
                      </c:pt>
                      <c:pt idx="10">
                        <c:v>468</c:v>
                      </c:pt>
                      <c:pt idx="11">
                        <c:v>669</c:v>
                      </c:pt>
                      <c:pt idx="12">
                        <c:v>21332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35-454F-AA00-11088BC4540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35-454F-AA00-11088BC4540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35-454F-AA00-11088BC4540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35-454F-AA00-11088BC4540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35-454F-AA00-11088BC4540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35-454F-AA00-11088BC4540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35-454F-AA00-11088BC4540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35-454F-AA00-11088BC4540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35-454F-AA00-11088BC4540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35-454F-AA00-11088BC4540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35-454F-AA00-11088BC4540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35-454F-AA00-11088BC4540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35-454F-AA00-11088BC4540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35-454F-AA00-11088BC4540E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-2.4515144911745446E-2</c:v>
                </c:pt>
                <c:pt idx="1">
                  <c:v>3.8999893150977627E-2</c:v>
                </c:pt>
                <c:pt idx="2">
                  <c:v>-2.8335909325090114E-2</c:v>
                </c:pt>
                <c:pt idx="3">
                  <c:v>0.14497803363126804</c:v>
                </c:pt>
                <c:pt idx="4">
                  <c:v>-3.8747718657868857E-2</c:v>
                </c:pt>
                <c:pt idx="5">
                  <c:v>-3.8807649043869463E-2</c:v>
                </c:pt>
                <c:pt idx="6">
                  <c:v>0.25245870333237841</c:v>
                </c:pt>
                <c:pt idx="7">
                  <c:v>0.13430744595676547</c:v>
                </c:pt>
                <c:pt idx="8">
                  <c:v>4.2060491493383756E-2</c:v>
                </c:pt>
                <c:pt idx="9">
                  <c:v>0.12589559877175027</c:v>
                </c:pt>
                <c:pt idx="12">
                  <c:v>5.8706411856255469E-2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35-454F-AA00-11088BC4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50-40C3-BA04-E7B40097DB84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6.2166377816291165</c:v>
                </c:pt>
                <c:pt idx="1">
                  <c:v>5.8491379310344831</c:v>
                </c:pt>
                <c:pt idx="2">
                  <c:v>6.2137404580152671</c:v>
                </c:pt>
                <c:pt idx="3">
                  <c:v>6.225609756097561</c:v>
                </c:pt>
                <c:pt idx="4">
                  <c:v>6.3229461756373935</c:v>
                </c:pt>
                <c:pt idx="5">
                  <c:v>7.3047858942065496</c:v>
                </c:pt>
                <c:pt idx="6">
                  <c:v>6.6871088861076347</c:v>
                </c:pt>
                <c:pt idx="7">
                  <c:v>7.7</c:v>
                </c:pt>
                <c:pt idx="8">
                  <c:v>7.0376506024096388</c:v>
                </c:pt>
                <c:pt idx="9">
                  <c:v>5.7731811697574891</c:v>
                </c:pt>
                <c:pt idx="10">
                  <c:v>6.7342419080068145</c:v>
                </c:pt>
                <c:pt idx="11">
                  <c:v>5.8972267536704734</c:v>
                </c:pt>
                <c:pt idx="12">
                  <c:v>6.5394661308840414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0-40C3-BA04-E7B40097DB84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50-40C3-BA04-E7B40097DB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6.5090579710144931</c:v>
                </c:pt>
                <c:pt idx="1">
                  <c:v>6.1761102603369062</c:v>
                </c:pt>
                <c:pt idx="2">
                  <c:v>6.0576923076923075</c:v>
                </c:pt>
                <c:pt idx="3">
                  <c:v>7.2930693069306933</c:v>
                </c:pt>
                <c:pt idx="4">
                  <c:v>6.0445544554455441</c:v>
                </c:pt>
                <c:pt idx="5">
                  <c:v>6.8105413105413106</c:v>
                </c:pt>
                <c:pt idx="6">
                  <c:v>7.3509060955518946</c:v>
                </c:pt>
                <c:pt idx="7">
                  <c:v>7.4824120603015079</c:v>
                </c:pt>
                <c:pt idx="8">
                  <c:v>6.6914634146341463</c:v>
                </c:pt>
                <c:pt idx="9">
                  <c:v>6.5517241379310347</c:v>
                </c:pt>
                <c:pt idx="10">
                  <c:v>6.0607734806629834</c:v>
                </c:pt>
                <c:pt idx="11">
                  <c:v>5.8216867469879521</c:v>
                </c:pt>
                <c:pt idx="12">
                  <c:v>6.6119604316546763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0-40C3-BA04-E7B40097DB84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50-40C3-BA04-E7B40097DB8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50-40C3-BA04-E7B40097DB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6.3674242424242422</c:v>
                </c:pt>
                <c:pt idx="1">
                  <c:v>6.5554016620498619</c:v>
                </c:pt>
                <c:pt idx="2">
                  <c:v>6.8736413043478262</c:v>
                </c:pt>
                <c:pt idx="3">
                  <c:v>5.5533199195171026</c:v>
                </c:pt>
                <c:pt idx="4">
                  <c:v>6.0099206349206353</c:v>
                </c:pt>
                <c:pt idx="5">
                  <c:v>6.9784411276948592</c:v>
                </c:pt>
                <c:pt idx="6">
                  <c:v>7.0556701030927833</c:v>
                </c:pt>
                <c:pt idx="7">
                  <c:v>7.1481865284974093</c:v>
                </c:pt>
                <c:pt idx="8">
                  <c:v>7.6578073089700993</c:v>
                </c:pt>
                <c:pt idx="9">
                  <c:v>7.2110266159695815</c:v>
                </c:pt>
                <c:pt idx="12">
                  <c:v>6.6633269994817761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50-40C3-BA04-E7B40097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D50-40C3-BA04-E7B40097DB8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6.6836027713625867</c:v>
                      </c:pt>
                      <c:pt idx="1">
                        <c:v>6.6892230576441101</c:v>
                      </c:pt>
                      <c:pt idx="2">
                        <c:v>8.0549019607843135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5.3166666666666664</c:v>
                      </c:pt>
                      <c:pt idx="8">
                        <c:v>7.760089686098655</c:v>
                      </c:pt>
                      <c:pt idx="9">
                        <c:v>10.689922480620154</c:v>
                      </c:pt>
                      <c:pt idx="10">
                        <c:v>17.657894736842106</c:v>
                      </c:pt>
                      <c:pt idx="11">
                        <c:v>3.3366336633663365</c:v>
                      </c:pt>
                      <c:pt idx="12">
                        <c:v>7.1863592699327565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D50-40C3-BA04-E7B40097DB8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50-40C3-BA04-E7B40097DB8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50-40C3-BA04-E7B40097DB8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50-40C3-BA04-E7B40097DB8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50-40C3-BA04-E7B40097DB8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50-40C3-BA04-E7B40097DB8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50-40C3-BA04-E7B40097DB8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50-40C3-BA04-E7B40097DB8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50-40C3-BA04-E7B40097DB8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50-40C3-BA04-E7B40097DB8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50-40C3-BA04-E7B40097DB8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50-40C3-BA04-E7B40097DB8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D50-40C3-BA04-E7B40097DB8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D50-40C3-BA04-E7B40097DB84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-0.14163372859025092</c:v>
                </c:pt>
                <c:pt idx="1">
                  <c:v>0.37929140171295561</c:v>
                </c:pt>
                <c:pt idx="2">
                  <c:v>0.81594899665551868</c:v>
                </c:pt>
                <c:pt idx="3">
                  <c:v>-1.7397493874135908</c:v>
                </c:pt>
                <c:pt idx="4">
                  <c:v>-3.463382052490882E-2</c:v>
                </c:pt>
                <c:pt idx="5">
                  <c:v>0.16789981715354863</c:v>
                </c:pt>
                <c:pt idx="6">
                  <c:v>-0.29523599245911125</c:v>
                </c:pt>
                <c:pt idx="7">
                  <c:v>-0.33422553180409853</c:v>
                </c:pt>
                <c:pt idx="8">
                  <c:v>0.96634389433595302</c:v>
                </c:pt>
                <c:pt idx="9">
                  <c:v>0.6593024780385468</c:v>
                </c:pt>
                <c:pt idx="12">
                  <c:v>-0.13302827298814623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50-40C3-BA04-E7B40097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9C-481C-AF5A-B2A2D0E2D290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8.4134045077105579</c:v>
                </c:pt>
                <c:pt idx="1">
                  <c:v>9.496240601503759</c:v>
                </c:pt>
                <c:pt idx="2">
                  <c:v>10.062709030100335</c:v>
                </c:pt>
                <c:pt idx="3">
                  <c:v>8.5347490347490353</c:v>
                </c:pt>
                <c:pt idx="4">
                  <c:v>7.7313432835820892</c:v>
                </c:pt>
                <c:pt idx="5">
                  <c:v>7.1062500000000002</c:v>
                </c:pt>
                <c:pt idx="6">
                  <c:v>8.7642857142857142</c:v>
                </c:pt>
                <c:pt idx="7">
                  <c:v>7.4968152866242042</c:v>
                </c:pt>
                <c:pt idx="8">
                  <c:v>7.2480000000000002</c:v>
                </c:pt>
                <c:pt idx="9">
                  <c:v>6.4125560538116595</c:v>
                </c:pt>
                <c:pt idx="10">
                  <c:v>8.7702589807852966</c:v>
                </c:pt>
                <c:pt idx="11">
                  <c:v>9.4980237154150196</c:v>
                </c:pt>
                <c:pt idx="12">
                  <c:v>8.7910605349601134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C-481C-AF5A-B2A2D0E2D290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9C-481C-AF5A-B2A2D0E2D29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8.7924667651403254</c:v>
                </c:pt>
                <c:pt idx="1">
                  <c:v>10.563145353455123</c:v>
                </c:pt>
                <c:pt idx="2">
                  <c:v>10.274442538593481</c:v>
                </c:pt>
                <c:pt idx="3">
                  <c:v>9.3033333333333328</c:v>
                </c:pt>
                <c:pt idx="4">
                  <c:v>12.324324324324325</c:v>
                </c:pt>
                <c:pt idx="5">
                  <c:v>7.359375</c:v>
                </c:pt>
                <c:pt idx="6">
                  <c:v>7.4109589041095889</c:v>
                </c:pt>
                <c:pt idx="7">
                  <c:v>7.0512820512820511</c:v>
                </c:pt>
                <c:pt idx="8">
                  <c:v>9.0243902439024382</c:v>
                </c:pt>
                <c:pt idx="9">
                  <c:v>7.2110939907550078</c:v>
                </c:pt>
                <c:pt idx="10">
                  <c:v>9.8787313432835813</c:v>
                </c:pt>
                <c:pt idx="11">
                  <c:v>8.5391304347826082</c:v>
                </c:pt>
                <c:pt idx="12">
                  <c:v>9.29595015576324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C-481C-AF5A-B2A2D0E2D290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9C-481C-AF5A-B2A2D0E2D29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9C-481C-AF5A-B2A2D0E2D29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9.8285243198680963</c:v>
                </c:pt>
                <c:pt idx="1">
                  <c:v>9.6209476309226929</c:v>
                </c:pt>
                <c:pt idx="2">
                  <c:v>9.6300578034682083</c:v>
                </c:pt>
                <c:pt idx="3">
                  <c:v>9.3333333333333339</c:v>
                </c:pt>
                <c:pt idx="4">
                  <c:v>8.8110236220472444</c:v>
                </c:pt>
                <c:pt idx="5">
                  <c:v>6.4961832061068705</c:v>
                </c:pt>
                <c:pt idx="6">
                  <c:v>8.4109589041095898</c:v>
                </c:pt>
                <c:pt idx="7">
                  <c:v>9.3208333333333329</c:v>
                </c:pt>
                <c:pt idx="8">
                  <c:v>7.4038461538461542</c:v>
                </c:pt>
                <c:pt idx="9">
                  <c:v>7.8372093023255811</c:v>
                </c:pt>
                <c:pt idx="12">
                  <c:v>9.4469043887147333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89C-481C-AF5A-B2A2D0E2D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89C-481C-AF5A-B2A2D0E2D29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10.133493205435652</c:v>
                      </c:pt>
                      <c:pt idx="1">
                        <c:v>8.9423728813559329</c:v>
                      </c:pt>
                      <c:pt idx="2">
                        <c:v>12.185639229422067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</c:v>
                      </c:pt>
                      <c:pt idx="8">
                        <c:v>5</c:v>
                      </c:pt>
                      <c:pt idx="9">
                        <c:v>2.6</c:v>
                      </c:pt>
                      <c:pt idx="10">
                        <c:v>8.3333333333333339</c:v>
                      </c:pt>
                      <c:pt idx="11">
                        <c:v>10</c:v>
                      </c:pt>
                      <c:pt idx="12">
                        <c:v>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89C-481C-AF5A-B2A2D0E2D29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89C-481C-AF5A-B2A2D0E2D29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89C-481C-AF5A-B2A2D0E2D29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89C-481C-AF5A-B2A2D0E2D29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89C-481C-AF5A-B2A2D0E2D29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89C-481C-AF5A-B2A2D0E2D29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89C-481C-AF5A-B2A2D0E2D29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89C-481C-AF5A-B2A2D0E2D29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89C-481C-AF5A-B2A2D0E2D29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89C-481C-AF5A-B2A2D0E2D29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89C-481C-AF5A-B2A2D0E2D29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89C-481C-AF5A-B2A2D0E2D29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89C-481C-AF5A-B2A2D0E2D29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89C-481C-AF5A-B2A2D0E2D290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1.0360575547277708</c:v>
                </c:pt>
                <c:pt idx="1">
                  <c:v>-0.9421977225324305</c:v>
                </c:pt>
                <c:pt idx="2">
                  <c:v>-0.64438473512527317</c:v>
                </c:pt>
                <c:pt idx="3">
                  <c:v>3.0000000000001137E-2</c:v>
                </c:pt>
                <c:pt idx="4">
                  <c:v>-3.5133007022770801</c:v>
                </c:pt>
                <c:pt idx="5">
                  <c:v>-0.8631917938931295</c:v>
                </c:pt>
                <c:pt idx="6">
                  <c:v>1.0000000000000009</c:v>
                </c:pt>
                <c:pt idx="7">
                  <c:v>2.2695512820512818</c:v>
                </c:pt>
                <c:pt idx="8">
                  <c:v>-1.620544090056284</c:v>
                </c:pt>
                <c:pt idx="9">
                  <c:v>0.62611531157057332</c:v>
                </c:pt>
                <c:pt idx="12">
                  <c:v>-0.14354947874744362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89C-481C-AF5A-B2A2D0E2D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41-400D-98D3-4632A4F07BE2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8.1389693109438337</c:v>
                </c:pt>
                <c:pt idx="1">
                  <c:v>8.5094637223974772</c:v>
                </c:pt>
                <c:pt idx="2">
                  <c:v>8.5167827739075364</c:v>
                </c:pt>
                <c:pt idx="3">
                  <c:v>8.1567436208991495</c:v>
                </c:pt>
                <c:pt idx="4">
                  <c:v>8.5614035087719298</c:v>
                </c:pt>
                <c:pt idx="5">
                  <c:v>7.9863945578231297</c:v>
                </c:pt>
                <c:pt idx="6">
                  <c:v>9.247863247863247</c:v>
                </c:pt>
                <c:pt idx="7">
                  <c:v>6.8297872340425529</c:v>
                </c:pt>
                <c:pt idx="8">
                  <c:v>6.7029702970297027</c:v>
                </c:pt>
                <c:pt idx="9">
                  <c:v>6.3087885985748215</c:v>
                </c:pt>
                <c:pt idx="10">
                  <c:v>9.0835714285714282</c:v>
                </c:pt>
                <c:pt idx="11">
                  <c:v>8.0674671240708982</c:v>
                </c:pt>
                <c:pt idx="12">
                  <c:v>8.2016865776528469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1-400D-98D3-4632A4F07BE2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41-400D-98D3-4632A4F07B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8.8081096516276407</c:v>
                </c:pt>
                <c:pt idx="1">
                  <c:v>8.6939151813153046</c:v>
                </c:pt>
                <c:pt idx="2">
                  <c:v>7.8153126826417303</c:v>
                </c:pt>
                <c:pt idx="3">
                  <c:v>9.968036529680365</c:v>
                </c:pt>
                <c:pt idx="4">
                  <c:v>7.6216216216216219</c:v>
                </c:pt>
                <c:pt idx="5">
                  <c:v>6.5042016806722689</c:v>
                </c:pt>
                <c:pt idx="6">
                  <c:v>6.2028985507246377</c:v>
                </c:pt>
                <c:pt idx="7">
                  <c:v>6.564516129032258</c:v>
                </c:pt>
                <c:pt idx="8">
                  <c:v>9.7278106508875748</c:v>
                </c:pt>
                <c:pt idx="9">
                  <c:v>5.7896389324960751</c:v>
                </c:pt>
                <c:pt idx="10">
                  <c:v>8.9146238377007609</c:v>
                </c:pt>
                <c:pt idx="11">
                  <c:v>8.1882591093117405</c:v>
                </c:pt>
                <c:pt idx="12">
                  <c:v>8.3508018027460427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41-400D-98D3-4632A4F07BE2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41-400D-98D3-4632A4F07BE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41-400D-98D3-4632A4F07B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10.442715700141443</c:v>
                </c:pt>
                <c:pt idx="1">
                  <c:v>9.4938820912124591</c:v>
                </c:pt>
                <c:pt idx="2">
                  <c:v>9.3967611336032384</c:v>
                </c:pt>
                <c:pt idx="3">
                  <c:v>10.36723163841808</c:v>
                </c:pt>
                <c:pt idx="4">
                  <c:v>11.657894736842104</c:v>
                </c:pt>
                <c:pt idx="5">
                  <c:v>6.4285714285714288</c:v>
                </c:pt>
                <c:pt idx="6">
                  <c:v>6.225806451612903</c:v>
                </c:pt>
                <c:pt idx="7">
                  <c:v>6.1648351648351651</c:v>
                </c:pt>
                <c:pt idx="8">
                  <c:v>6.5584415584415581</c:v>
                </c:pt>
                <c:pt idx="9">
                  <c:v>6.3247232472324724</c:v>
                </c:pt>
                <c:pt idx="12">
                  <c:v>9.7139076034648699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41-400D-98D3-4632A4F0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41-400D-98D3-4632A4F07BE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10.432530667878238</c:v>
                      </c:pt>
                      <c:pt idx="1">
                        <c:v>9.7348002316155178</c:v>
                      </c:pt>
                      <c:pt idx="2">
                        <c:v>12.519774011299434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2.9130434782608696</c:v>
                      </c:pt>
                      <c:pt idx="8">
                        <c:v>5.583333333333333</c:v>
                      </c:pt>
                      <c:pt idx="9">
                        <c:v>5.2173913043478262</c:v>
                      </c:pt>
                      <c:pt idx="10">
                        <c:v>9.1702127659574462</c:v>
                      </c:pt>
                      <c:pt idx="11">
                        <c:v>9.0740740740740744</c:v>
                      </c:pt>
                      <c:pt idx="12">
                        <c:v>10.33891299855342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41-400D-98D3-4632A4F07BE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41-400D-98D3-4632A4F07BE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41-400D-98D3-4632A4F07BE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41-400D-98D3-4632A4F07BE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41-400D-98D3-4632A4F07BE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41-400D-98D3-4632A4F07BE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41-400D-98D3-4632A4F07BE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41-400D-98D3-4632A4F07BE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41-400D-98D3-4632A4F07BE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41-400D-98D3-4632A4F07BE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41-400D-98D3-4632A4F07BE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41-400D-98D3-4632A4F07BE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41-400D-98D3-4632A4F07BE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41-400D-98D3-4632A4F07BE2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1.6346060485138025</c:v>
                </c:pt>
                <c:pt idx="1">
                  <c:v>0.79996690989715447</c:v>
                </c:pt>
                <c:pt idx="2">
                  <c:v>1.5814484509615081</c:v>
                </c:pt>
                <c:pt idx="3">
                  <c:v>0.39919510873771458</c:v>
                </c:pt>
                <c:pt idx="4">
                  <c:v>4.0362731152204825</c:v>
                </c:pt>
                <c:pt idx="5">
                  <c:v>-7.5630252100840067E-2</c:v>
                </c:pt>
                <c:pt idx="6">
                  <c:v>2.2907900888265331E-2</c:v>
                </c:pt>
                <c:pt idx="7">
                  <c:v>-0.39968096419709287</c:v>
                </c:pt>
                <c:pt idx="8">
                  <c:v>-3.1693690924460167</c:v>
                </c:pt>
                <c:pt idx="9">
                  <c:v>0.53508431473639728</c:v>
                </c:pt>
                <c:pt idx="12">
                  <c:v>1.2028697121963354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41-400D-98D3-4632A4F0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80-487E-94CB-E8E407D308A5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7.6495140460657698</c:v>
                </c:pt>
                <c:pt idx="1">
                  <c:v>7.1207352712306973</c:v>
                </c:pt>
                <c:pt idx="2">
                  <c:v>6.5608761101911783</c:v>
                </c:pt>
                <c:pt idx="3">
                  <c:v>5.8235402468226196</c:v>
                </c:pt>
                <c:pt idx="4">
                  <c:v>5.8624737512478911</c:v>
                </c:pt>
                <c:pt idx="5">
                  <c:v>5.5192868356133662</c:v>
                </c:pt>
                <c:pt idx="6">
                  <c:v>6.1112336431001788</c:v>
                </c:pt>
                <c:pt idx="7">
                  <c:v>6.5705482072584172</c:v>
                </c:pt>
                <c:pt idx="8">
                  <c:v>6.1392882492936769</c:v>
                </c:pt>
                <c:pt idx="9">
                  <c:v>6.0482481494536486</c:v>
                </c:pt>
                <c:pt idx="10">
                  <c:v>6.9049731284535616</c:v>
                </c:pt>
                <c:pt idx="11">
                  <c:v>7.0489614480564127</c:v>
                </c:pt>
                <c:pt idx="12">
                  <c:v>6.4214324031645127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0-487E-94CB-E8E407D308A5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80-487E-94CB-E8E407D308A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7.4799863525689734</c:v>
                </c:pt>
                <c:pt idx="1">
                  <c:v>7.130149994765886</c:v>
                </c:pt>
                <c:pt idx="2">
                  <c:v>6.5438265292744955</c:v>
                </c:pt>
                <c:pt idx="3">
                  <c:v>6.1835149147193631</c:v>
                </c:pt>
                <c:pt idx="4">
                  <c:v>5.2644131577239994</c:v>
                </c:pt>
                <c:pt idx="5">
                  <c:v>5.5214346527886038</c:v>
                </c:pt>
                <c:pt idx="6">
                  <c:v>5.9086820362473347</c:v>
                </c:pt>
                <c:pt idx="7">
                  <c:v>6.1984073500011228</c:v>
                </c:pt>
                <c:pt idx="8">
                  <c:v>6.305475355743452</c:v>
                </c:pt>
                <c:pt idx="9">
                  <c:v>5.9983995699607835</c:v>
                </c:pt>
                <c:pt idx="10">
                  <c:v>6.5895340110527396</c:v>
                </c:pt>
                <c:pt idx="11">
                  <c:v>6.903225806451613</c:v>
                </c:pt>
                <c:pt idx="12">
                  <c:v>6.2905465704823937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80-487E-94CB-E8E407D308A5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80-487E-94CB-E8E407D308A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80-487E-94CB-E8E407D308A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7.5668246445497633</c:v>
                </c:pt>
                <c:pt idx="1">
                  <c:v>6.9672563150615128</c:v>
                </c:pt>
                <c:pt idx="2">
                  <c:v>6.312627201132643</c:v>
                </c:pt>
                <c:pt idx="3">
                  <c:v>5.5082925680801527</c:v>
                </c:pt>
                <c:pt idx="4">
                  <c:v>5.2597598182408305</c:v>
                </c:pt>
                <c:pt idx="5">
                  <c:v>5.5668871429126163</c:v>
                </c:pt>
                <c:pt idx="6">
                  <c:v>5.6119565217391303</c:v>
                </c:pt>
                <c:pt idx="7">
                  <c:v>5.8762391361601267</c:v>
                </c:pt>
                <c:pt idx="8">
                  <c:v>5.7627999292053298</c:v>
                </c:pt>
                <c:pt idx="9">
                  <c:v>5.7099185433636803</c:v>
                </c:pt>
                <c:pt idx="12">
                  <c:v>6.0275326654054115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80-487E-94CB-E8E407D30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280-487E-94CB-E8E407D308A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8.049077653275921</c:v>
                      </c:pt>
                      <c:pt idx="1">
                        <c:v>7.4743507451034814</c:v>
                      </c:pt>
                      <c:pt idx="2">
                        <c:v>9.3527138440398492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5.3355448053443908</c:v>
                      </c:pt>
                      <c:pt idx="8">
                        <c:v>4.5957519503445132</c:v>
                      </c:pt>
                      <c:pt idx="9">
                        <c:v>3.774981495188749</c:v>
                      </c:pt>
                      <c:pt idx="10">
                        <c:v>5.968881685575365</c:v>
                      </c:pt>
                      <c:pt idx="11">
                        <c:v>5.0320915619389588</c:v>
                      </c:pt>
                      <c:pt idx="12">
                        <c:v>6.8485442911860428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280-487E-94CB-E8E407D308A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280-487E-94CB-E8E407D308A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280-487E-94CB-E8E407D308A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280-487E-94CB-E8E407D308A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280-487E-94CB-E8E407D308A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280-487E-94CB-E8E407D308A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280-487E-94CB-E8E407D308A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280-487E-94CB-E8E407D308A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280-487E-94CB-E8E407D308A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280-487E-94CB-E8E407D308A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280-487E-94CB-E8E407D308A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280-487E-94CB-E8E407D308A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280-487E-94CB-E8E407D308A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280-487E-94CB-E8E407D308A5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8.6838291980789961E-2</c:v>
                </c:pt>
                <c:pt idx="1">
                  <c:v>-0.16289367970437318</c:v>
                </c:pt>
                <c:pt idx="2">
                  <c:v>-0.23119932814185251</c:v>
                </c:pt>
                <c:pt idx="3">
                  <c:v>-0.67522234663921044</c:v>
                </c:pt>
                <c:pt idx="4">
                  <c:v>-4.6533394831689279E-3</c:v>
                </c:pt>
                <c:pt idx="5">
                  <c:v>4.5452490124012535E-2</c:v>
                </c:pt>
                <c:pt idx="6">
                  <c:v>-0.29672551450820439</c:v>
                </c:pt>
                <c:pt idx="7">
                  <c:v>-0.32216821384099603</c:v>
                </c:pt>
                <c:pt idx="8">
                  <c:v>-0.54267542653812217</c:v>
                </c:pt>
                <c:pt idx="9">
                  <c:v>-0.28848102659710317</c:v>
                </c:pt>
                <c:pt idx="12">
                  <c:v>-0.19658186369858299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280-487E-94CB-E8E407D30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6B-467C-BD63-70BBE2A26A11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7.2951352442470734</c:v>
                </c:pt>
                <c:pt idx="1">
                  <c:v>6.6877820526151606</c:v>
                </c:pt>
                <c:pt idx="2">
                  <c:v>6.3821791406468451</c:v>
                </c:pt>
                <c:pt idx="3">
                  <c:v>5.8500116090085905</c:v>
                </c:pt>
                <c:pt idx="4">
                  <c:v>5.9152615464228733</c:v>
                </c:pt>
                <c:pt idx="5">
                  <c:v>5.5275941664043646</c:v>
                </c:pt>
                <c:pt idx="6">
                  <c:v>5.9000261028452101</c:v>
                </c:pt>
                <c:pt idx="7">
                  <c:v>6.5134050880626226</c:v>
                </c:pt>
                <c:pt idx="8">
                  <c:v>6.2223256455338367</c:v>
                </c:pt>
                <c:pt idx="9">
                  <c:v>5.9883141112618725</c:v>
                </c:pt>
                <c:pt idx="10">
                  <c:v>6.5813258435058151</c:v>
                </c:pt>
                <c:pt idx="11">
                  <c:v>6.8286991646731243</c:v>
                </c:pt>
                <c:pt idx="12">
                  <c:v>6.292885291918461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B-467C-BD63-70BBE2A26A11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76B-467C-BD63-70BBE2A26A1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7.1438314612938214</c:v>
                </c:pt>
                <c:pt idx="1">
                  <c:v>6.8093968971177432</c:v>
                </c:pt>
                <c:pt idx="2">
                  <c:v>6.3870607741853203</c:v>
                </c:pt>
                <c:pt idx="3">
                  <c:v>6.3142779576877581</c:v>
                </c:pt>
                <c:pt idx="4">
                  <c:v>5.4284928225793401</c:v>
                </c:pt>
                <c:pt idx="5">
                  <c:v>5.6843582161607626</c:v>
                </c:pt>
                <c:pt idx="6">
                  <c:v>5.9975975975975979</c:v>
                </c:pt>
                <c:pt idx="7">
                  <c:v>6.1746327130264449</c:v>
                </c:pt>
                <c:pt idx="8">
                  <c:v>6.434873568898773</c:v>
                </c:pt>
                <c:pt idx="9">
                  <c:v>6.0413623109988874</c:v>
                </c:pt>
                <c:pt idx="10">
                  <c:v>6.393363528948405</c:v>
                </c:pt>
                <c:pt idx="11">
                  <c:v>6.6342549078721031</c:v>
                </c:pt>
                <c:pt idx="12">
                  <c:v>6.2611466687178075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6B-467C-BD63-70BBE2A26A11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6B-467C-BD63-70BBE2A26A1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6B-467C-BD63-70BBE2A26A1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7.2497312464697625</c:v>
                </c:pt>
                <c:pt idx="1">
                  <c:v>6.7024091352179358</c:v>
                </c:pt>
                <c:pt idx="2">
                  <c:v>6.1931555076278979</c:v>
                </c:pt>
                <c:pt idx="3">
                  <c:v>5.4713083791208792</c:v>
                </c:pt>
                <c:pt idx="4">
                  <c:v>5.3464655826101612</c:v>
                </c:pt>
                <c:pt idx="5">
                  <c:v>5.7806034556277606</c:v>
                </c:pt>
                <c:pt idx="6">
                  <c:v>5.5449708948152159</c:v>
                </c:pt>
                <c:pt idx="7">
                  <c:v>5.8357844103615504</c:v>
                </c:pt>
                <c:pt idx="8">
                  <c:v>5.7860627289157591</c:v>
                </c:pt>
                <c:pt idx="9">
                  <c:v>5.6282091965486503</c:v>
                </c:pt>
                <c:pt idx="12">
                  <c:v>5.9851962469246072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6B-467C-BD63-70BBE2A26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76B-467C-BD63-70BBE2A26A1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7.5954477961068285</c:v>
                      </c:pt>
                      <c:pt idx="1">
                        <c:v>6.9212380158399336</c:v>
                      </c:pt>
                      <c:pt idx="2">
                        <c:v>8.5903753407422947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5.0789443289443286</c:v>
                      </c:pt>
                      <c:pt idx="8">
                        <c:v>4.4273724983860552</c:v>
                      </c:pt>
                      <c:pt idx="9">
                        <c:v>3.842143638352169</c:v>
                      </c:pt>
                      <c:pt idx="10">
                        <c:v>6.1645193260654114</c:v>
                      </c:pt>
                      <c:pt idx="11">
                        <c:v>5.060939794419971</c:v>
                      </c:pt>
                      <c:pt idx="12">
                        <c:v>6.5331335331335332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76B-467C-BD63-70BBE2A26A1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76B-467C-BD63-70BBE2A26A1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76B-467C-BD63-70BBE2A26A1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76B-467C-BD63-70BBE2A26A1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76B-467C-BD63-70BBE2A26A1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76B-467C-BD63-70BBE2A26A1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76B-467C-BD63-70BBE2A26A1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76B-467C-BD63-70BBE2A26A1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76B-467C-BD63-70BBE2A26A1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76B-467C-BD63-70BBE2A26A1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76B-467C-BD63-70BBE2A26A1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76B-467C-BD63-70BBE2A26A1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76B-467C-BD63-70BBE2A26A1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76B-467C-BD63-70BBE2A26A11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0.10589978517594112</c:v>
                </c:pt>
                <c:pt idx="1">
                  <c:v>-0.10698776189980741</c:v>
                </c:pt>
                <c:pt idx="2">
                  <c:v>-0.19390526655742235</c:v>
                </c:pt>
                <c:pt idx="3">
                  <c:v>-0.84296957856687893</c:v>
                </c:pt>
                <c:pt idx="4">
                  <c:v>-8.2027239969178822E-2</c:v>
                </c:pt>
                <c:pt idx="5">
                  <c:v>9.6245239466997923E-2</c:v>
                </c:pt>
                <c:pt idx="6">
                  <c:v>-0.45262670278238204</c:v>
                </c:pt>
                <c:pt idx="7">
                  <c:v>-0.33884830266489452</c:v>
                </c:pt>
                <c:pt idx="8">
                  <c:v>-0.64881083998301392</c:v>
                </c:pt>
                <c:pt idx="9">
                  <c:v>-0.41315311445023717</c:v>
                </c:pt>
                <c:pt idx="12">
                  <c:v>-0.22555851603998178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6B-467C-BD63-70BBE2A26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C6-42F4-B5CA-8AFBF2986DC4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7.4522752628955304</c:v>
                </c:pt>
                <c:pt idx="1">
                  <c:v>6.8233836393824499</c:v>
                </c:pt>
                <c:pt idx="2">
                  <c:v>6.649440715883669</c:v>
                </c:pt>
                <c:pt idx="3">
                  <c:v>6.0809907379465633</c:v>
                </c:pt>
                <c:pt idx="4">
                  <c:v>6.1505074160811866</c:v>
                </c:pt>
                <c:pt idx="5">
                  <c:v>5.7960487723120755</c:v>
                </c:pt>
                <c:pt idx="6">
                  <c:v>6.2268733148410371</c:v>
                </c:pt>
                <c:pt idx="7">
                  <c:v>6.8111707717883556</c:v>
                </c:pt>
                <c:pt idx="8">
                  <c:v>6.4222709551656916</c:v>
                </c:pt>
                <c:pt idx="9">
                  <c:v>6.1433065569229548</c:v>
                </c:pt>
                <c:pt idx="10">
                  <c:v>6.6964430937807649</c:v>
                </c:pt>
                <c:pt idx="11">
                  <c:v>6.9909702299769556</c:v>
                </c:pt>
                <c:pt idx="12">
                  <c:v>6.5094102291985605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6-42F4-B5CA-8AFBF2986DC4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AC6-42F4-B5CA-8AFBF2986DC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7.2061604213434638</c:v>
                </c:pt>
                <c:pt idx="1">
                  <c:v>6.9122049926699844</c:v>
                </c:pt>
                <c:pt idx="2">
                  <c:v>6.5643052542213001</c:v>
                </c:pt>
                <c:pt idx="3">
                  <c:v>6.674921068752651</c:v>
                </c:pt>
                <c:pt idx="4">
                  <c:v>5.7345799120519905</c:v>
                </c:pt>
                <c:pt idx="5">
                  <c:v>6.0057444356407119</c:v>
                </c:pt>
                <c:pt idx="6">
                  <c:v>6.2800901752117628</c:v>
                </c:pt>
                <c:pt idx="7">
                  <c:v>6.3516104231756989</c:v>
                </c:pt>
                <c:pt idx="8">
                  <c:v>6.665046939687846</c:v>
                </c:pt>
                <c:pt idx="9">
                  <c:v>6.3976284727870869</c:v>
                </c:pt>
                <c:pt idx="10">
                  <c:v>6.8044554455445541</c:v>
                </c:pt>
                <c:pt idx="11">
                  <c:v>6.8213794998625996</c:v>
                </c:pt>
                <c:pt idx="12">
                  <c:v>6.5121287737220879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C6-42F4-B5CA-8AFBF2986DC4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C6-42F4-B5CA-8AFBF2986DC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C6-42F4-B5CA-8AFBF2986DC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7.4404097844724673</c:v>
                </c:pt>
                <c:pt idx="1">
                  <c:v>7.0023714273930793</c:v>
                </c:pt>
                <c:pt idx="2">
                  <c:v>6.4406454310475905</c:v>
                </c:pt>
                <c:pt idx="3">
                  <c:v>5.7127668308702795</c:v>
                </c:pt>
                <c:pt idx="4">
                  <c:v>5.6898916670099267</c:v>
                </c:pt>
                <c:pt idx="5">
                  <c:v>6.2364357438190874</c:v>
                </c:pt>
                <c:pt idx="6">
                  <c:v>5.9248142694045036</c:v>
                </c:pt>
                <c:pt idx="7">
                  <c:v>6.1086442334983762</c:v>
                </c:pt>
                <c:pt idx="8">
                  <c:v>6.1081242763411812</c:v>
                </c:pt>
                <c:pt idx="9">
                  <c:v>5.9237317486647587</c:v>
                </c:pt>
                <c:pt idx="12">
                  <c:v>6.2950596080016163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C6-42F4-B5CA-8AFBF298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AC6-42F4-B5CA-8AFBF2986DC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7.8575377202992263</c:v>
                      </c:pt>
                      <c:pt idx="1">
                        <c:v>7.1317147822478146</c:v>
                      </c:pt>
                      <c:pt idx="2">
                        <c:v>8.9422952096585746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5.2951926897099719</c:v>
                      </c:pt>
                      <c:pt idx="8">
                        <c:v>4.6933310591847182</c:v>
                      </c:pt>
                      <c:pt idx="9">
                        <c:v>4.0031424581005588</c:v>
                      </c:pt>
                      <c:pt idx="10">
                        <c:v>7.5808177302254487</c:v>
                      </c:pt>
                      <c:pt idx="11">
                        <c:v>5.1866415297603012</c:v>
                      </c:pt>
                      <c:pt idx="12">
                        <c:v>6.7828565838934614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AC6-42F4-B5CA-8AFBF2986DC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AC6-42F4-B5CA-8AFBF2986DC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AC6-42F4-B5CA-8AFBF2986DC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AC6-42F4-B5CA-8AFBF2986DC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AC6-42F4-B5CA-8AFBF2986DC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AC6-42F4-B5CA-8AFBF2986DC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AC6-42F4-B5CA-8AFBF2986DC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AC6-42F4-B5CA-8AFBF2986DC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AC6-42F4-B5CA-8AFBF2986DC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AC6-42F4-B5CA-8AFBF2986DC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AC6-42F4-B5CA-8AFBF2986DC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AC6-42F4-B5CA-8AFBF2986DC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AC6-42F4-B5CA-8AFBF2986DC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AC6-42F4-B5CA-8AFBF2986DC4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0.23424936312900346</c:v>
                </c:pt>
                <c:pt idx="1">
                  <c:v>9.0166434723094824E-2</c:v>
                </c:pt>
                <c:pt idx="2">
                  <c:v>-0.1236598231737096</c:v>
                </c:pt>
                <c:pt idx="3">
                  <c:v>-0.96215423788237153</c:v>
                </c:pt>
                <c:pt idx="4">
                  <c:v>-4.4688245042063812E-2</c:v>
                </c:pt>
                <c:pt idx="5">
                  <c:v>0.23069130817837546</c:v>
                </c:pt>
                <c:pt idx="6">
                  <c:v>-0.35527590580725921</c:v>
                </c:pt>
                <c:pt idx="7">
                  <c:v>-0.24296618967732275</c:v>
                </c:pt>
                <c:pt idx="8">
                  <c:v>-0.55692266334666485</c:v>
                </c:pt>
                <c:pt idx="9">
                  <c:v>-0.47389672412232819</c:v>
                </c:pt>
                <c:pt idx="12">
                  <c:v>-0.14375432059711457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AC6-42F4-B5CA-8AFBF298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AC-499E-B2CC-599183DD93AD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6.402131390799946</c:v>
                </c:pt>
                <c:pt idx="1">
                  <c:v>5.980082772891878</c:v>
                </c:pt>
                <c:pt idx="2">
                  <c:v>5.0466182224706539</c:v>
                </c:pt>
                <c:pt idx="3">
                  <c:v>4.6936664729808255</c:v>
                </c:pt>
                <c:pt idx="4">
                  <c:v>4.7778057372924003</c:v>
                </c:pt>
                <c:pt idx="5">
                  <c:v>4.1722022424370637</c:v>
                </c:pt>
                <c:pt idx="6">
                  <c:v>4.170584009032126</c:v>
                </c:pt>
                <c:pt idx="7">
                  <c:v>4.779459218871704</c:v>
                </c:pt>
                <c:pt idx="8">
                  <c:v>5.0990189368012775</c:v>
                </c:pt>
                <c:pt idx="9">
                  <c:v>5.0577334283677837</c:v>
                </c:pt>
                <c:pt idx="10">
                  <c:v>5.9711887477313974</c:v>
                </c:pt>
                <c:pt idx="11">
                  <c:v>6.0141643059490084</c:v>
                </c:pt>
                <c:pt idx="12">
                  <c:v>5.1413953668476946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AC-499E-B2CC-599183DD93AD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AC-499E-B2CC-599183DD93A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6.7859710001239311</c:v>
                </c:pt>
                <c:pt idx="1">
                  <c:v>6.2041089229273041</c:v>
                </c:pt>
                <c:pt idx="2">
                  <c:v>5.4204136228006998</c:v>
                </c:pt>
                <c:pt idx="3">
                  <c:v>4.637230196121398</c:v>
                </c:pt>
                <c:pt idx="4">
                  <c:v>3.9154563816485526</c:v>
                </c:pt>
                <c:pt idx="5">
                  <c:v>4.0244605654761907</c:v>
                </c:pt>
                <c:pt idx="6">
                  <c:v>4.4851792687255942</c:v>
                </c:pt>
                <c:pt idx="7">
                  <c:v>5.1279868433781566</c:v>
                </c:pt>
                <c:pt idx="8">
                  <c:v>5.1554667242869492</c:v>
                </c:pt>
                <c:pt idx="9">
                  <c:v>4.2832931941842833</c:v>
                </c:pt>
                <c:pt idx="10">
                  <c:v>4.5765741728922089</c:v>
                </c:pt>
                <c:pt idx="11">
                  <c:v>5.6595463554283194</c:v>
                </c:pt>
                <c:pt idx="12">
                  <c:v>4.9450744809921812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AC-499E-B2CC-599183DD93AD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AC-499E-B2CC-599183DD93A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AC-499E-B2CC-599183DD93A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6.2525539160045405</c:v>
                </c:pt>
                <c:pt idx="1">
                  <c:v>5.0778423051150323</c:v>
                </c:pt>
                <c:pt idx="2">
                  <c:v>4.9460831258379621</c:v>
                </c:pt>
                <c:pt idx="3">
                  <c:v>4.2356092436974793</c:v>
                </c:pt>
                <c:pt idx="4">
                  <c:v>3.8012232415902139</c:v>
                </c:pt>
                <c:pt idx="5">
                  <c:v>3.8555902004454343</c:v>
                </c:pt>
                <c:pt idx="6">
                  <c:v>3.836000893322415</c:v>
                </c:pt>
                <c:pt idx="7">
                  <c:v>4.4701286402020362</c:v>
                </c:pt>
                <c:pt idx="8">
                  <c:v>4.2267588526581337</c:v>
                </c:pt>
                <c:pt idx="9">
                  <c:v>4.195794309948754</c:v>
                </c:pt>
                <c:pt idx="12">
                  <c:v>4.4846585746569438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AC-499E-B2CC-599183DD9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AC-499E-B2CC-599183DD93A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6.5329975328947372</c:v>
                      </c:pt>
                      <c:pt idx="1">
                        <c:v>6.0604646228916943</c:v>
                      </c:pt>
                      <c:pt idx="2">
                        <c:v>7.1130790190735693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3.6038843721770553</c:v>
                      </c:pt>
                      <c:pt idx="8">
                        <c:v>3.0194130925507903</c:v>
                      </c:pt>
                      <c:pt idx="9">
                        <c:v>3.2609243697478991</c:v>
                      </c:pt>
                      <c:pt idx="10">
                        <c:v>3.5525017618040873</c:v>
                      </c:pt>
                      <c:pt idx="11">
                        <c:v>4.7919308357348704</c:v>
                      </c:pt>
                      <c:pt idx="12">
                        <c:v>5.4836294229922187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AC-499E-B2CC-599183DD93A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AC-499E-B2CC-599183DD93A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AC-499E-B2CC-599183DD93A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AC-499E-B2CC-599183DD93A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AC-499E-B2CC-599183DD93A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AC-499E-B2CC-599183DD93A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AC-499E-B2CC-599183DD93A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AC-499E-B2CC-599183DD93A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AC-499E-B2CC-599183DD93A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AC-499E-B2CC-599183DD93A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AC-499E-B2CC-599183DD93A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AC-499E-B2CC-599183DD93A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AC-499E-B2CC-599183DD93A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AC-499E-B2CC-599183DD93AD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-0.53341708411939059</c:v>
                </c:pt>
                <c:pt idx="1">
                  <c:v>-1.1262666178122718</c:v>
                </c:pt>
                <c:pt idx="2">
                  <c:v>-0.47433049696273777</c:v>
                </c:pt>
                <c:pt idx="3">
                  <c:v>-0.40162095242391871</c:v>
                </c:pt>
                <c:pt idx="4">
                  <c:v>-0.11423314005833873</c:v>
                </c:pt>
                <c:pt idx="5">
                  <c:v>-0.16887036503075636</c:v>
                </c:pt>
                <c:pt idx="6">
                  <c:v>-0.64917837540317924</c:v>
                </c:pt>
                <c:pt idx="7">
                  <c:v>-0.65785820317612043</c:v>
                </c:pt>
                <c:pt idx="8">
                  <c:v>-0.92870787162881552</c:v>
                </c:pt>
                <c:pt idx="9">
                  <c:v>-8.7498884235529317E-2</c:v>
                </c:pt>
                <c:pt idx="12">
                  <c:v>-0.50055228611717517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AC-499E-B2CC-599183DD9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85-4CB2-8320-A2C1DCB1477D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9.3138983693591211</c:v>
                </c:pt>
                <c:pt idx="1">
                  <c:v>9.257286535303777</c:v>
                </c:pt>
                <c:pt idx="2">
                  <c:v>7.3106765741102855</c:v>
                </c:pt>
                <c:pt idx="3">
                  <c:v>5.7219251336898393</c:v>
                </c:pt>
                <c:pt idx="4">
                  <c:v>5.6535836177474401</c:v>
                </c:pt>
                <c:pt idx="5">
                  <c:v>5.485732448085888</c:v>
                </c:pt>
                <c:pt idx="6">
                  <c:v>7.1024423857285051</c:v>
                </c:pt>
                <c:pt idx="7">
                  <c:v>6.8658968307484827</c:v>
                </c:pt>
                <c:pt idx="8">
                  <c:v>5.7911396979113974</c:v>
                </c:pt>
                <c:pt idx="9">
                  <c:v>6.3435854575846218</c:v>
                </c:pt>
                <c:pt idx="10">
                  <c:v>8.6148577951108152</c:v>
                </c:pt>
                <c:pt idx="11">
                  <c:v>8.0222684342777928</c:v>
                </c:pt>
                <c:pt idx="12">
                  <c:v>6.9992286501377414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5-4CB2-8320-A2C1DCB1477D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85-4CB2-8320-A2C1DCB1477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9.293335977786592</c:v>
                </c:pt>
                <c:pt idx="1">
                  <c:v>8.9097140618879749</c:v>
                </c:pt>
                <c:pt idx="2">
                  <c:v>7.2692931975800503</c:v>
                </c:pt>
                <c:pt idx="3">
                  <c:v>5.7332398504273501</c:v>
                </c:pt>
                <c:pt idx="4">
                  <c:v>4.600628519051984</c:v>
                </c:pt>
                <c:pt idx="5">
                  <c:v>4.8902332105909174</c:v>
                </c:pt>
                <c:pt idx="6">
                  <c:v>5.563702379016962</c:v>
                </c:pt>
                <c:pt idx="7">
                  <c:v>6.2951491687542704</c:v>
                </c:pt>
                <c:pt idx="8">
                  <c:v>5.840097162154156</c:v>
                </c:pt>
                <c:pt idx="9">
                  <c:v>5.8118023369671645</c:v>
                </c:pt>
                <c:pt idx="10">
                  <c:v>7.5575350230787919</c:v>
                </c:pt>
                <c:pt idx="11">
                  <c:v>8.2184356573014217</c:v>
                </c:pt>
                <c:pt idx="12">
                  <c:v>6.4162603502495603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85-4CB2-8320-A2C1DCB1477D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85-4CB2-8320-A2C1DCB147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85-4CB2-8320-A2C1DCB1477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9.2200056996295245</c:v>
                </c:pt>
                <c:pt idx="1">
                  <c:v>8.3212601228085781</c:v>
                </c:pt>
                <c:pt idx="2">
                  <c:v>6.7820424948594926</c:v>
                </c:pt>
                <c:pt idx="3">
                  <c:v>5.6265510047216427</c:v>
                </c:pt>
                <c:pt idx="4">
                  <c:v>4.9687217194570135</c:v>
                </c:pt>
                <c:pt idx="5">
                  <c:v>4.8942452222460808</c:v>
                </c:pt>
                <c:pt idx="6">
                  <c:v>5.8597396094141212</c:v>
                </c:pt>
                <c:pt idx="7">
                  <c:v>6.0396581015077508</c:v>
                </c:pt>
                <c:pt idx="8">
                  <c:v>5.6750708727908803</c:v>
                </c:pt>
                <c:pt idx="9">
                  <c:v>6.0224238571346014</c:v>
                </c:pt>
                <c:pt idx="12">
                  <c:v>6.1894525739471256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85-4CB2-8320-A2C1DCB14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85-4CB2-8320-A2C1DCB147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9.8849193282844912</c:v>
                      </c:pt>
                      <c:pt idx="1">
                        <c:v>10.220738900962434</c:v>
                      </c:pt>
                      <c:pt idx="2">
                        <c:v>12.805318138651472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6.3479152426520846</c:v>
                      </c:pt>
                      <c:pt idx="8">
                        <c:v>5.2441988950276244</c:v>
                      </c:pt>
                      <c:pt idx="9">
                        <c:v>3.5854975572126513</c:v>
                      </c:pt>
                      <c:pt idx="10">
                        <c:v>5.598875351452671</c:v>
                      </c:pt>
                      <c:pt idx="11">
                        <c:v>4.9867205542725177</c:v>
                      </c:pt>
                      <c:pt idx="12">
                        <c:v>7.997040568868429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85-4CB2-8320-A2C1DCB147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85-4CB2-8320-A2C1DCB147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85-4CB2-8320-A2C1DCB147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85-4CB2-8320-A2C1DCB147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85-4CB2-8320-A2C1DCB147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85-4CB2-8320-A2C1DCB147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85-4CB2-8320-A2C1DCB147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85-4CB2-8320-A2C1DCB147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85-4CB2-8320-A2C1DCB147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85-4CB2-8320-A2C1DCB147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85-4CB2-8320-A2C1DCB147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85-4CB2-8320-A2C1DCB147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85-4CB2-8320-A2C1DCB147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85-4CB2-8320-A2C1DCB1477D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-7.3330278157067497E-2</c:v>
                </c:pt>
                <c:pt idx="1">
                  <c:v>-0.5884539390793968</c:v>
                </c:pt>
                <c:pt idx="2">
                  <c:v>-0.4872507027205577</c:v>
                </c:pt>
                <c:pt idx="3">
                  <c:v>-0.10668884570570736</c:v>
                </c:pt>
                <c:pt idx="4">
                  <c:v>0.36809320040502946</c:v>
                </c:pt>
                <c:pt idx="5">
                  <c:v>4.0120116551634055E-3</c:v>
                </c:pt>
                <c:pt idx="6">
                  <c:v>0.29603723039715923</c:v>
                </c:pt>
                <c:pt idx="7">
                  <c:v>-0.2554910672465196</c:v>
                </c:pt>
                <c:pt idx="8">
                  <c:v>-0.16502628936327568</c:v>
                </c:pt>
                <c:pt idx="9">
                  <c:v>0.21062152016743685</c:v>
                </c:pt>
                <c:pt idx="12">
                  <c:v>-9.1244541027368342E-2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85-4CB2-8320-A2C1DCB14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7D-4A2A-B393-3316994FB6D4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0.77790000000000004</c:v>
                </c:pt>
                <c:pt idx="1">
                  <c:v>0.76489999999999991</c:v>
                </c:pt>
                <c:pt idx="2">
                  <c:v>0.73129999999999995</c:v>
                </c:pt>
                <c:pt idx="3">
                  <c:v>0.65780000000000005</c:v>
                </c:pt>
                <c:pt idx="4">
                  <c:v>0.59040000000000004</c:v>
                </c:pt>
                <c:pt idx="5">
                  <c:v>0.70200000000000007</c:v>
                </c:pt>
                <c:pt idx="6">
                  <c:v>0.75970000000000004</c:v>
                </c:pt>
                <c:pt idx="7">
                  <c:v>0.79819999999999991</c:v>
                </c:pt>
                <c:pt idx="8">
                  <c:v>0.75659999999999994</c:v>
                </c:pt>
                <c:pt idx="9">
                  <c:v>0.71200000000000008</c:v>
                </c:pt>
                <c:pt idx="10">
                  <c:v>0.7823</c:v>
                </c:pt>
                <c:pt idx="11">
                  <c:v>0.73170000000000002</c:v>
                </c:pt>
                <c:pt idx="12">
                  <c:v>0.73071425433679682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D-4A2A-B393-3316994FB6D4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7D-4A2A-B393-3316994FB6D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0.78709999999999991</c:v>
                </c:pt>
                <c:pt idx="1">
                  <c:v>0.83169999999999999</c:v>
                </c:pt>
                <c:pt idx="2">
                  <c:v>0.81389999999999996</c:v>
                </c:pt>
                <c:pt idx="3">
                  <c:v>0.68099999999999994</c:v>
                </c:pt>
                <c:pt idx="4">
                  <c:v>0.64980000000000004</c:v>
                </c:pt>
                <c:pt idx="5">
                  <c:v>0.76209999999999989</c:v>
                </c:pt>
                <c:pt idx="6">
                  <c:v>0.85219999999999996</c:v>
                </c:pt>
                <c:pt idx="7">
                  <c:v>0.88090000000000002</c:v>
                </c:pt>
                <c:pt idx="8">
                  <c:v>0.80830000000000002</c:v>
                </c:pt>
                <c:pt idx="9">
                  <c:v>0.78510000000000002</c:v>
                </c:pt>
                <c:pt idx="10">
                  <c:v>0.81129999999999991</c:v>
                </c:pt>
                <c:pt idx="11">
                  <c:v>0.76200000000000001</c:v>
                </c:pt>
                <c:pt idx="12">
                  <c:v>0.78531451498170857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7D-4A2A-B393-3316994FB6D4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7D-4A2A-B393-3316994FB6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7D-4A2A-B393-3316994FB6D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0.80409999999999993</c:v>
                </c:pt>
                <c:pt idx="1">
                  <c:v>0.83530000000000004</c:v>
                </c:pt>
                <c:pt idx="2">
                  <c:v>0.7802</c:v>
                </c:pt>
                <c:pt idx="3">
                  <c:v>0.71819999999999995</c:v>
                </c:pt>
                <c:pt idx="4">
                  <c:v>0.66870000000000007</c:v>
                </c:pt>
                <c:pt idx="5">
                  <c:v>0.73019999999999996</c:v>
                </c:pt>
                <c:pt idx="6">
                  <c:v>0.84489999999999998</c:v>
                </c:pt>
                <c:pt idx="7">
                  <c:v>0.89469999999999994</c:v>
                </c:pt>
                <c:pt idx="8">
                  <c:v>0.75560000000000005</c:v>
                </c:pt>
                <c:pt idx="9">
                  <c:v>0.76459999999999995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7D-4A2A-B393-3316994FB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7D-4A2A-B393-3316994FB6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0.74319999999999997</c:v>
                      </c:pt>
                      <c:pt idx="1">
                        <c:v>0.69359999999999999</c:v>
                      </c:pt>
                      <c:pt idx="2">
                        <c:v>0.33079999999999998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0.43159999999999998</c:v>
                      </c:pt>
                      <c:pt idx="8">
                        <c:v>0.29139999999999999</c:v>
                      </c:pt>
                      <c:pt idx="9">
                        <c:v>0.22320000000000001</c:v>
                      </c:pt>
                      <c:pt idx="10">
                        <c:v>0.18469999999999998</c:v>
                      </c:pt>
                      <c:pt idx="11">
                        <c:v>0.2039</c:v>
                      </c:pt>
                      <c:pt idx="12">
                        <c:v>0.48948502261743165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7D-4A2A-B393-3316994FB6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7D-4A2A-B393-3316994FB6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7D-4A2A-B393-3316994FB6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7D-4A2A-B393-3316994FB6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7D-4A2A-B393-3316994FB6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7D-4A2A-B393-3316994FB6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7D-4A2A-B393-3316994FB6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7D-4A2A-B393-3316994FB6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7D-4A2A-B393-3316994FB6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7D-4A2A-B393-3316994FB6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7D-4A2A-B393-3316994FB6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7D-4A2A-B393-3316994FB6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7D-4A2A-B393-3316994FB6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7D-4A2A-B393-3316994FB6D4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2.1598272138229069E-2</c:v>
                </c:pt>
                <c:pt idx="1">
                  <c:v>4.328483828303531E-3</c:v>
                </c:pt>
                <c:pt idx="2">
                  <c:v>-4.1405578080845218E-2</c:v>
                </c:pt>
                <c:pt idx="3">
                  <c:v>5.4625550660792888E-2</c:v>
                </c:pt>
                <c:pt idx="4">
                  <c:v>2.9085872576177341E-2</c:v>
                </c:pt>
                <c:pt idx="5">
                  <c:v>-4.1858023881380269E-2</c:v>
                </c:pt>
                <c:pt idx="6">
                  <c:v>-8.5660643041539641E-3</c:v>
                </c:pt>
                <c:pt idx="7">
                  <c:v>1.5665796344647376E-2</c:v>
                </c:pt>
                <c:pt idx="8">
                  <c:v>-6.519856488927378E-2</c:v>
                </c:pt>
                <c:pt idx="9">
                  <c:v>-2.6111323398293251E-2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7D-4A2A-B393-3316994FB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8C-4B04-8DF7-122B9F8902C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0.72870000000000001</c:v>
                </c:pt>
                <c:pt idx="1">
                  <c:v>0.74080000000000001</c:v>
                </c:pt>
                <c:pt idx="2">
                  <c:v>0.69359999999999999</c:v>
                </c:pt>
                <c:pt idx="3">
                  <c:v>0.59079999999999999</c:v>
                </c:pt>
                <c:pt idx="4">
                  <c:v>0.49170000000000003</c:v>
                </c:pt>
                <c:pt idx="5">
                  <c:v>0.59560000000000002</c:v>
                </c:pt>
                <c:pt idx="6">
                  <c:v>0.68840000000000001</c:v>
                </c:pt>
                <c:pt idx="7">
                  <c:v>0.60450000000000004</c:v>
                </c:pt>
                <c:pt idx="8">
                  <c:v>0.61450000000000005</c:v>
                </c:pt>
                <c:pt idx="9">
                  <c:v>0.56320000000000003</c:v>
                </c:pt>
                <c:pt idx="10">
                  <c:v>0.69450000000000001</c:v>
                </c:pt>
                <c:pt idx="11">
                  <c:v>0.68709999999999993</c:v>
                </c:pt>
                <c:pt idx="12">
                  <c:v>0.64111666666666667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8C-4B04-8DF7-122B9F8902C6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48C-4B04-8DF7-122B9F8902C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0.69540000000000002</c:v>
                </c:pt>
                <c:pt idx="1">
                  <c:v>0.74750000000000005</c:v>
                </c:pt>
                <c:pt idx="2">
                  <c:v>0.72849999999999993</c:v>
                </c:pt>
                <c:pt idx="3">
                  <c:v>0.65599999999999992</c:v>
                </c:pt>
                <c:pt idx="4">
                  <c:v>0.51950000000000007</c:v>
                </c:pt>
                <c:pt idx="5">
                  <c:v>0.63919999999999999</c:v>
                </c:pt>
                <c:pt idx="6">
                  <c:v>0.7591</c:v>
                </c:pt>
                <c:pt idx="7">
                  <c:v>0.80459999999999998</c:v>
                </c:pt>
                <c:pt idx="8">
                  <c:v>0.74120000000000008</c:v>
                </c:pt>
                <c:pt idx="9">
                  <c:v>0.64790000000000003</c:v>
                </c:pt>
                <c:pt idx="10">
                  <c:v>0.70180000000000009</c:v>
                </c:pt>
                <c:pt idx="11">
                  <c:v>0.68840000000000001</c:v>
                </c:pt>
                <c:pt idx="12">
                  <c:v>0.69409166666666666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8C-4B04-8DF7-122B9F8902C6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8C-4B04-8DF7-122B9F8902C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0.70499999999999996</c:v>
                </c:pt>
                <c:pt idx="1">
                  <c:v>0.752</c:v>
                </c:pt>
                <c:pt idx="2">
                  <c:v>0.78849999999999998</c:v>
                </c:pt>
                <c:pt idx="3">
                  <c:v>0.76709999999999989</c:v>
                </c:pt>
                <c:pt idx="4">
                  <c:v>0.63639999999999997</c:v>
                </c:pt>
                <c:pt idx="5">
                  <c:v>0.6825</c:v>
                </c:pt>
                <c:pt idx="6">
                  <c:v>0.84770000000000001</c:v>
                </c:pt>
                <c:pt idx="7">
                  <c:v>0.82409999999999994</c:v>
                </c:pt>
                <c:pt idx="8">
                  <c:v>0.70430000000000004</c:v>
                </c:pt>
                <c:pt idx="9">
                  <c:v>0.7548999999999999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8C-4B04-8DF7-122B9F89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48C-4B04-8DF7-122B9F8902C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48C-4B04-8DF7-122B9F8902C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48C-4B04-8DF7-122B9F8902C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48C-4B04-8DF7-122B9F8902C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48C-4B04-8DF7-122B9F8902C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48C-4B04-8DF7-122B9F8902C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48C-4B04-8DF7-122B9F8902C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48C-4B04-8DF7-122B9F8902C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48C-4B04-8DF7-122B9F8902C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48C-4B04-8DF7-122B9F8902C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48C-4B04-8DF7-122B9F8902C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48C-4B04-8DF7-122B9F8902C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48C-4B04-8DF7-122B9F8902C6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1.380500431406384E-2</c:v>
                </c:pt>
                <c:pt idx="1">
                  <c:v>6.0200668896319698E-3</c:v>
                </c:pt>
                <c:pt idx="2">
                  <c:v>8.2361015785861413E-2</c:v>
                </c:pt>
                <c:pt idx="3">
                  <c:v>0.16935975609756104</c:v>
                </c:pt>
                <c:pt idx="4">
                  <c:v>0.22502406159768995</c:v>
                </c:pt>
                <c:pt idx="5">
                  <c:v>6.7740926157697112E-2</c:v>
                </c:pt>
                <c:pt idx="6">
                  <c:v>0.1167171650638914</c:v>
                </c:pt>
                <c:pt idx="7">
                  <c:v>2.4235645041014164E-2</c:v>
                </c:pt>
                <c:pt idx="8">
                  <c:v>-4.9784133837021072E-2</c:v>
                </c:pt>
                <c:pt idx="9">
                  <c:v>0.16514894273807657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48C-4B04-8DF7-122B9F89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58-416D-A3C7-A489413BD6B2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12895</c:v>
                </c:pt>
                <c:pt idx="1">
                  <c:v>11990</c:v>
                </c:pt>
                <c:pt idx="2">
                  <c:v>13300</c:v>
                </c:pt>
                <c:pt idx="3">
                  <c:v>10947</c:v>
                </c:pt>
                <c:pt idx="4">
                  <c:v>7834</c:v>
                </c:pt>
                <c:pt idx="5">
                  <c:v>7571</c:v>
                </c:pt>
                <c:pt idx="6">
                  <c:v>7114</c:v>
                </c:pt>
                <c:pt idx="7">
                  <c:v>7492</c:v>
                </c:pt>
                <c:pt idx="8">
                  <c:v>9338</c:v>
                </c:pt>
                <c:pt idx="9">
                  <c:v>10604</c:v>
                </c:pt>
                <c:pt idx="10">
                  <c:v>15608</c:v>
                </c:pt>
                <c:pt idx="11">
                  <c:v>12656</c:v>
                </c:pt>
                <c:pt idx="12">
                  <c:v>127349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58-416D-A3C7-A489413BD6B2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458-416D-A3C7-A489413BD6B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14175</c:v>
                </c:pt>
                <c:pt idx="1">
                  <c:v>14402</c:v>
                </c:pt>
                <c:pt idx="2">
                  <c:v>16585</c:v>
                </c:pt>
                <c:pt idx="3">
                  <c:v>10802</c:v>
                </c:pt>
                <c:pt idx="4">
                  <c:v>9191</c:v>
                </c:pt>
                <c:pt idx="5">
                  <c:v>8315</c:v>
                </c:pt>
                <c:pt idx="6">
                  <c:v>7892</c:v>
                </c:pt>
                <c:pt idx="7">
                  <c:v>7549</c:v>
                </c:pt>
                <c:pt idx="8">
                  <c:v>10044</c:v>
                </c:pt>
                <c:pt idx="9">
                  <c:v>12680</c:v>
                </c:pt>
                <c:pt idx="10">
                  <c:v>15786</c:v>
                </c:pt>
                <c:pt idx="11">
                  <c:v>13943</c:v>
                </c:pt>
                <c:pt idx="12">
                  <c:v>141364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58-416D-A3C7-A489413BD6B2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58-416D-A3C7-A489413BD6B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58-416D-A3C7-A489413BD6B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14162</c:v>
                </c:pt>
                <c:pt idx="1">
                  <c:v>13160</c:v>
                </c:pt>
                <c:pt idx="2">
                  <c:v>17078</c:v>
                </c:pt>
                <c:pt idx="3">
                  <c:v>11682</c:v>
                </c:pt>
                <c:pt idx="4">
                  <c:v>8407</c:v>
                </c:pt>
                <c:pt idx="5">
                  <c:v>8565</c:v>
                </c:pt>
                <c:pt idx="6">
                  <c:v>6964</c:v>
                </c:pt>
                <c:pt idx="7">
                  <c:v>6964</c:v>
                </c:pt>
                <c:pt idx="8">
                  <c:v>6964</c:v>
                </c:pt>
                <c:pt idx="9">
                  <c:v>6964</c:v>
                </c:pt>
                <c:pt idx="12">
                  <c:v>88759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58-416D-A3C7-A489413BD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458-416D-A3C7-A489413BD6B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14156</c:v>
                      </c:pt>
                      <c:pt idx="1">
                        <c:v>12909</c:v>
                      </c:pt>
                      <c:pt idx="2">
                        <c:v>5816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2117</c:v>
                      </c:pt>
                      <c:pt idx="8">
                        <c:v>355</c:v>
                      </c:pt>
                      <c:pt idx="9">
                        <c:v>396</c:v>
                      </c:pt>
                      <c:pt idx="10">
                        <c:v>1144</c:v>
                      </c:pt>
                      <c:pt idx="11">
                        <c:v>1122</c:v>
                      </c:pt>
                      <c:pt idx="12">
                        <c:v>39522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458-416D-A3C7-A489413BD6B2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458-416D-A3C7-A489413BD6B2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7114</c:v>
                      </c:pt>
                      <c:pt idx="1">
                        <c:v>8736</c:v>
                      </c:pt>
                      <c:pt idx="2">
                        <c:v>11732</c:v>
                      </c:pt>
                      <c:pt idx="3">
                        <c:v>10086</c:v>
                      </c:pt>
                      <c:pt idx="4">
                        <c:v>7619</c:v>
                      </c:pt>
                      <c:pt idx="5">
                        <c:v>7897</c:v>
                      </c:pt>
                      <c:pt idx="6">
                        <c:v>7419</c:v>
                      </c:pt>
                      <c:pt idx="7">
                        <c:v>7234</c:v>
                      </c:pt>
                      <c:pt idx="8">
                        <c:v>9313</c:v>
                      </c:pt>
                      <c:pt idx="9">
                        <c:v>9337</c:v>
                      </c:pt>
                      <c:pt idx="10">
                        <c:v>14128</c:v>
                      </c:pt>
                      <c:pt idx="11">
                        <c:v>12505</c:v>
                      </c:pt>
                      <c:pt idx="12">
                        <c:v>113120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1458-416D-A3C7-A489413BD6B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458-416D-A3C7-A489413BD6B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458-416D-A3C7-A489413BD6B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458-416D-A3C7-A489413BD6B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458-416D-A3C7-A489413BD6B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458-416D-A3C7-A489413BD6B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458-416D-A3C7-A489413BD6B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458-416D-A3C7-A489413BD6B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458-416D-A3C7-A489413BD6B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458-416D-A3C7-A489413BD6B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458-416D-A3C7-A489413BD6B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458-416D-A3C7-A489413BD6B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458-416D-A3C7-A489413BD6B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458-416D-A3C7-A489413BD6B2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-9.1710758377427926E-4</c:v>
                </c:pt>
                <c:pt idx="1">
                  <c:v>-8.6238022496875399E-2</c:v>
                </c:pt>
                <c:pt idx="2">
                  <c:v>2.9725655712993682E-2</c:v>
                </c:pt>
                <c:pt idx="3">
                  <c:v>8.1466395112016254E-2</c:v>
                </c:pt>
                <c:pt idx="4">
                  <c:v>-8.5300837776085325E-2</c:v>
                </c:pt>
                <c:pt idx="5">
                  <c:v>3.0066145520144305E-2</c:v>
                </c:pt>
                <c:pt idx="6">
                  <c:v>-0.11758743030917385</c:v>
                </c:pt>
                <c:pt idx="7">
                  <c:v>-7.7493707775864396E-2</c:v>
                </c:pt>
                <c:pt idx="8">
                  <c:v>-0.3066507367582636</c:v>
                </c:pt>
                <c:pt idx="9">
                  <c:v>-0.45078864353312298</c:v>
                </c:pt>
                <c:pt idx="12">
                  <c:v>-1.7095747432825936E-3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58-416D-A3C7-A489413BD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11-482A-8B3D-201373D8E84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0.80359999999999998</c:v>
                </c:pt>
                <c:pt idx="1">
                  <c:v>0.79700000000000004</c:v>
                </c:pt>
                <c:pt idx="2">
                  <c:v>0.70279999999999998</c:v>
                </c:pt>
                <c:pt idx="3">
                  <c:v>0.64980000000000004</c:v>
                </c:pt>
                <c:pt idx="4">
                  <c:v>0.60970000000000002</c:v>
                </c:pt>
                <c:pt idx="5">
                  <c:v>0.62639999999999996</c:v>
                </c:pt>
                <c:pt idx="6">
                  <c:v>0.62450000000000006</c:v>
                </c:pt>
                <c:pt idx="7">
                  <c:v>0.66010000000000002</c:v>
                </c:pt>
                <c:pt idx="8">
                  <c:v>0.70979999999999999</c:v>
                </c:pt>
                <c:pt idx="9">
                  <c:v>0.6543000000000001</c:v>
                </c:pt>
                <c:pt idx="10">
                  <c:v>0.83599999999999997</c:v>
                </c:pt>
                <c:pt idx="11">
                  <c:v>0.78299999999999992</c:v>
                </c:pt>
                <c:pt idx="12">
                  <c:v>0.7047500000000001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1-482A-8B3D-201373D8E84B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911-482A-8B3D-201373D8E84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0.83989999999999998</c:v>
                </c:pt>
                <c:pt idx="1">
                  <c:v>0.86670000000000003</c:v>
                </c:pt>
                <c:pt idx="2">
                  <c:v>0.80810000000000004</c:v>
                </c:pt>
                <c:pt idx="3">
                  <c:v>0.67090000000000005</c:v>
                </c:pt>
                <c:pt idx="4">
                  <c:v>0.62439999999999996</c:v>
                </c:pt>
                <c:pt idx="5">
                  <c:v>0.68590000000000007</c:v>
                </c:pt>
                <c:pt idx="6">
                  <c:v>0.7752</c:v>
                </c:pt>
                <c:pt idx="7">
                  <c:v>0.81310000000000004</c:v>
                </c:pt>
                <c:pt idx="8">
                  <c:v>0.75639999999999996</c:v>
                </c:pt>
                <c:pt idx="9">
                  <c:v>0.73659999999999992</c:v>
                </c:pt>
                <c:pt idx="10">
                  <c:v>0.81559999999999999</c:v>
                </c:pt>
                <c:pt idx="11">
                  <c:v>0.78839999999999999</c:v>
                </c:pt>
                <c:pt idx="12">
                  <c:v>0.7651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11-482A-8B3D-201373D8E84B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11-482A-8B3D-201373D8E84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0.84250000000000003</c:v>
                </c:pt>
                <c:pt idx="1">
                  <c:v>0.76989999999999992</c:v>
                </c:pt>
                <c:pt idx="2">
                  <c:v>0.79</c:v>
                </c:pt>
                <c:pt idx="3">
                  <c:v>0.63729999999999998</c:v>
                </c:pt>
                <c:pt idx="4">
                  <c:v>0.62740000000000007</c:v>
                </c:pt>
                <c:pt idx="5">
                  <c:v>0.68400000000000005</c:v>
                </c:pt>
                <c:pt idx="6">
                  <c:v>0.77099999999999991</c:v>
                </c:pt>
                <c:pt idx="7">
                  <c:v>0.84589999999999999</c:v>
                </c:pt>
                <c:pt idx="8">
                  <c:v>0.69810000000000005</c:v>
                </c:pt>
                <c:pt idx="9">
                  <c:v>0.70920000000000005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911-482A-8B3D-201373D8E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911-482A-8B3D-201373D8E8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911-482A-8B3D-201373D8E8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911-482A-8B3D-201373D8E8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911-482A-8B3D-201373D8E8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911-482A-8B3D-201373D8E8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911-482A-8B3D-201373D8E8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911-482A-8B3D-201373D8E8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911-482A-8B3D-201373D8E8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911-482A-8B3D-201373D8E8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911-482A-8B3D-201373D8E8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911-482A-8B3D-201373D8E8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911-482A-8B3D-201373D8E8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911-482A-8B3D-201373D8E84B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3.0956066198357668E-3</c:v>
                </c:pt>
                <c:pt idx="1">
                  <c:v>-0.11168801199953859</c:v>
                </c:pt>
                <c:pt idx="2">
                  <c:v>-2.2398218042321449E-2</c:v>
                </c:pt>
                <c:pt idx="3">
                  <c:v>-5.0081979430615653E-2</c:v>
                </c:pt>
                <c:pt idx="4">
                  <c:v>4.8046124279310654E-3</c:v>
                </c:pt>
                <c:pt idx="5">
                  <c:v>-2.7700831024930483E-3</c:v>
                </c:pt>
                <c:pt idx="6">
                  <c:v>-5.4179566563469228E-3</c:v>
                </c:pt>
                <c:pt idx="7">
                  <c:v>4.033944164309422E-2</c:v>
                </c:pt>
                <c:pt idx="8">
                  <c:v>-7.7075621364357416E-2</c:v>
                </c:pt>
                <c:pt idx="9">
                  <c:v>-3.7197936464838266E-2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911-482A-8B3D-201373D8E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67-4B09-B406-4EFB215F44AE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0.79239999999999999</c:v>
                </c:pt>
                <c:pt idx="1">
                  <c:v>0.77190000000000003</c:v>
                </c:pt>
                <c:pt idx="2">
                  <c:v>0.74230000000000007</c:v>
                </c:pt>
                <c:pt idx="3">
                  <c:v>0.6774</c:v>
                </c:pt>
                <c:pt idx="4">
                  <c:v>0.62049999999999994</c:v>
                </c:pt>
                <c:pt idx="5">
                  <c:v>0.73419999999999996</c:v>
                </c:pt>
                <c:pt idx="6">
                  <c:v>0.78040000000000009</c:v>
                </c:pt>
                <c:pt idx="7">
                  <c:v>0.85400000000000009</c:v>
                </c:pt>
                <c:pt idx="8">
                  <c:v>0.79760000000000009</c:v>
                </c:pt>
                <c:pt idx="9">
                  <c:v>0.7548999999999999</c:v>
                </c:pt>
                <c:pt idx="10">
                  <c:v>0.8076000000000001</c:v>
                </c:pt>
                <c:pt idx="11">
                  <c:v>0.74459999999999993</c:v>
                </c:pt>
                <c:pt idx="12">
                  <c:v>0.75711049413019116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7-4B09-B406-4EFB215F44AE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67-4B09-B406-4EFB215F44A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0.81290000000000007</c:v>
                </c:pt>
                <c:pt idx="1">
                  <c:v>0.89349999999999996</c:v>
                </c:pt>
                <c:pt idx="2">
                  <c:v>0.83799999999999997</c:v>
                </c:pt>
                <c:pt idx="3">
                  <c:v>0.68799999999999994</c:v>
                </c:pt>
                <c:pt idx="4">
                  <c:v>0.68579999999999997</c:v>
                </c:pt>
                <c:pt idx="5">
                  <c:v>0.79610000000000003</c:v>
                </c:pt>
                <c:pt idx="6">
                  <c:v>0.878</c:v>
                </c:pt>
                <c:pt idx="7">
                  <c:v>0.90229999999999999</c:v>
                </c:pt>
                <c:pt idx="8">
                  <c:v>0.82719999999999994</c:v>
                </c:pt>
                <c:pt idx="9">
                  <c:v>0.8237000000000001</c:v>
                </c:pt>
                <c:pt idx="10">
                  <c:v>0.84279999999999999</c:v>
                </c:pt>
                <c:pt idx="11">
                  <c:v>0.7831999999999999</c:v>
                </c:pt>
                <c:pt idx="12">
                  <c:v>0.81153602495705168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67-4B09-B406-4EFB215F44AE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67-4B09-B406-4EFB215F44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67-4B09-B406-4EFB215F44A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0.83260000000000001</c:v>
                </c:pt>
                <c:pt idx="1">
                  <c:v>0.85829999999999995</c:v>
                </c:pt>
                <c:pt idx="2">
                  <c:v>0.77800000000000002</c:v>
                </c:pt>
                <c:pt idx="3">
                  <c:v>0.70379999999999998</c:v>
                </c:pt>
                <c:pt idx="4">
                  <c:v>0.67819999999999991</c:v>
                </c:pt>
                <c:pt idx="5">
                  <c:v>0.74419999999999997</c:v>
                </c:pt>
                <c:pt idx="6">
                  <c:v>0.84409999999999996</c:v>
                </c:pt>
                <c:pt idx="7">
                  <c:v>0.91480000000000006</c:v>
                </c:pt>
                <c:pt idx="8">
                  <c:v>0.77010000000000001</c:v>
                </c:pt>
                <c:pt idx="9">
                  <c:v>0.76730000000000009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67-4B09-B406-4EFB215F4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867-4B09-B406-4EFB215F44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0.74199999999999999</c:v>
                      </c:pt>
                      <c:pt idx="1">
                        <c:v>0.70540000000000003</c:v>
                      </c:pt>
                      <c:pt idx="2">
                        <c:v>0.32929999999999998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0.49719999999999998</c:v>
                      </c:pt>
                      <c:pt idx="8">
                        <c:v>0.32750000000000001</c:v>
                      </c:pt>
                      <c:pt idx="9">
                        <c:v>0.25489999999999996</c:v>
                      </c:pt>
                      <c:pt idx="10">
                        <c:v>0.19</c:v>
                      </c:pt>
                      <c:pt idx="11">
                        <c:v>0.20379999999999998</c:v>
                      </c:pt>
                      <c:pt idx="12">
                        <c:v>0.51022458290172568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867-4B09-B406-4EFB215F44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867-4B09-B406-4EFB215F44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867-4B09-B406-4EFB215F44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867-4B09-B406-4EFB215F44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867-4B09-B406-4EFB215F44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867-4B09-B406-4EFB215F44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867-4B09-B406-4EFB215F44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867-4B09-B406-4EFB215F44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867-4B09-B406-4EFB215F44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867-4B09-B406-4EFB215F44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867-4B09-B406-4EFB215F44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867-4B09-B406-4EFB215F44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867-4B09-B406-4EFB215F44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867-4B09-B406-4EFB215F44AE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2.4234223151679002E-2</c:v>
                </c:pt>
                <c:pt idx="1">
                  <c:v>-3.9395635142697283E-2</c:v>
                </c:pt>
                <c:pt idx="2">
                  <c:v>-7.1599045346061985E-2</c:v>
                </c:pt>
                <c:pt idx="3">
                  <c:v>2.296511627906983E-2</c:v>
                </c:pt>
                <c:pt idx="4">
                  <c:v>-1.1081948089822213E-2</c:v>
                </c:pt>
                <c:pt idx="5">
                  <c:v>-6.5192814972993451E-2</c:v>
                </c:pt>
                <c:pt idx="6">
                  <c:v>-3.861047835990894E-2</c:v>
                </c:pt>
                <c:pt idx="7">
                  <c:v>1.3853485536961196E-2</c:v>
                </c:pt>
                <c:pt idx="8">
                  <c:v>-6.902804642166338E-2</c:v>
                </c:pt>
                <c:pt idx="9">
                  <c:v>-6.8471530897171284E-2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867-4B09-B406-4EFB215F4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BF-4BA1-A43E-C1A87D56C040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0.79079999999999995</c:v>
                </c:pt>
                <c:pt idx="1">
                  <c:v>0.76780000000000004</c:v>
                </c:pt>
                <c:pt idx="2">
                  <c:v>0.74870000000000003</c:v>
                </c:pt>
                <c:pt idx="3">
                  <c:v>0.68180000000000007</c:v>
                </c:pt>
                <c:pt idx="4">
                  <c:v>0.62229999999999996</c:v>
                </c:pt>
                <c:pt idx="5">
                  <c:v>0.75269999999999992</c:v>
                </c:pt>
                <c:pt idx="6">
                  <c:v>0.80590000000000006</c:v>
                </c:pt>
                <c:pt idx="7">
                  <c:v>0.88529999999999998</c:v>
                </c:pt>
                <c:pt idx="8">
                  <c:v>0.81169999999999998</c:v>
                </c:pt>
                <c:pt idx="9">
                  <c:v>0.7712</c:v>
                </c:pt>
                <c:pt idx="10">
                  <c:v>0.80299999999999994</c:v>
                </c:pt>
                <c:pt idx="11">
                  <c:v>0.73840000000000006</c:v>
                </c:pt>
                <c:pt idx="12">
                  <c:v>0.76577549497344044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F-4BA1-A43E-C1A87D56C040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F-4BA1-A43E-C1A87D56C04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0.80859999999999999</c:v>
                </c:pt>
                <c:pt idx="1">
                  <c:v>0.89769999999999994</c:v>
                </c:pt>
                <c:pt idx="2">
                  <c:v>0.84279999999999999</c:v>
                </c:pt>
                <c:pt idx="3">
                  <c:v>0.69059999999999999</c:v>
                </c:pt>
                <c:pt idx="4">
                  <c:v>0.69530000000000003</c:v>
                </c:pt>
                <c:pt idx="5">
                  <c:v>0.81299999999999994</c:v>
                </c:pt>
                <c:pt idx="6">
                  <c:v>0.89379999999999993</c:v>
                </c:pt>
                <c:pt idx="7">
                  <c:v>0.91599999999999993</c:v>
                </c:pt>
                <c:pt idx="8">
                  <c:v>0.83810000000000007</c:v>
                </c:pt>
                <c:pt idx="9">
                  <c:v>0.83719999999999994</c:v>
                </c:pt>
                <c:pt idx="10">
                  <c:v>0.84709999999999996</c:v>
                </c:pt>
                <c:pt idx="11">
                  <c:v>0.7823</c:v>
                </c:pt>
                <c:pt idx="12">
                  <c:v>0.81915917960144258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BF-4BA1-A43E-C1A87D56C040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BF-4BA1-A43E-C1A87D56C04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BF-4BA1-A43E-C1A87D56C04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0.83109999999999995</c:v>
                </c:pt>
                <c:pt idx="1">
                  <c:v>0.87170000000000003</c:v>
                </c:pt>
                <c:pt idx="2">
                  <c:v>0.7762</c:v>
                </c:pt>
                <c:pt idx="3">
                  <c:v>0.7145999999999999</c:v>
                </c:pt>
                <c:pt idx="4">
                  <c:v>0.68640000000000001</c:v>
                </c:pt>
                <c:pt idx="5">
                  <c:v>0.75390000000000001</c:v>
                </c:pt>
                <c:pt idx="6">
                  <c:v>0.85569999999999991</c:v>
                </c:pt>
                <c:pt idx="7">
                  <c:v>0.92579999999999996</c:v>
                </c:pt>
                <c:pt idx="8">
                  <c:v>0.78170000000000006</c:v>
                </c:pt>
                <c:pt idx="9">
                  <c:v>0.77659999999999996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BF-4BA1-A43E-C1A87D56C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BF-4BA1-A43E-C1A87D56C04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0.76760000000000006</c:v>
                      </c:pt>
                      <c:pt idx="1">
                        <c:v>0.72809999999999997</c:v>
                      </c:pt>
                      <c:pt idx="2">
                        <c:v>0.34130000000000005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0.49359999999999998</c:v>
                      </c:pt>
                      <c:pt idx="8">
                        <c:v>0.32579999999999998</c:v>
                      </c:pt>
                      <c:pt idx="9">
                        <c:v>0.23710000000000001</c:v>
                      </c:pt>
                      <c:pt idx="10">
                        <c:v>0.18969999999999998</c:v>
                      </c:pt>
                      <c:pt idx="11">
                        <c:v>0.1782</c:v>
                      </c:pt>
                      <c:pt idx="12">
                        <c:v>0.51812467109371418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BF-4BA1-A43E-C1A87D56C04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BF-4BA1-A43E-C1A87D56C04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BF-4BA1-A43E-C1A87D56C04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BF-4BA1-A43E-C1A87D56C04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BF-4BA1-A43E-C1A87D56C04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BF-4BA1-A43E-C1A87D56C04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BF-4BA1-A43E-C1A87D56C04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BF-4BA1-A43E-C1A87D56C04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BF-4BA1-A43E-C1A87D56C04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BF-4BA1-A43E-C1A87D56C04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BF-4BA1-A43E-C1A87D56C04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BF-4BA1-A43E-C1A87D56C04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BF-4BA1-A43E-C1A87D56C04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BF-4BA1-A43E-C1A87D56C040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2.7825871877318775E-2</c:v>
                </c:pt>
                <c:pt idx="1">
                  <c:v>-2.8962905202183253E-2</c:v>
                </c:pt>
                <c:pt idx="2">
                  <c:v>-7.9022306597057446E-2</c:v>
                </c:pt>
                <c:pt idx="3">
                  <c:v>3.4752389226759162E-2</c:v>
                </c:pt>
                <c:pt idx="4">
                  <c:v>-1.2800230116496558E-2</c:v>
                </c:pt>
                <c:pt idx="5">
                  <c:v>-7.2693726937269276E-2</c:v>
                </c:pt>
                <c:pt idx="6">
                  <c:v>-4.2626985902886605E-2</c:v>
                </c:pt>
                <c:pt idx="7">
                  <c:v>1.0698689956331942E-2</c:v>
                </c:pt>
                <c:pt idx="8">
                  <c:v>-6.7295072187089855E-2</c:v>
                </c:pt>
                <c:pt idx="9">
                  <c:v>-7.2384137601528842E-2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BF-4BA1-A43E-C1A87D56C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192817</c:v>
                </c:pt>
                <c:pt idx="1">
                  <c:v>34180</c:v>
                </c:pt>
                <c:pt idx="2">
                  <c:v>44231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6-47CA-93D6-F07AD198E606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212659</c:v>
                </c:pt>
                <c:pt idx="1">
                  <c:v>35523</c:v>
                </c:pt>
                <c:pt idx="2">
                  <c:v>35051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6-47CA-93D6-F07AD198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236-47CA-93D6-F07AD198E606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236-47CA-93D6-F07AD198E606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236-47CA-93D6-F07AD198E606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36-47CA-93D6-F07AD198E606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36-47CA-93D6-F07AD198E606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36-47CA-93D6-F07AD198E606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36-47CA-93D6-F07AD198E606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36-47CA-93D6-F07AD198E606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36-47CA-93D6-F07AD198E606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0.75082705758156709</c:v>
                </c:pt>
                <c:pt idx="1">
                  <c:v>0.12541970744934383</c:v>
                </c:pt>
                <c:pt idx="2">
                  <c:v>0.12375323496908905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36-47CA-93D6-F07AD198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36-47CA-93D6-F07AD198E606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236-47CA-93D6-F07AD198E606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36-47CA-93D6-F07AD198E606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236-47CA-93D6-F07AD198E606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236-47CA-93D6-F07AD198E606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236-47CA-93D6-F07AD198E606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36-47CA-93D6-F07AD198E606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36-47CA-93D6-F07AD198E606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36-47CA-93D6-F07AD198E606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36-47CA-93D6-F07AD198E606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36-47CA-93D6-F07AD198E606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36-47CA-93D6-F07AD198E606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0.10290586410949243</c:v>
                </c:pt>
                <c:pt idx="1">
                  <c:v>3.9291983616149828E-2</c:v>
                </c:pt>
                <c:pt idx="2">
                  <c:v>-0.20754674323438316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236-47CA-93D6-F07AD198E6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0F-4FCE-BDF6-64F9AB0797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0F-4FCE-BDF6-64F9AB0797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0F-4FCE-BDF6-64F9AB0797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0F-4FCE-BDF6-64F9AB0797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0F-4FCE-BDF6-64F9AB0797A3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0F-4FCE-BDF6-64F9AB0797A3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0F-4FCE-BDF6-64F9AB0797A3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0F-4FCE-BDF6-64F9AB0797A3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0F-4FCE-BDF6-64F9AB0797A3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0F-4FCE-BDF6-64F9AB0797A3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0F-4FCE-BDF6-64F9AB0797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212659</c:v>
                </c:pt>
                <c:pt idx="1">
                  <c:v>35523</c:v>
                </c:pt>
                <c:pt idx="2">
                  <c:v>35051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0F-4FCE-BDF6-64F9AB07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3-450C-AC04-D11B09724B5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63-450C-AC04-D11B09724B5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63-450C-AC04-D11B09724B5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63-450C-AC04-D11B09724B5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63-450C-AC04-D11B09724B5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63-450C-AC04-D11B09724B5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63-450C-AC04-D11B09724B5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63-450C-AC04-D11B09724B5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63-450C-AC04-D11B09724B5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63-450C-AC04-D11B09724B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863-450C-AC04-D11B09724B5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63-450C-AC04-D11B09724B5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63-450C-AC04-D11B09724B5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63-450C-AC04-D11B09724B5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63-450C-AC04-D11B09724B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863-450C-AC04-D11B09724B5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863-450C-AC04-D11B09724B5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63-450C-AC04-D11B09724B5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863-450C-AC04-D11B09724B5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63-450C-AC04-D11B09724B5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863-450C-AC04-D11B09724B5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863-450C-AC04-D11B09724B5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863-450C-AC04-D11B09724B5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863-450C-AC04-D11B09724B5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863-450C-AC04-D11B09724B5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863-450C-AC04-D11B09724B5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863-450C-AC04-D11B09724B5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863-450C-AC04-D11B09724B5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863-450C-AC04-D11B09724B5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863-450C-AC04-D11B09724B5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863-450C-AC04-D11B09724B5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863-450C-AC04-D11B09724B5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863-450C-AC04-D11B09724B5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863-450C-AC04-D11B09724B5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863-450C-AC04-D11B09724B5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863-450C-AC04-D11B09724B5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863-450C-AC04-D11B09724B5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863-450C-AC04-D11B09724B5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863-450C-AC04-D11B09724B5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863-450C-AC04-D11B09724B5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863-450C-AC04-D11B09724B5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863-450C-AC04-D11B09724B5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863-450C-AC04-D11B09724B5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863-450C-AC04-D11B09724B5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863-450C-AC04-D11B09724B5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863-450C-AC04-D11B09724B5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863-450C-AC04-D11B09724B5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863-450C-AC04-D11B09724B5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863-450C-AC04-D11B09724B5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863-450C-AC04-D11B09724B5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863-450C-AC04-D11B09724B5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863-450C-AC04-D11B09724B5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863-450C-AC04-D11B09724B5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863-450C-AC04-D11B09724B5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863-450C-AC04-D11B09724B5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863-450C-AC04-D11B09724B5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863-450C-AC04-D11B09724B5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863-450C-AC04-D11B09724B5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863-450C-AC04-D11B09724B5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863-450C-AC04-D11B09724B5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863-450C-AC04-D11B09724B5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863-450C-AC04-D11B09724B5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863-450C-AC04-D11B09724B5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863-450C-AC04-D11B09724B5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863-450C-AC04-D11B09724B5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863-450C-AC04-D11B09724B5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863-450C-AC04-D11B09724B5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863-450C-AC04-D11B09724B5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863-450C-AC04-D11B09724B5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863-450C-AC04-D11B09724B5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863-450C-AC04-D11B09724B5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863-450C-AC04-D11B09724B5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863-450C-AC04-D11B09724B5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863-450C-AC04-D11B09724B5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863-450C-AC04-D11B09724B5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863-450C-AC04-D11B09724B5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863-450C-AC04-D11B09724B5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863-450C-AC04-D11B09724B5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863-450C-AC04-D11B09724B5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863-450C-AC04-D11B09724B5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863-450C-AC04-D11B09724B5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863-450C-AC04-D11B09724B5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863-450C-AC04-D11B09724B5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863-450C-AC04-D11B0972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358-439F-A346-E4384D085580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58-439F-A346-E4384D085580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8-439F-A346-E4384D085580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58-439F-A346-E4384D08558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45312</c:v>
                </c:pt>
                <c:pt idx="1">
                  <c:v>172183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58-439F-A346-E4384D08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Puerto de la Cruz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198281</c:v>
                </c:pt>
                <c:pt idx="1">
                  <c:v>35098</c:v>
                </c:pt>
                <c:pt idx="2">
                  <c:v>163183</c:v>
                </c:pt>
                <c:pt idx="3">
                  <c:v>44581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2-4E63-9F67-8F9D3B6AE235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211637</c:v>
                </c:pt>
                <c:pt idx="1">
                  <c:v>38659</c:v>
                </c:pt>
                <c:pt idx="2">
                  <c:v>172978</c:v>
                </c:pt>
                <c:pt idx="3">
                  <c:v>59591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2-4E63-9F67-8F9D3B6AE235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217495</c:v>
                </c:pt>
                <c:pt idx="1">
                  <c:v>45312</c:v>
                </c:pt>
                <c:pt idx="2">
                  <c:v>172183</c:v>
                </c:pt>
                <c:pt idx="3">
                  <c:v>65738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2-4E63-9F67-8F9D3B6A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2.7679470035957721E-2</c:v>
                </c:pt>
                <c:pt idx="1">
                  <c:v>0.17209446700638931</c:v>
                </c:pt>
                <c:pt idx="2">
                  <c:v>-4.5959601799072658E-3</c:v>
                </c:pt>
                <c:pt idx="3">
                  <c:v>0.10315316071218805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A2-4E63-9F67-8F9D3B6AE235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0.76790133918010961</c:v>
                </c:pt>
                <c:pt idx="1">
                  <c:v>0.15998135810445815</c:v>
                </c:pt>
                <c:pt idx="2">
                  <c:v>0.60791998107565148</c:v>
                </c:pt>
                <c:pt idx="3">
                  <c:v>0.23209866081989033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A2-4E63-9F67-8F9D3B6A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63-4625-B06C-288418C5779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63-4625-B06C-288418C5779B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3-4625-B06C-288418C5779B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3-4625-B06C-288418C5779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22508</c:v>
                </c:pt>
                <c:pt idx="1">
                  <c:v>145898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63-4625-B06C-288418C5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Puerto de la Cruz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156519</c:v>
                </c:pt>
                <c:pt idx="1">
                  <c:v>12870</c:v>
                </c:pt>
                <c:pt idx="2">
                  <c:v>143649</c:v>
                </c:pt>
                <c:pt idx="3">
                  <c:v>21448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D-48C3-BE87-A830B7341D22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158808</c:v>
                </c:pt>
                <c:pt idx="1">
                  <c:v>17818</c:v>
                </c:pt>
                <c:pt idx="2">
                  <c:v>140990</c:v>
                </c:pt>
                <c:pt idx="3">
                  <c:v>34009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D-48C3-BE87-A830B7341D22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168406</c:v>
                </c:pt>
                <c:pt idx="1">
                  <c:v>22508</c:v>
                </c:pt>
                <c:pt idx="2">
                  <c:v>145898</c:v>
                </c:pt>
                <c:pt idx="3">
                  <c:v>44253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FD-48C3-BE87-A830B734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6.043776132184786E-2</c:v>
                </c:pt>
                <c:pt idx="1">
                  <c:v>0.26321697160175095</c:v>
                </c:pt>
                <c:pt idx="2">
                  <c:v>3.4810979502092332E-2</c:v>
                </c:pt>
                <c:pt idx="3">
                  <c:v>0.30121438442765158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FD-48C3-BE87-A830B7341D22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0.79190629129263279</c:v>
                </c:pt>
                <c:pt idx="1">
                  <c:v>0.1058408061732633</c:v>
                </c:pt>
                <c:pt idx="2">
                  <c:v>0.68606548511936949</c:v>
                </c:pt>
                <c:pt idx="3">
                  <c:v>0.20809370870736718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FD-48C3-BE87-A830B734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C-4401-A7BC-D9BD2282F901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3060</c:v>
                </c:pt>
                <c:pt idx="1">
                  <c:v>3296</c:v>
                </c:pt>
                <c:pt idx="2">
                  <c:v>3835</c:v>
                </c:pt>
                <c:pt idx="3">
                  <c:v>3992</c:v>
                </c:pt>
                <c:pt idx="4">
                  <c:v>2825</c:v>
                </c:pt>
                <c:pt idx="5">
                  <c:v>2564</c:v>
                </c:pt>
                <c:pt idx="6">
                  <c:v>3169</c:v>
                </c:pt>
                <c:pt idx="7">
                  <c:v>4052</c:v>
                </c:pt>
                <c:pt idx="8">
                  <c:v>3816</c:v>
                </c:pt>
                <c:pt idx="9">
                  <c:v>4916</c:v>
                </c:pt>
                <c:pt idx="10">
                  <c:v>3401</c:v>
                </c:pt>
                <c:pt idx="11">
                  <c:v>3613</c:v>
                </c:pt>
                <c:pt idx="12">
                  <c:v>42539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C-4401-A7BC-D9BD2282F901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3C-4401-A7BC-D9BD2282F90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3566</c:v>
                </c:pt>
                <c:pt idx="1">
                  <c:v>4901</c:v>
                </c:pt>
                <c:pt idx="2">
                  <c:v>5266</c:v>
                </c:pt>
                <c:pt idx="3">
                  <c:v>5053</c:v>
                </c:pt>
                <c:pt idx="4">
                  <c:v>4892</c:v>
                </c:pt>
                <c:pt idx="5">
                  <c:v>5187</c:v>
                </c:pt>
                <c:pt idx="6">
                  <c:v>5388</c:v>
                </c:pt>
                <c:pt idx="7">
                  <c:v>5505</c:v>
                </c:pt>
                <c:pt idx="8">
                  <c:v>4449</c:v>
                </c:pt>
                <c:pt idx="9">
                  <c:v>5925</c:v>
                </c:pt>
                <c:pt idx="10">
                  <c:v>3939</c:v>
                </c:pt>
                <c:pt idx="11">
                  <c:v>3854</c:v>
                </c:pt>
                <c:pt idx="12">
                  <c:v>57925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3C-4401-A7BC-D9BD2282F901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3C-4401-A7BC-D9BD2282F90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3C-4401-A7BC-D9BD2282F90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3619</c:v>
                </c:pt>
                <c:pt idx="1">
                  <c:v>5225</c:v>
                </c:pt>
                <c:pt idx="2">
                  <c:v>5421</c:v>
                </c:pt>
                <c:pt idx="3">
                  <c:v>5677</c:v>
                </c:pt>
                <c:pt idx="4">
                  <c:v>5607</c:v>
                </c:pt>
                <c:pt idx="5">
                  <c:v>3585</c:v>
                </c:pt>
                <c:pt idx="6">
                  <c:v>5432</c:v>
                </c:pt>
                <c:pt idx="7">
                  <c:v>5373</c:v>
                </c:pt>
                <c:pt idx="8">
                  <c:v>4039</c:v>
                </c:pt>
                <c:pt idx="9">
                  <c:v>5658</c:v>
                </c:pt>
                <c:pt idx="12">
                  <c:v>39939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3C-4401-A7BC-D9BD2282F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3C-4401-A7BC-D9BD2282F90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2065</c:v>
                      </c:pt>
                      <c:pt idx="1">
                        <c:v>2993</c:v>
                      </c:pt>
                      <c:pt idx="2">
                        <c:v>794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599</c:v>
                      </c:pt>
                      <c:pt idx="8">
                        <c:v>234</c:v>
                      </c:pt>
                      <c:pt idx="9">
                        <c:v>872</c:v>
                      </c:pt>
                      <c:pt idx="10">
                        <c:v>86</c:v>
                      </c:pt>
                      <c:pt idx="11">
                        <c:v>484</c:v>
                      </c:pt>
                      <c:pt idx="12">
                        <c:v>8286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3C-4401-A7BC-D9BD2282F90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3C-4401-A7BC-D9BD2282F90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3C-4401-A7BC-D9BD2282F90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3C-4401-A7BC-D9BD2282F90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3C-4401-A7BC-D9BD2282F90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3C-4401-A7BC-D9BD2282F90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3C-4401-A7BC-D9BD2282F90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3C-4401-A7BC-D9BD2282F90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3C-4401-A7BC-D9BD2282F90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3C-4401-A7BC-D9BD2282F90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3C-4401-A7BC-D9BD2282F90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3C-4401-A7BC-D9BD2282F90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3C-4401-A7BC-D9BD2282F90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3C-4401-A7BC-D9BD2282F901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1.4862591138530501E-2</c:v>
                </c:pt>
                <c:pt idx="1">
                  <c:v>6.6108957355641706E-2</c:v>
                </c:pt>
                <c:pt idx="2">
                  <c:v>2.9434105582985204E-2</c:v>
                </c:pt>
                <c:pt idx="3">
                  <c:v>0.1234909954482486</c:v>
                </c:pt>
                <c:pt idx="4">
                  <c:v>0.14615699100572366</c:v>
                </c:pt>
                <c:pt idx="5">
                  <c:v>-0.3088490456911509</c:v>
                </c:pt>
                <c:pt idx="6">
                  <c:v>8.1662954714178948E-3</c:v>
                </c:pt>
                <c:pt idx="7">
                  <c:v>-2.3978201634877405E-2</c:v>
                </c:pt>
                <c:pt idx="8">
                  <c:v>-9.2155540570914796E-2</c:v>
                </c:pt>
                <c:pt idx="9">
                  <c:v>-4.5063291139240458E-2</c:v>
                </c:pt>
                <c:pt idx="12">
                  <c:v>4.5525428844508387E-3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3C-4401-A7BC-D9BD2282F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46-44AC-BC78-EFAF85E1E66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46-44AC-BC78-EFAF85E1E66A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46-44AC-BC78-EFAF85E1E66A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46-44AC-BC78-EFAF85E1E66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22804</c:v>
                </c:pt>
                <c:pt idx="1">
                  <c:v>26285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46-44AC-BC78-EFAF85E1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Puerto de la Cruz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41762</c:v>
                </c:pt>
                <c:pt idx="1">
                  <c:v>22228</c:v>
                </c:pt>
                <c:pt idx="2">
                  <c:v>19534</c:v>
                </c:pt>
                <c:pt idx="3">
                  <c:v>23133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2-4ED4-B32B-6A2B90858773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52829</c:v>
                </c:pt>
                <c:pt idx="1">
                  <c:v>20841</c:v>
                </c:pt>
                <c:pt idx="2">
                  <c:v>31988</c:v>
                </c:pt>
                <c:pt idx="3">
                  <c:v>25582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42-4ED4-B32B-6A2B90858773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49089</c:v>
                </c:pt>
                <c:pt idx="1">
                  <c:v>22804</c:v>
                </c:pt>
                <c:pt idx="2">
                  <c:v>26285</c:v>
                </c:pt>
                <c:pt idx="3">
                  <c:v>21485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42-4ED4-B32B-6A2B90858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-7.0794450017982569E-2</c:v>
                </c:pt>
                <c:pt idx="1">
                  <c:v>9.4189338323496852E-2</c:v>
                </c:pt>
                <c:pt idx="2">
                  <c:v>-0.1782856071026635</c:v>
                </c:pt>
                <c:pt idx="3">
                  <c:v>-0.16015166914236567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42-4ED4-B32B-6A2B90858773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0.69556777283418825</c:v>
                </c:pt>
                <c:pt idx="1">
                  <c:v>0.32312182956896307</c:v>
                </c:pt>
                <c:pt idx="2">
                  <c:v>0.37244594326522518</c:v>
                </c:pt>
                <c:pt idx="3">
                  <c:v>0.30443222716581175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42-4ED4-B32B-6A2B90858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15-45FD-A8F8-45F3D2A24A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15-45FD-A8F8-45F3D2A24A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15-45FD-A8F8-45F3D2A24A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015-45FD-A8F8-45F3D2A24A2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015-45FD-A8F8-45F3D2A24A2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015-45FD-A8F8-45F3D2A24A2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015-45FD-A8F8-45F3D2A24A2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015-45FD-A8F8-45F3D2A24A2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015-45FD-A8F8-45F3D2A24A2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015-45FD-A8F8-45F3D2A24A2E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5-45FD-A8F8-45F3D2A24A2E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5-45FD-A8F8-45F3D2A24A2E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15-45FD-A8F8-45F3D2A24A2E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15-45FD-A8F8-45F3D2A24A2E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15-45FD-A8F8-45F3D2A24A2E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15-45FD-A8F8-45F3D2A24A2E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15-45FD-A8F8-45F3D2A24A2E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15-45FD-A8F8-45F3D2A24A2E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15-45FD-A8F8-45F3D2A24A2E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015-45FD-A8F8-45F3D2A24A2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15-45FD-A8F8-45F3D2A24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A3-41D8-ABD5-72D729E2B5D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3-41D8-ABD5-72D729E2B5D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1D8-ABD5-72D729E2B5D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3-41D8-ABD5-72D729E2B5D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A3-41D8-ABD5-72D729E2B5D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1D8-ABD5-72D729E2B5D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A3-41D8-ABD5-72D729E2B5D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A3-41D8-ABD5-72D729E2B5D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A3-41D8-ABD5-72D729E2B5D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A3-41D8-ABD5-72D729E2B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8A3-41D8-ABD5-72D729E2B5D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A3-41D8-ABD5-72D729E2B5D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A3-41D8-ABD5-72D729E2B5D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A3-41D8-ABD5-72D729E2B5D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A3-41D8-ABD5-72D729E2B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8A3-41D8-ABD5-72D729E2B5D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8A3-41D8-ABD5-72D729E2B5D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A3-41D8-ABD5-72D729E2B5D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A3-41D8-ABD5-72D729E2B5D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A3-41D8-ABD5-72D729E2B5D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A3-41D8-ABD5-72D729E2B5D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A3-41D8-ABD5-72D729E2B5D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A3-41D8-ABD5-72D729E2B5D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A3-41D8-ABD5-72D729E2B5D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A3-41D8-ABD5-72D729E2B5D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A3-41D8-ABD5-72D729E2B5D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A3-41D8-ABD5-72D729E2B5D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8A3-41D8-ABD5-72D729E2B5D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8A3-41D8-ABD5-72D729E2B5D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8A3-41D8-ABD5-72D729E2B5D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8A3-41D8-ABD5-72D729E2B5D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8A3-41D8-ABD5-72D729E2B5D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8A3-41D8-ABD5-72D729E2B5D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58A3-41D8-ABD5-72D729E2B5D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8A3-41D8-ABD5-72D729E2B5D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8A3-41D8-ABD5-72D729E2B5D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8A3-41D8-ABD5-72D729E2B5D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8A3-41D8-ABD5-72D729E2B5D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8A3-41D8-ABD5-72D729E2B5D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8A3-41D8-ABD5-72D729E2B5D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8A3-41D8-ABD5-72D729E2B5D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8A3-41D8-ABD5-72D729E2B5D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8A3-41D8-ABD5-72D729E2B5D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8A3-41D8-ABD5-72D729E2B5D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8A3-41D8-ABD5-72D729E2B5D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8A3-41D8-ABD5-72D729E2B5D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8A3-41D8-ABD5-72D729E2B5D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8A3-41D8-ABD5-72D729E2B5D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8A3-41D8-ABD5-72D729E2B5D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8A3-41D8-ABD5-72D729E2B5D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8A3-41D8-ABD5-72D729E2B5D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8A3-41D8-ABD5-72D729E2B5D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8A3-41D8-ABD5-72D729E2B5D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8A3-41D8-ABD5-72D729E2B5D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8A3-41D8-ABD5-72D729E2B5D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8A3-41D8-ABD5-72D729E2B5D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8A3-41D8-ABD5-72D729E2B5D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8A3-41D8-ABD5-72D729E2B5D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8A3-41D8-ABD5-72D729E2B5D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8A3-41D8-ABD5-72D729E2B5D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8A3-41D8-ABD5-72D729E2B5D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8A3-41D8-ABD5-72D729E2B5D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8A3-41D8-ABD5-72D729E2B5D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8A3-41D8-ABD5-72D729E2B5D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8A3-41D8-ABD5-72D729E2B5D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8A3-41D8-ABD5-72D729E2B5D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58A3-41D8-ABD5-72D729E2B5D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8A3-41D8-ABD5-72D729E2B5D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8A3-41D8-ABD5-72D729E2B5D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8A3-41D8-ABD5-72D729E2B5D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8A3-41D8-ABD5-72D729E2B5D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8A3-41D8-ABD5-72D729E2B5D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8A3-41D8-ABD5-72D729E2B5D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8A3-41D8-ABD5-72D729E2B5D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8A3-41D8-ABD5-72D729E2B5D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8A3-41D8-ABD5-72D729E2B5D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8A3-41D8-ABD5-72D729E2B5D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8A3-41D8-ABD5-72D729E2B5D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8A3-41D8-ABD5-72D729E2B5D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8A3-41D8-ABD5-72D729E2B5D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8A3-41D8-ABD5-72D729E2B5D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8A3-41D8-ABD5-72D729E2B5D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8A3-41D8-ABD5-72D729E2B5D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8A3-41D8-ABD5-72D729E2B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130902</c:v>
                </c:pt>
                <c:pt idx="1">
                  <c:v>83652</c:v>
                </c:pt>
                <c:pt idx="2">
                  <c:v>14682</c:v>
                </c:pt>
                <c:pt idx="3">
                  <c:v>242862</c:v>
                </c:pt>
                <c:pt idx="4">
                  <c:v>38275</c:v>
                </c:pt>
                <c:pt idx="5">
                  <c:v>97014</c:v>
                </c:pt>
                <c:pt idx="6">
                  <c:v>26478</c:v>
                </c:pt>
                <c:pt idx="7">
                  <c:v>23092</c:v>
                </c:pt>
                <c:pt idx="8">
                  <c:v>30315</c:v>
                </c:pt>
                <c:pt idx="9">
                  <c:v>41245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0-48E2-8407-DAA7F3C37D85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116116</c:v>
                </c:pt>
                <c:pt idx="1">
                  <c:v>80352</c:v>
                </c:pt>
                <c:pt idx="2">
                  <c:v>7864</c:v>
                </c:pt>
                <c:pt idx="3">
                  <c:v>271228</c:v>
                </c:pt>
                <c:pt idx="4">
                  <c:v>34967</c:v>
                </c:pt>
                <c:pt idx="5">
                  <c:v>101537</c:v>
                </c:pt>
                <c:pt idx="6">
                  <c:v>22061</c:v>
                </c:pt>
                <c:pt idx="7">
                  <c:v>20158</c:v>
                </c:pt>
                <c:pt idx="8">
                  <c:v>41744</c:v>
                </c:pt>
                <c:pt idx="9">
                  <c:v>37487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0-48E2-8407-DAA7F3C37D85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30-48E2-8407-DAA7F3C37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-8.9445037720899845E-2</c:v>
                </c:pt>
                <c:pt idx="1">
                  <c:v>8.8361210673038038E-3</c:v>
                </c:pt>
                <c:pt idx="2">
                  <c:v>-0.27034587995930826</c:v>
                </c:pt>
                <c:pt idx="3">
                  <c:v>4.4261654401462902E-2</c:v>
                </c:pt>
                <c:pt idx="4">
                  <c:v>9.9608202019046521E-2</c:v>
                </c:pt>
                <c:pt idx="5">
                  <c:v>0.14749303209667408</c:v>
                </c:pt>
                <c:pt idx="6">
                  <c:v>-1.0425638003717097E-3</c:v>
                </c:pt>
                <c:pt idx="7">
                  <c:v>4.5639448357972068E-2</c:v>
                </c:pt>
                <c:pt idx="8">
                  <c:v>-0.27251820620927558</c:v>
                </c:pt>
                <c:pt idx="9">
                  <c:v>-2.2861258569637499E-2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30-48E2-8407-DAA7F3C37D85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0.14271637600561524</c:v>
                </c:pt>
                <c:pt idx="1">
                  <c:v>0.10941903784892824</c:v>
                </c:pt>
                <c:pt idx="2">
                  <c:v>7.7452621348739273E-3</c:v>
                </c:pt>
                <c:pt idx="3">
                  <c:v>0.38231332001511797</c:v>
                </c:pt>
                <c:pt idx="4">
                  <c:v>5.1900545326926194E-2</c:v>
                </c:pt>
                <c:pt idx="5">
                  <c:v>0.15727147562226662</c:v>
                </c:pt>
                <c:pt idx="6">
                  <c:v>2.9747313859942767E-2</c:v>
                </c:pt>
                <c:pt idx="7">
                  <c:v>2.8451487500674909E-2</c:v>
                </c:pt>
                <c:pt idx="8">
                  <c:v>4.099130716483991E-2</c:v>
                </c:pt>
                <c:pt idx="9">
                  <c:v>4.944387452081421E-2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30-48E2-8407-DAA7F3C37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3D-4755-8CCE-0D4EC72176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3D-4755-8CCE-0D4EC72176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3D-4755-8CCE-0D4EC72176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F3D-4755-8CCE-0D4EC721762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F3D-4755-8CCE-0D4EC721762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F3D-4755-8CCE-0D4EC721762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F3D-4755-8CCE-0D4EC721762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F3D-4755-8CCE-0D4EC72176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F3D-4755-8CCE-0D4EC721762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F3D-4755-8CCE-0D4EC7217624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3D-4755-8CCE-0D4EC7217624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3D-4755-8CCE-0D4EC7217624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D-4755-8CCE-0D4EC7217624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3D-4755-8CCE-0D4EC7217624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3D-4755-8CCE-0D4EC7217624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3D-4755-8CCE-0D4EC7217624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3D-4755-8CCE-0D4EC7217624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3D-4755-8CCE-0D4EC7217624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3D-4755-8CCE-0D4EC7217624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F3D-4755-8CCE-0D4EC721762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F3D-4755-8CCE-0D4EC7217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C7-4794-8137-9E08634FC8C5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C7-4794-8137-9E08634FC8C5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C7-4794-8137-9E08634FC8C5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C7-4794-8137-9E08634FC8C5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C7-4794-8137-9E08634FC8C5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C7-4794-8137-9E08634FC8C5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C7-4794-8137-9E08634FC8C5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C7-4794-8137-9E08634FC8C5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C7-4794-8137-9E08634FC8C5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C7-4794-8137-9E08634FC8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9C7-4794-8137-9E08634FC8C5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C7-4794-8137-9E08634FC8C5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C7-4794-8137-9E08634FC8C5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C7-4794-8137-9E08634FC8C5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C7-4794-8137-9E08634FC8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9C7-4794-8137-9E08634FC8C5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9C7-4794-8137-9E08634FC8C5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C7-4794-8137-9E08634FC8C5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C7-4794-8137-9E08634FC8C5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C7-4794-8137-9E08634FC8C5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C7-4794-8137-9E08634FC8C5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9C7-4794-8137-9E08634FC8C5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C7-4794-8137-9E08634FC8C5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9C7-4794-8137-9E08634FC8C5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9C7-4794-8137-9E08634FC8C5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9C7-4794-8137-9E08634FC8C5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9C7-4794-8137-9E08634FC8C5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9C7-4794-8137-9E08634FC8C5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9C7-4794-8137-9E08634FC8C5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9C7-4794-8137-9E08634FC8C5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9C7-4794-8137-9E08634FC8C5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9C7-4794-8137-9E08634FC8C5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9C7-4794-8137-9E08634FC8C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9C7-4794-8137-9E08634FC8C5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9C7-4794-8137-9E08634FC8C5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9C7-4794-8137-9E08634FC8C5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9C7-4794-8137-9E08634FC8C5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9C7-4794-8137-9E08634FC8C5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9C7-4794-8137-9E08634FC8C5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9C7-4794-8137-9E08634FC8C5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9C7-4794-8137-9E08634FC8C5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9C7-4794-8137-9E08634FC8C5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9C7-4794-8137-9E08634FC8C5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9C7-4794-8137-9E08634FC8C5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9C7-4794-8137-9E08634FC8C5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9C7-4794-8137-9E08634FC8C5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9C7-4794-8137-9E08634FC8C5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9C7-4794-8137-9E08634FC8C5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9C7-4794-8137-9E08634FC8C5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9C7-4794-8137-9E08634FC8C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9C7-4794-8137-9E08634FC8C5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9C7-4794-8137-9E08634FC8C5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9C7-4794-8137-9E08634FC8C5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9C7-4794-8137-9E08634FC8C5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9C7-4794-8137-9E08634FC8C5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9C7-4794-8137-9E08634FC8C5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9C7-4794-8137-9E08634FC8C5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9C7-4794-8137-9E08634FC8C5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9C7-4794-8137-9E08634FC8C5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9C7-4794-8137-9E08634FC8C5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9C7-4794-8137-9E08634FC8C5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9C7-4794-8137-9E08634FC8C5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9C7-4794-8137-9E08634FC8C5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9C7-4794-8137-9E08634FC8C5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9C7-4794-8137-9E08634FC8C5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9C7-4794-8137-9E08634FC8C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9C7-4794-8137-9E08634FC8C5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9C7-4794-8137-9E08634FC8C5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9C7-4794-8137-9E08634FC8C5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9C7-4794-8137-9E08634FC8C5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9C7-4794-8137-9E08634FC8C5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9C7-4794-8137-9E08634FC8C5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9C7-4794-8137-9E08634FC8C5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9C7-4794-8137-9E08634FC8C5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9C7-4794-8137-9E08634FC8C5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9C7-4794-8137-9E08634FC8C5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9C7-4794-8137-9E08634FC8C5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9C7-4794-8137-9E08634FC8C5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9C7-4794-8137-9E08634FC8C5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9C7-4794-8137-9E08634FC8C5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9C7-4794-8137-9E08634FC8C5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9C7-4794-8137-9E08634FC8C5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9C7-4794-8137-9E08634FC8C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9C7-4794-8137-9E08634F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74723</c:v>
                </c:pt>
                <c:pt idx="1">
                  <c:v>46271</c:v>
                </c:pt>
                <c:pt idx="2">
                  <c:v>3786</c:v>
                </c:pt>
                <c:pt idx="3">
                  <c:v>177967</c:v>
                </c:pt>
                <c:pt idx="4">
                  <c:v>23017</c:v>
                </c:pt>
                <c:pt idx="5">
                  <c:v>53032</c:v>
                </c:pt>
                <c:pt idx="6">
                  <c:v>17875</c:v>
                </c:pt>
                <c:pt idx="7">
                  <c:v>7983</c:v>
                </c:pt>
                <c:pt idx="8">
                  <c:v>9147</c:v>
                </c:pt>
                <c:pt idx="9">
                  <c:v>11603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A-4775-8B8F-9928E0A65CEF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71166</c:v>
                </c:pt>
                <c:pt idx="1">
                  <c:v>43579</c:v>
                </c:pt>
                <c:pt idx="2">
                  <c:v>2602</c:v>
                </c:pt>
                <c:pt idx="3">
                  <c:v>192817</c:v>
                </c:pt>
                <c:pt idx="4">
                  <c:v>23606</c:v>
                </c:pt>
                <c:pt idx="5">
                  <c:v>52211</c:v>
                </c:pt>
                <c:pt idx="6">
                  <c:v>15605</c:v>
                </c:pt>
                <c:pt idx="7">
                  <c:v>6844</c:v>
                </c:pt>
                <c:pt idx="8">
                  <c:v>15926</c:v>
                </c:pt>
                <c:pt idx="9">
                  <c:v>12431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A-4775-8B8F-9928E0A65CEF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A-4775-8B8F-9928E0A6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-0.20120563190287499</c:v>
                </c:pt>
                <c:pt idx="1">
                  <c:v>5.0230615663507727E-2</c:v>
                </c:pt>
                <c:pt idx="2">
                  <c:v>-6.8024596464258291E-2</c:v>
                </c:pt>
                <c:pt idx="3">
                  <c:v>0.10290586410949243</c:v>
                </c:pt>
                <c:pt idx="4">
                  <c:v>2.3849868677454866E-2</c:v>
                </c:pt>
                <c:pt idx="5">
                  <c:v>4.4837294822930085E-2</c:v>
                </c:pt>
                <c:pt idx="6">
                  <c:v>-8.8753604613905801E-2</c:v>
                </c:pt>
                <c:pt idx="7">
                  <c:v>0.23436586791350078</c:v>
                </c:pt>
                <c:pt idx="8">
                  <c:v>0.20325254301142781</c:v>
                </c:pt>
                <c:pt idx="9">
                  <c:v>0.1317673558040382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A-4775-8B8F-9928E0A65CEF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0.12567872302794481</c:v>
                </c:pt>
                <c:pt idx="1">
                  <c:v>0.10118500176865936</c:v>
                </c:pt>
                <c:pt idx="2">
                  <c:v>5.361248673505483E-3</c:v>
                </c:pt>
                <c:pt idx="3">
                  <c:v>0.47015166253979485</c:v>
                </c:pt>
                <c:pt idx="4">
                  <c:v>5.3433409975238766E-2</c:v>
                </c:pt>
                <c:pt idx="5">
                  <c:v>0.12060488149982314</c:v>
                </c:pt>
                <c:pt idx="6">
                  <c:v>3.1437920056597096E-2</c:v>
                </c:pt>
                <c:pt idx="7">
                  <c:v>1.867704280155642E-2</c:v>
                </c:pt>
                <c:pt idx="8">
                  <c:v>4.2366024053767243E-2</c:v>
                </c:pt>
                <c:pt idx="9">
                  <c:v>3.1104085603112841E-2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6A-4775-8B8F-9928E0A6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1D-4389-9FF8-BB05F98B86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1D-4389-9FF8-BB05F98B86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1D-4389-9FF8-BB05F98B86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91D-4389-9FF8-BB05F98B86A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91D-4389-9FF8-BB05F98B86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1D-4389-9FF8-BB05F98B86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1D-4389-9FF8-BB05F98B86A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91D-4389-9FF8-BB05F98B86A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91D-4389-9FF8-BB05F98B86A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91D-4389-9FF8-BB05F98B86A9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1D-4389-9FF8-BB05F98B86A9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1D-4389-9FF8-BB05F98B86A9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1D-4389-9FF8-BB05F98B86A9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1D-4389-9FF8-BB05F98B86A9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1D-4389-9FF8-BB05F98B86A9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1D-4389-9FF8-BB05F98B86A9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1D-4389-9FF8-BB05F98B86A9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1D-4389-9FF8-BB05F98B86A9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1D-4389-9FF8-BB05F98B86A9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91D-4389-9FF8-BB05F98B86A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91D-4389-9FF8-BB05F98B8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2E-400E-BCE2-8267A37DC71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2E-400E-BCE2-8267A37DC71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2E-400E-BCE2-8267A37DC71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2E-400E-BCE2-8267A37DC71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2E-400E-BCE2-8267A37DC71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2E-400E-BCE2-8267A37DC71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2E-400E-BCE2-8267A37DC71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2E-400E-BCE2-8267A37DC71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2E-400E-BCE2-8267A37DC71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2E-400E-BCE2-8267A37DC7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D2E-400E-BCE2-8267A37DC71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2E-400E-BCE2-8267A37DC71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2E-400E-BCE2-8267A37DC71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2E-400E-BCE2-8267A37DC71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2E-400E-BCE2-8267A37DC7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D2E-400E-BCE2-8267A37DC71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D2E-400E-BCE2-8267A37DC71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D2E-400E-BCE2-8267A37DC71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D2E-400E-BCE2-8267A37DC71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D2E-400E-BCE2-8267A37DC71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D2E-400E-BCE2-8267A37DC71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D2E-400E-BCE2-8267A37DC71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D2E-400E-BCE2-8267A37DC71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D2E-400E-BCE2-8267A37DC71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D2E-400E-BCE2-8267A37DC71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D2E-400E-BCE2-8267A37DC71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D2E-400E-BCE2-8267A37DC71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D2E-400E-BCE2-8267A37DC71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D2E-400E-BCE2-8267A37DC71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D2E-400E-BCE2-8267A37DC71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D2E-400E-BCE2-8267A37DC71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D2E-400E-BCE2-8267A37DC71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D2E-400E-BCE2-8267A37DC71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8D2E-400E-BCE2-8267A37DC71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8D2E-400E-BCE2-8267A37DC71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8D2E-400E-BCE2-8267A37DC71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8D2E-400E-BCE2-8267A37DC71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8D2E-400E-BCE2-8267A37DC71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8D2E-400E-BCE2-8267A37DC71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8D2E-400E-BCE2-8267A37DC71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8D2E-400E-BCE2-8267A37DC71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8D2E-400E-BCE2-8267A37DC71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8D2E-400E-BCE2-8267A37DC71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8D2E-400E-BCE2-8267A37DC71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8D2E-400E-BCE2-8267A37DC71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8D2E-400E-BCE2-8267A37DC71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8D2E-400E-BCE2-8267A37DC71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8D2E-400E-BCE2-8267A37DC71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8D2E-400E-BCE2-8267A37DC71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8D2E-400E-BCE2-8267A37DC71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D2E-400E-BCE2-8267A37DC71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D2E-400E-BCE2-8267A37DC71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D2E-400E-BCE2-8267A37DC71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2E-400E-BCE2-8267A37DC71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D2E-400E-BCE2-8267A37DC71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D2E-400E-BCE2-8267A37DC71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D2E-400E-BCE2-8267A37DC71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D2E-400E-BCE2-8267A37DC71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D2E-400E-BCE2-8267A37DC71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D2E-400E-BCE2-8267A37DC71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D2E-400E-BCE2-8267A37DC71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D2E-400E-BCE2-8267A37DC71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D2E-400E-BCE2-8267A37DC71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D2E-400E-BCE2-8267A37DC71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D2E-400E-BCE2-8267A37DC71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D2E-400E-BCE2-8267A37DC71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8D2E-400E-BCE2-8267A37DC71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D2E-400E-BCE2-8267A37DC71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D2E-400E-BCE2-8267A37DC71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D2E-400E-BCE2-8267A37DC71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D2E-400E-BCE2-8267A37DC71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D2E-400E-BCE2-8267A37DC71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D2E-400E-BCE2-8267A37DC71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D2E-400E-BCE2-8267A37DC71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D2E-400E-BCE2-8267A37DC71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D2E-400E-BCE2-8267A37DC71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D2E-400E-BCE2-8267A37DC71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D2E-400E-BCE2-8267A37DC71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D2E-400E-BCE2-8267A37DC71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D2E-400E-BCE2-8267A37DC71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D2E-400E-BCE2-8267A37DC71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D2E-400E-BCE2-8267A37DC71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D2E-400E-BCE2-8267A37DC71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8D2E-400E-BCE2-8267A37DC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73-41BC-BD02-CE25192C14AE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577</c:v>
                </c:pt>
                <c:pt idx="1">
                  <c:v>464</c:v>
                </c:pt>
                <c:pt idx="2">
                  <c:v>655</c:v>
                </c:pt>
                <c:pt idx="3">
                  <c:v>328</c:v>
                </c:pt>
                <c:pt idx="4">
                  <c:v>353</c:v>
                </c:pt>
                <c:pt idx="5">
                  <c:v>397</c:v>
                </c:pt>
                <c:pt idx="6">
                  <c:v>799</c:v>
                </c:pt>
                <c:pt idx="7">
                  <c:v>830</c:v>
                </c:pt>
                <c:pt idx="8">
                  <c:v>664</c:v>
                </c:pt>
                <c:pt idx="9">
                  <c:v>701</c:v>
                </c:pt>
                <c:pt idx="10">
                  <c:v>587</c:v>
                </c:pt>
                <c:pt idx="11">
                  <c:v>613</c:v>
                </c:pt>
                <c:pt idx="12">
                  <c:v>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3-41BC-BD02-CE25192C14AE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073-41BC-BD02-CE25192C14A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552</c:v>
                </c:pt>
                <c:pt idx="1">
                  <c:v>653</c:v>
                </c:pt>
                <c:pt idx="2">
                  <c:v>624</c:v>
                </c:pt>
                <c:pt idx="3">
                  <c:v>505</c:v>
                </c:pt>
                <c:pt idx="4">
                  <c:v>606</c:v>
                </c:pt>
                <c:pt idx="5">
                  <c:v>702</c:v>
                </c:pt>
                <c:pt idx="6">
                  <c:v>1214</c:v>
                </c:pt>
                <c:pt idx="7">
                  <c:v>796</c:v>
                </c:pt>
                <c:pt idx="8">
                  <c:v>820</c:v>
                </c:pt>
                <c:pt idx="9">
                  <c:v>870</c:v>
                </c:pt>
                <c:pt idx="10">
                  <c:v>724</c:v>
                </c:pt>
                <c:pt idx="11">
                  <c:v>830</c:v>
                </c:pt>
                <c:pt idx="12">
                  <c:v>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73-41BC-BD02-CE25192C14AE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73-41BC-BD02-CE25192C14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073-41BC-BD02-CE25192C14A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792</c:v>
                </c:pt>
                <c:pt idx="1">
                  <c:v>722</c:v>
                </c:pt>
                <c:pt idx="2">
                  <c:v>736</c:v>
                </c:pt>
                <c:pt idx="3">
                  <c:v>497</c:v>
                </c:pt>
                <c:pt idx="4">
                  <c:v>504</c:v>
                </c:pt>
                <c:pt idx="5">
                  <c:v>603</c:v>
                </c:pt>
                <c:pt idx="6">
                  <c:v>970</c:v>
                </c:pt>
                <c:pt idx="7">
                  <c:v>965</c:v>
                </c:pt>
                <c:pt idx="8">
                  <c:v>903</c:v>
                </c:pt>
                <c:pt idx="9">
                  <c:v>1052</c:v>
                </c:pt>
                <c:pt idx="12">
                  <c:v>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073-41BC-BD02-CE25192C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073-41BC-BD02-CE25192C14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433</c:v>
                      </c:pt>
                      <c:pt idx="1">
                        <c:v>399</c:v>
                      </c:pt>
                      <c:pt idx="2">
                        <c:v>255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240</c:v>
                      </c:pt>
                      <c:pt idx="8">
                        <c:v>446</c:v>
                      </c:pt>
                      <c:pt idx="9">
                        <c:v>129</c:v>
                      </c:pt>
                      <c:pt idx="10">
                        <c:v>38</c:v>
                      </c:pt>
                      <c:pt idx="11">
                        <c:v>101</c:v>
                      </c:pt>
                      <c:pt idx="12">
                        <c:v>2082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073-41BC-BD02-CE25192C14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073-41BC-BD02-CE25192C14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073-41BC-BD02-CE25192C14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073-41BC-BD02-CE25192C14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073-41BC-BD02-CE25192C14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073-41BC-BD02-CE25192C14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073-41BC-BD02-CE25192C14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073-41BC-BD02-CE25192C14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073-41BC-BD02-CE25192C14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073-41BC-BD02-CE25192C14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073-41BC-BD02-CE25192C14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073-41BC-BD02-CE25192C14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073-41BC-BD02-CE25192C14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073-41BC-BD02-CE25192C14AE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0.43478260869565211</c:v>
                </c:pt>
                <c:pt idx="1">
                  <c:v>0.10566615620214392</c:v>
                </c:pt>
                <c:pt idx="2">
                  <c:v>0.17948717948717952</c:v>
                </c:pt>
                <c:pt idx="3">
                  <c:v>-1.5841584158415856E-2</c:v>
                </c:pt>
                <c:pt idx="4">
                  <c:v>-0.16831683168316836</c:v>
                </c:pt>
                <c:pt idx="5">
                  <c:v>-0.14102564102564108</c:v>
                </c:pt>
                <c:pt idx="6">
                  <c:v>-0.20098846787479407</c:v>
                </c:pt>
                <c:pt idx="7">
                  <c:v>0.21231155778894473</c:v>
                </c:pt>
                <c:pt idx="8">
                  <c:v>0.10121951219512204</c:v>
                </c:pt>
                <c:pt idx="9">
                  <c:v>0.20919540229885047</c:v>
                </c:pt>
                <c:pt idx="12">
                  <c:v>2.4239207360226445E-2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073-41BC-BD02-CE25192C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56179</c:v>
                </c:pt>
                <c:pt idx="1">
                  <c:v>37381</c:v>
                </c:pt>
                <c:pt idx="2">
                  <c:v>10896</c:v>
                </c:pt>
                <c:pt idx="3">
                  <c:v>64895</c:v>
                </c:pt>
                <c:pt idx="4">
                  <c:v>15258</c:v>
                </c:pt>
                <c:pt idx="5">
                  <c:v>43982</c:v>
                </c:pt>
                <c:pt idx="6">
                  <c:v>8603</c:v>
                </c:pt>
                <c:pt idx="7">
                  <c:v>15109</c:v>
                </c:pt>
                <c:pt idx="8">
                  <c:v>21168</c:v>
                </c:pt>
                <c:pt idx="9">
                  <c:v>29642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D-4BFB-A171-B574B5A771ED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44950</c:v>
                </c:pt>
                <c:pt idx="1">
                  <c:v>36773</c:v>
                </c:pt>
                <c:pt idx="2">
                  <c:v>5262</c:v>
                </c:pt>
                <c:pt idx="3">
                  <c:v>78411</c:v>
                </c:pt>
                <c:pt idx="4">
                  <c:v>11361</c:v>
                </c:pt>
                <c:pt idx="5">
                  <c:v>49326</c:v>
                </c:pt>
                <c:pt idx="6">
                  <c:v>6456</c:v>
                </c:pt>
                <c:pt idx="7">
                  <c:v>13314</c:v>
                </c:pt>
                <c:pt idx="8">
                  <c:v>25818</c:v>
                </c:pt>
                <c:pt idx="9">
                  <c:v>25056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D-4BFB-A171-B574B5A771ED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D-4BFB-A171-B574B5A77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8.7497219132369297E-2</c:v>
                </c:pt>
                <c:pt idx="1">
                  <c:v>-4.0219726429717495E-2</c:v>
                </c:pt>
                <c:pt idx="2">
                  <c:v>-0.37039148612694794</c:v>
                </c:pt>
                <c:pt idx="3">
                  <c:v>-9.9947711418040819E-2</c:v>
                </c:pt>
                <c:pt idx="4">
                  <c:v>0.25701962855382443</c:v>
                </c:pt>
                <c:pt idx="5">
                  <c:v>0.25615294165348912</c:v>
                </c:pt>
                <c:pt idx="6">
                  <c:v>0.2109665427509293</c:v>
                </c:pt>
                <c:pt idx="7">
                  <c:v>-5.1374493014871514E-2</c:v>
                </c:pt>
                <c:pt idx="8">
                  <c:v>-0.56600046479200561</c:v>
                </c:pt>
                <c:pt idx="9">
                  <c:v>-9.9576947637292412E-2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D-4BFB-A171-B574B5A771ED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0.1694267295161514</c:v>
                </c:pt>
                <c:pt idx="1">
                  <c:v>0.12232774157770691</c:v>
                </c:pt>
                <c:pt idx="2">
                  <c:v>1.1482739498128379E-2</c:v>
                </c:pt>
                <c:pt idx="3">
                  <c:v>0.24460695965617635</c:v>
                </c:pt>
                <c:pt idx="4">
                  <c:v>4.9497435186468874E-2</c:v>
                </c:pt>
                <c:pt idx="5">
                  <c:v>0.21475460973242755</c:v>
                </c:pt>
                <c:pt idx="6">
                  <c:v>2.7096908359905726E-2</c:v>
                </c:pt>
                <c:pt idx="7">
                  <c:v>4.3775128240676558E-2</c:v>
                </c:pt>
                <c:pt idx="8">
                  <c:v>3.8836129211146542E-2</c:v>
                </c:pt>
                <c:pt idx="9">
                  <c:v>7.8195619021211707E-2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DD-4BFB-A171-B574B5A77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382237</c:v>
                </c:pt>
                <c:pt idx="1">
                  <c:v>341923</c:v>
                </c:pt>
                <c:pt idx="2">
                  <c:v>342343</c:v>
                </c:pt>
                <c:pt idx="3">
                  <c:v>181693</c:v>
                </c:pt>
                <c:pt idx="4">
                  <c:v>103133</c:v>
                </c:pt>
                <c:pt idx="5">
                  <c:v>356283</c:v>
                </c:pt>
                <c:pt idx="6">
                  <c:v>356304</c:v>
                </c:pt>
                <c:pt idx="7">
                  <c:v>329344</c:v>
                </c:pt>
                <c:pt idx="8">
                  <c:v>319165</c:v>
                </c:pt>
                <c:pt idx="9">
                  <c:v>291163</c:v>
                </c:pt>
                <c:pt idx="10">
                  <c:v>297758</c:v>
                </c:pt>
                <c:pt idx="11">
                  <c:v>330248</c:v>
                </c:pt>
                <c:pt idx="12">
                  <c:v>312861</c:v>
                </c:pt>
                <c:pt idx="13">
                  <c:v>335606</c:v>
                </c:pt>
                <c:pt idx="14">
                  <c:v>377427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0-4C3F-AB23-0C220F49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0.1179037385610211</c:v>
                </c:pt>
                <c:pt idx="1">
                  <c:v>-1.2268397484394011E-3</c:v>
                </c:pt>
                <c:pt idx="2">
                  <c:v>0.8841837605191174</c:v>
                </c:pt>
                <c:pt idx="3">
                  <c:v>0.76173484723609319</c:v>
                </c:pt>
                <c:pt idx="4">
                  <c:v>-0.71053067364987943</c:v>
                </c:pt>
                <c:pt idx="5">
                  <c:v>-5.8938434595146028E-5</c:v>
                </c:pt>
                <c:pt idx="6">
                  <c:v>8.1859696851923847E-2</c:v>
                </c:pt>
                <c:pt idx="7">
                  <c:v>3.1892594739398206E-2</c:v>
                </c:pt>
                <c:pt idx="8">
                  <c:v>9.6172934060989812E-2</c:v>
                </c:pt>
                <c:pt idx="9">
                  <c:v>-2.2148859140644461E-2</c:v>
                </c:pt>
                <c:pt idx="10">
                  <c:v>-9.8380610934812651E-2</c:v>
                </c:pt>
                <c:pt idx="11">
                  <c:v>5.55742006833706E-2</c:v>
                </c:pt>
                <c:pt idx="12">
                  <c:v>-6.7772924202785356E-2</c:v>
                </c:pt>
                <c:pt idx="13">
                  <c:v>-0.11080553325543752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0-4C3F-AB23-0C220F49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275953</c:v>
                </c:pt>
                <c:pt idx="1">
                  <c:v>249820</c:v>
                </c:pt>
                <c:pt idx="2">
                  <c:v>244952</c:v>
                </c:pt>
                <c:pt idx="3">
                  <c:v>114704</c:v>
                </c:pt>
                <c:pt idx="4">
                  <c:v>74813</c:v>
                </c:pt>
                <c:pt idx="5">
                  <c:v>284219</c:v>
                </c:pt>
                <c:pt idx="6">
                  <c:v>266656</c:v>
                </c:pt>
                <c:pt idx="7">
                  <c:v>241965</c:v>
                </c:pt>
                <c:pt idx="8">
                  <c:v>233787</c:v>
                </c:pt>
                <c:pt idx="9">
                  <c:v>202398</c:v>
                </c:pt>
                <c:pt idx="10">
                  <c:v>212513</c:v>
                </c:pt>
                <c:pt idx="11">
                  <c:v>237768</c:v>
                </c:pt>
                <c:pt idx="12">
                  <c:v>227454</c:v>
                </c:pt>
                <c:pt idx="13">
                  <c:v>238244</c:v>
                </c:pt>
                <c:pt idx="14">
                  <c:v>263304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9-4876-91E9-43C2D732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0.1046073172684332</c:v>
                </c:pt>
                <c:pt idx="1">
                  <c:v>1.987328129592747E-2</c:v>
                </c:pt>
                <c:pt idx="2">
                  <c:v>1.1355140186915889</c:v>
                </c:pt>
                <c:pt idx="3">
                  <c:v>0.53320946894256349</c:v>
                </c:pt>
                <c:pt idx="4">
                  <c:v>-0.73677692202139899</c:v>
                </c:pt>
                <c:pt idx="5">
                  <c:v>6.5863884555382279E-2</c:v>
                </c:pt>
                <c:pt idx="6">
                  <c:v>0.10204368400388475</c:v>
                </c:pt>
                <c:pt idx="7">
                  <c:v>3.4980559226988728E-2</c:v>
                </c:pt>
                <c:pt idx="8">
                  <c:v>0.15508552456051938</c:v>
                </c:pt>
                <c:pt idx="9">
                  <c:v>-4.7597088178135016E-2</c:v>
                </c:pt>
                <c:pt idx="10">
                  <c:v>-0.1062169846236668</c:v>
                </c:pt>
                <c:pt idx="11">
                  <c:v>4.5345432483051562E-2</c:v>
                </c:pt>
                <c:pt idx="12">
                  <c:v>-4.5289702993569603E-2</c:v>
                </c:pt>
                <c:pt idx="13">
                  <c:v>-9.5175158751861E-2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9-4876-91E9-43C2D732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106284</c:v>
                </c:pt>
                <c:pt idx="1">
                  <c:v>92103</c:v>
                </c:pt>
                <c:pt idx="2">
                  <c:v>97391</c:v>
                </c:pt>
                <c:pt idx="3">
                  <c:v>66989</c:v>
                </c:pt>
                <c:pt idx="4">
                  <c:v>28320</c:v>
                </c:pt>
                <c:pt idx="5">
                  <c:v>72064</c:v>
                </c:pt>
                <c:pt idx="6">
                  <c:v>89648</c:v>
                </c:pt>
                <c:pt idx="7">
                  <c:v>87379</c:v>
                </c:pt>
                <c:pt idx="8">
                  <c:v>85378</c:v>
                </c:pt>
                <c:pt idx="9">
                  <c:v>88765</c:v>
                </c:pt>
                <c:pt idx="10">
                  <c:v>85245</c:v>
                </c:pt>
                <c:pt idx="11">
                  <c:v>92480</c:v>
                </c:pt>
                <c:pt idx="12">
                  <c:v>85407</c:v>
                </c:pt>
                <c:pt idx="13">
                  <c:v>97362</c:v>
                </c:pt>
                <c:pt idx="14">
                  <c:v>114123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C-4735-BDDD-D34D306D1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0.15396892609361257</c:v>
                </c:pt>
                <c:pt idx="1">
                  <c:v>-5.4296598248298134E-2</c:v>
                </c:pt>
                <c:pt idx="2">
                  <c:v>0.45383570436937415</c:v>
                </c:pt>
                <c:pt idx="3">
                  <c:v>1.3654307909604522</c:v>
                </c:pt>
                <c:pt idx="4">
                  <c:v>-0.6070159857904085</c:v>
                </c:pt>
                <c:pt idx="5">
                  <c:v>-0.19614492236301984</c:v>
                </c:pt>
                <c:pt idx="6">
                  <c:v>2.5967337689833947E-2</c:v>
                </c:pt>
                <c:pt idx="7">
                  <c:v>2.34369509709762E-2</c:v>
                </c:pt>
                <c:pt idx="8">
                  <c:v>-3.8156931222891877E-2</c:v>
                </c:pt>
                <c:pt idx="9">
                  <c:v>4.1292744442489315E-2</c:v>
                </c:pt>
                <c:pt idx="10">
                  <c:v>-7.823313148788924E-2</c:v>
                </c:pt>
                <c:pt idx="11">
                  <c:v>8.281522591825019E-2</c:v>
                </c:pt>
                <c:pt idx="12">
                  <c:v>-0.12278917852961113</c:v>
                </c:pt>
                <c:pt idx="13">
                  <c:v>-0.14686785310585948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C-4735-BDDD-D34D306D1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994807-EF1A-4A92-B3FF-B5C259EE9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Puerto de la Cruz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92C6A4D-0A73-4E9E-86D2-302B421ABAE9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64B1A21-EDC0-B6E5-579F-9A632E62C8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2DD90E4-6B56-BBD6-F027-F5D23DE338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81EF11-ED24-46AF-AB4A-835542B7E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ACA460B8-A2AA-40BB-BF36-FF84B6FC3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BFF658E-AEC4-4946-87DE-28DC1FEC3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FCDB54-F771-4D24-9087-7DD993A0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6DD7CCA-1777-454C-B899-EF08264E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0EC319D-8A94-43D0-82EB-A28CFD443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727F062-0723-47FE-8DF6-AAB3D30F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Puerto de la Cruz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Puerto de la Cruz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EFE0F54-9207-4E15-B6F2-1C2CEBEEC0A5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2F426E3-F568-D4E7-50BB-F05F9DAF0B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922E70B-D8C3-3C12-DFF7-529FE33A78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F61A4-03BB-4B7E-8C19-88981BD2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A6E71C-6BEF-4D1E-AFB4-855BCF6D3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8E058-3997-4DDE-9465-F47408989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4AE40C-E83E-442F-86D7-F9868C00C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31B6E0-8F3F-48D7-AD62-08E5C8B7B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FA9D5-F090-45AC-815B-193F3D3F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C3DEB-3329-47D6-9BB9-422CE0D00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93FBFE-4C53-4719-AE8F-1C8CEF961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58BDE6B-3928-4A6B-A37E-F0E33191732A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E132264-7AA8-02D1-1073-5AB84C50E0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34C020F-3035-7539-BCD0-C7F5FDCB8A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E8745477-31F5-4FA5-BE8B-F9A48F8DF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FD386B4F-0496-441D-9BB5-32C1B688B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DD4D28B5-31D8-4FBA-8434-234E8A9E7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CE38F748-00FF-4232-9776-38089C56F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52C4E9EF-7FAE-475A-B55D-B8E3704A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-10,0%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70.574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24,9%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Puerto de la Cruz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Puerto de la Cruz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70.574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24,9%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8E6D596-C3C6-4622-847A-CEC0FDA00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C6C451B-9929-4934-A98B-168B0CE1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280F30F-9BDC-4523-83B0-AA15AFCC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20B5D0-0E07-46AD-82D5-AB001B851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Puerto de la Cruz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217.495 viajeros 
cuota: 76,8%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65.738 viajeros
cuota: 23,2%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DC29247-F181-4F90-BAA4-0242B5A73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4699EB6F-05C2-416E-9659-C62C83B14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81CB0E8-F3F2-4B8D-92FD-A3FA4908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9A6966-2F45-43CD-911B-12A795443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168.406 viajeros 
cuota: 79,2%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44.253 viajeros
cuota: 20,8%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71CEC36-3871-41C4-BC35-D885536A9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440A026-BA4E-44AD-B911-998ED977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B16713F-DFDB-4599-810A-156F5B9FD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B03CD6-F6AD-45A4-9554-4A911A385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Puerto de la Cruz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49.089 viajeros 
cuota: 69,6%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21.485 viajeros
cuota: 30,4%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AB9E368-C8F3-48C8-AB6D-C1936507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3C8C950B-358B-402D-98DF-142E0E34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FB223E65-F9B2-436E-8A4F-586C91AC6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244A523-1067-4E16-9650-D0F282825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E6E784E-A67C-4E7F-98F3-79A32E546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4214D33-039E-4284-B2A7-06355E7EE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D023303-352D-4991-9BB4-801CA3C64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903127C6-DC3D-4BDA-9A21-6F52AFE28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7146D92-E2D5-40F4-93F8-6A6A6303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4EE31C1-B4ED-4C2A-9722-3C229DAB2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F30FF45-14F2-44B9-973E-06CB403BE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363443D7-3631-47AA-A908-32098711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DC0C271-59EA-445C-B741-0B3508E49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3B7CC0D-9F06-4F7A-A250-687C93802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2913DE-DA9A-4120-8493-C0340F81C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591568-C550-45A9-8016-A9AD325B8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E9F23F-4E81-4382-ACA9-94B04B20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6295A6-093B-4673-B820-F3BA2D785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284C53-E780-4DA1-8CFD-A88DFD5FE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9E592-6C9E-4BEC-8C3D-FC36BF51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21E216-B4EF-48EB-9ED3-D0A633CFA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7B2CE0-7DEF-48A8-A5BC-C59527300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4A6B8D-2489-4E62-A59C-C8B93D8AC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D245F6-65F6-4257-8788-B89247F3A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CEFC65-E82E-48FE-A8F2-DDDF48D4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F19AEF-D02E-4C7E-B4A0-EEBC173D9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B5BE35-FEE3-4C8F-93C1-6CEBFBB43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92AE6E-023C-452D-A964-7D68297B7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B5D2EB-8F3B-471D-8CC7-E74C8666A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85A6F9-3397-4F08-868F-B047DB96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4D97BA-427E-4BC4-B0E7-6C1FDEB6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255DE4-B4F4-4A6E-BD45-DA05CAA55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C0EE44-D11A-437F-99CA-05507EFD8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9D0E03A-4A38-4246-B413-17B982B37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5B27DC4-687F-4545-98E4-B61FA49CC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Puerto de la Cruz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1B99B-5539-4487-9B19-8ABDB4A11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EE5B6-ACC3-4C40-B556-62F73656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9AF9D-195D-4AE2-B19F-B56F99AF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0B861F-5209-4551-86E5-7CE1ABBE9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2C2C2B-7003-4484-89BD-74C13617B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A94CF1-F094-4B12-B859-34060ECDF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08F245-06DE-401F-A114-477D460BD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Puerto de la Cruz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Puerto de la Cruz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16EFA-64B1-46A4-959E-C628BB2B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EF6D87-3EB4-41AB-98F3-9329A70A4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60F8B-CC56-4B76-BBB7-BFCD35FE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3D5A56-503A-44D2-A6F9-FEFAFEE0D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567630B-06CF-4422-B1DC-F77D1C6A9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BA5BC0-FC35-4B7A-8DDD-21FC43F0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E4280E0-B25B-40E6-A4E2-DFFDB90C3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719C33-FA14-4660-BBAB-E21DCD306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79664-7DC0-45B9-A859-99C15EAE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6CFB8E-1AEA-4E22-8BDD-0B48502A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1109D06-6C59-4685-A60F-69F004DB8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4A60BC9-B2AB-41BC-A5AB-11D1384BE0B7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7FD5E63-F0D5-DB67-201A-C18ED220AD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7B00C68-E42D-3911-54E2-72687C059F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FD373A-17D1-44D9-9717-CB5E707D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66EE58-900A-49DA-8984-2D34E2BEF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E10E96F-E794-4AAF-9CB7-2C9B82203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56E02-1E5E-4CA3-AA2A-9CFC45729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78B2A-C830-4568-9DCB-C74C78FD7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3B2A543-570F-4333-96B7-F3DD99CC4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9D41-3817-4E69-A551-2953959A0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259073-3E38-4407-BDCD-CC03FB0A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5642B-29F4-4E18-9338-85C6F568E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8D9CE8-4E19-4274-97FB-1D009067C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96F85EF-CFD2-4BAA-B608-26FA823F2953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58B3699-B868-104B-31A7-1364E9189D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EB62C65-4482-F9B0-883F-12D666F953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BF1BF-00A5-4485-81E8-A859282B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2B2B0D-B474-4796-BCA4-7509D203D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4A2D335-E33B-4142-9D93-C3A669A66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0E64F-AFBE-492D-9530-7A98E331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8B2655-2313-408E-BF8B-564A3CC7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55169B3-695D-4E5F-8AB1-B19AED4CC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33633-0B83-4625-B174-0FC1BE61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1AFCCA-5AB0-43F6-8B21-8395D0CF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EBA29C-B872-45E6-82FF-8B9D07980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024226-968A-49FF-9F82-49A7B74B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E880EA-80E9-4B17-BDD6-71FD41808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95085E2-1E55-41B0-A45D-6B23265B5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0260E1-D68A-4731-8714-2F322ABE2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C004CA-49EC-4E11-9521-4CE165B16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85C53E-F15E-4198-956E-EC4A1868D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8A5D4B-D805-4C83-982D-2031242F2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2DFCD1-056D-41A9-B8B8-EA63D0394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Puerto de la Cruz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Puerto de la Cruz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45973CC-7DA4-42E0-AC52-899B6B623A3A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F1597A2-62F8-6118-84A0-4DBC78521B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B3A58FD-2602-6E63-71BF-E5F15D11C6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7EA566-830A-4B0D-8CD3-44326EB48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C27292-D7FA-457D-BBFB-CB7378EB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1FFD09-6B29-41DC-8B2A-DD3B7591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9AEB60-4B00-40EF-BDE6-6A8F2939B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BE4C61A-9776-40E9-BCF5-F0C948613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839C9CC-29A1-4D16-A66C-79087253E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B8D7F9B-A75F-4D45-8E0B-F637E98FE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6071BE4-215E-4D20-9C1F-D60B6218F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512B4A9-A58F-4159-BF78-FAC3DB067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C4EADD-E44C-4754-8951-441CDF274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4B2E3A4-7D98-4CE9-AE07-097D2E100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34F898-605D-4E86-952F-F6651B787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ACFADDE-92A5-4726-9862-0230D7130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1AC50FA-8E0B-4C1E-887D-D14C5A132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A6663-8899-46B7-B9F1-B9231545E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24BD3B-6EDA-4DC1-816D-7E94A740D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7E40DF-F84A-4EC5-9450-EFE52D7A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B944032-ADA4-4B23-9241-BF59BC4EF6F4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CFCC61B-73C7-8097-4B37-EF4731E55A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BB96448-4627-FFDD-CFF1-EF57C589F0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9679F5-7793-4AAC-AB0F-4FFC52FD5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EE10F7-A843-45C7-BC84-A2618A5F6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73E-F2FA-4B54-8CAD-5F6BA0903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A962044-892A-46CB-8C70-009CEFCD9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EB78524-E50A-47C7-84FE-08F820AA6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8A115AC-0361-4FA5-9BCF-8D7D87A1D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1E8DEFB-FF80-467A-A79E-D7215EA3A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Puerto de la Cruz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Puerto de la Cruz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Puerto de la Cruz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2EB2DF-8DC5-480C-8F64-315EE7D8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FD1DE9-9613-4B37-B068-D7B69902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824F6-0750-4D3E-9F98-E1AF5781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112317-B3BE-42E8-9E99-20085077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F4196-DAD2-4098-8864-105C5A24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A3F35E-4705-4839-8B44-668C08434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3344D9-B78C-4F85-A717-BF198DFCD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C7EF7E-4B07-4A00-8002-08A1042F3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EACEB1-892B-442D-AB22-77C99D6F8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DBF95A-93D0-4AEE-9366-6A2D0A983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1440C9-41FF-4677-A645-AFF35A7BC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1A42E37-9299-4A7D-8CB3-6479E0247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0B7F2E7-870E-4144-BFA2-3DAD0F8B3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0BFABB3-6060-44B1-B629-BCA825178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1808B374-9F1D-43FE-98A0-0B52108DB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7640D535-C5D6-49DD-AEE8-BFE9603B7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35651A11-1F27-4553-BE3C-50DD4CEF2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2E3569C-417B-4494-9240-5416CB4BF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61CA73D-9316-4B25-BE34-6228A9FB3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E4C044B-D812-45A9-8492-C30506D70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C942AB6-BC2C-4933-B9DD-D1C5162E0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7B28F51-4BDD-4E86-AD38-1DF5D849F509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01EC564-BF81-EA75-B4B1-BC36EA96CC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43A672E-3FCE-88CD-905A-C7C91D777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39ED84-1CEA-4ABD-92BD-F033D9B6D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AD4BF2-FED9-45AE-BB66-910013AC1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0E6DEF-E828-4934-869B-1690397DE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B08E998-A2A7-4800-A0FF-782380285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E1BC829-2E99-4C29-9CDF-5BE734E1F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3E1A8BE-F5C6-4E82-A86D-8B18C95F9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DDC8704-61F7-4043-852B-74221D8E8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BC8D98D-7FAF-4565-80A3-C2F4AF567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5D5D728F-CB17-4C10-8CBD-8A4621DE2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9F3A7AF4-2151-4E9E-8F6C-9D6A9B1D4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DE244399-348D-4437-A907-49EA5BE42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D51AB10-DD2D-4E38-822B-2EEC7AB92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BBA1E79-B30A-49D9-BE15-443F5D6D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1E66659-36CB-4481-8661-82B6E170F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FD41864-36BC-4FBD-A898-BA18D8B67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48A6AA-CB7F-4457-B193-FFB27EFE0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2F12E7-9E45-45E4-AD73-6B31D6BFE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F66672-499F-40BE-A28D-79561DDF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6A2CE2-C5C3-4EA5-8A66-BFC2D253B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A8E2D1A-B1B1-496C-8E8B-D1AD818FB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3413ABD-166D-4F31-90AD-053A61AD0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91EF3C0-1568-450B-B104-37541476E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Puerto de la Cruz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Puerto de la Cruz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8F54-A107-4085-BD31-D92590A5E019}">
  <dimension ref="B1:M58"/>
  <sheetViews>
    <sheetView showGridLines="0" tabSelected="1" workbookViewId="0">
      <selection activeCell="G17" sqref="G17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51</v>
      </c>
    </row>
    <row r="4" spans="2:13" ht="23.25" x14ac:dyDescent="0.35">
      <c r="B4" s="3" t="s">
        <v>216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217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218</v>
      </c>
    </row>
    <row r="20" spans="2:2" ht="15.75" x14ac:dyDescent="0.25">
      <c r="B20" s="6" t="s">
        <v>219</v>
      </c>
    </row>
    <row r="21" spans="2:2" ht="15.75" x14ac:dyDescent="0.25">
      <c r="B21" s="6" t="s">
        <v>220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221</v>
      </c>
    </row>
    <row r="36" spans="2:2" ht="15.75" x14ac:dyDescent="0.25">
      <c r="B36" s="10" t="s">
        <v>22</v>
      </c>
    </row>
    <row r="37" spans="2:2" ht="15.75" x14ac:dyDescent="0.25">
      <c r="B37" s="6" t="s">
        <v>222</v>
      </c>
    </row>
    <row r="38" spans="2:2" ht="15.75" x14ac:dyDescent="0.25">
      <c r="B38" s="6" t="s">
        <v>223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224</v>
      </c>
    </row>
    <row r="44" spans="2:2" ht="15.75" x14ac:dyDescent="0.25">
      <c r="B44" s="6" t="s">
        <v>225</v>
      </c>
    </row>
    <row r="45" spans="2:2" ht="15.75" x14ac:dyDescent="0.25">
      <c r="B45" s="10" t="s">
        <v>24</v>
      </c>
    </row>
    <row r="46" spans="2:2" ht="15.75" x14ac:dyDescent="0.25">
      <c r="B46" s="6" t="s">
        <v>226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227</v>
      </c>
    </row>
    <row r="53" spans="2:2" ht="15.75" x14ac:dyDescent="0.25">
      <c r="B53" s="6" t="s">
        <v>228</v>
      </c>
    </row>
    <row r="54" spans="2:2" ht="15.75" x14ac:dyDescent="0.25">
      <c r="B54" s="6" t="s">
        <v>229</v>
      </c>
    </row>
    <row r="55" spans="2:2" ht="15.75" x14ac:dyDescent="0.25">
      <c r="B55" s="6" t="s">
        <v>230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E9ADB6E5-E738-4D28-BB33-EEA500E6BABB}"/>
    <hyperlink ref="B19" location="'Viajeros entr evol mensu TF'!A1" tooltip="Evolución mensual de viajeros entrentrados en Tenerife según lugar de residencia" display="Evolución mensual de viajeros entrados en Tenerife según lugar de residencia" xr:uid="{26C1E5BA-B596-4264-ABCB-714FE5127466}"/>
    <hyperlink ref="B14" location="'Establecim aloj islas cat y tip'!A1" tooltip="Establecimientos alojativos Canarias e islas" display="Establecimientos alojativos Canarias e islas" xr:uid="{2E8B4C86-B7C8-44A0-A06B-6AA3BAB4381F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47D09B00-1767-4E55-9B65-87F3860ABC0C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201DE4CC-76FF-47BF-9E03-3644DF3D2846}"/>
    <hyperlink ref="B39" location="'Pernoctaciones lugar reside'!A1" tooltip="Pernoctaciones registradas en establecimientos alojativos de Canarias e islas según tipología y categoría" display="'Pernoctaciones lugar reside'!A1" xr:uid="{256E3EA0-EFB4-4790-BC6D-6F952A1F4AAE}"/>
    <hyperlink ref="B8" location="'Resumen indicadores (aloj)'!A1" tooltip="Resumen indicadores Tenerife" display="'Resumen indicadores (aloj)'!A1" xr:uid="{065710F3-D415-4741-9E3D-2F39B95840D1}"/>
    <hyperlink ref="B9" location="'Resumen indicadores municipios '!A1" tooltip="Resumen indicadores municipios Tenerife" display="Resumen indicadores municipios Tenerife" xr:uid="{25BC4024-0FBC-4E26-B1F0-A27D5DD74148}"/>
    <hyperlink ref="B20" location="'Viajeros entr evol mensu TF cat'!A1" tooltip="Evolución mensual de viajeros entrentrados en Tenerife según lugar de residencia" display="'Viajeros entr evol mensu TF cat'!A1" xr:uid="{FB175133-6249-451E-A352-73965EC3AD9E}"/>
    <hyperlink ref="B21" location="'Viajeros entr evol anual TF cat'!A1" tooltip="Evolución mensual de viajeros entrentrados en Tenerife según lugar de residencia" display="'Viajeros entr evol anual TF cat'!A1" xr:uid="{F73F35E2-9365-426A-98E5-D418E949003F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E6732E4C-0B0A-467E-9B56-AEB17842FBA1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202983B3-4033-48EE-8CF5-C0804287540B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9AAC197D-BDD3-4272-B2A2-D6110E2DA75E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E0056174-5A30-4981-8428-48A49E39D606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D500F28C-906B-46A1-A445-B191E97536EA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C993255B-D510-4095-B7A9-0517C8348A0D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35014831-124A-4E54-87BD-4BEE173C5F19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41F70974-590E-4BE7-8139-D63AE827E235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6DC622D5-A2DE-41B4-A464-09FCFA61E75F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5590040F-6608-4A8D-9E5A-683082D88C7D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3B623D84-C2E9-4631-BDB9-7B3D66A465E7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8270D630-0154-4FBB-B29F-4C17784B8D02}"/>
    <hyperlink ref="B37" location="'Pernoctaciones evol mensu TF'!A1" tooltip="Evolución mensual de pernoctaciones en Tenerife según lugar de residencia" display="'Pernoctaciones evol mensu TF'!A1" xr:uid="{72C08D6E-1D0C-4841-B9F1-50F3EACD72FF}"/>
    <hyperlink ref="B38" location="'Pernocta evol mensu TF cat'!A1" tooltip="Evolución mensual de pernoctaciones en Tenerife según lugar de residencia" display="'Pernocta evol mensu TF cat'!A1" xr:uid="{5473A217-A0BA-4E4C-8D3C-5706D5DB71A0}"/>
    <hyperlink ref="B40" location="'Pernoctaciones lugar residen ac'!A1" tooltip="Pernoctaciones registradas en establecimientos alojativos de Canarias e islas según tipología y categoría" display="'Pernoctaciones lugar residen ac'!A1" xr:uid="{7D7EBA19-640B-497E-A575-4F6B6A7309EA}"/>
    <hyperlink ref="B41" location="'Pernoctaciones lugar reside año'!A1" tooltip="Pernoctaciones registradas en establecimientos alojativos de Canarias e islas según tipología y categoría" display="'Pernoctaciones lugar reside año'!A1" xr:uid="{3A0E67A8-EA50-4CB7-97DD-6085A5A069C0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7694C90F-EFD7-4E88-9AD4-EE25C76F1476}"/>
    <hyperlink ref="B43" location="'EM evol menusual lugar resd'!A1" tooltip="Evolución mensual de estancia media en Tenerife según lugar de residencia" display="'EM evol menusual lugar resd'!A1" xr:uid="{66AC43B4-679D-4EA9-B8FE-3E4DE2CE1F9A}"/>
    <hyperlink ref="B44" location="'EM evol mensu TF cat '!A1" tooltip="Evolución mensual de estancia media en Tenerife según lugar de residencia" display="'EM evol mensu TF cat '!A1" xr:uid="{98C228B9-8D7A-4304-8B3C-57AA63229FD2}"/>
    <hyperlink ref="B46" location="'tasa de ocupación evol mens'!A1" tooltip="Evolución mensual de estancia media en Tenerife según lugar de residencia" display="'tasa de ocupación evol mens'!A1" xr:uid="{ED40A1A3-9BD5-4E60-9909-E05208335967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FA477EC9-3BBD-4AC4-83F1-99541E64BD1D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75BCB317-B5A2-4BCE-8DC7-9E46F3A73BDD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C3B94BAE-FCB2-4FD1-9EE3-307A1C45EC48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56A9E930-6F19-4FD5-9FC7-50A126167B23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D45F7C51-DF4E-403E-845B-C93B8A482C0C}"/>
    <hyperlink ref="B49" location="'ADR municipios'!A1" display="Tarifa media diaria (ADR) Tenerife y municipios" xr:uid="{964C8C1B-FD17-4412-A876-6477FB8CDFA0}"/>
    <hyperlink ref="B50" location="'RevPAR  municipios'!A1" display="Ingresos medios por habitación (RevPar) Tenerife y municipios" xr:uid="{2C0D5E6D-ACEF-413A-AE39-F8B05A72335D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BED2C34F-4A83-4C4E-9D94-5B6C5F1AA291}"/>
    <hyperlink ref="B35" location="'Viajeros aloj evol anual TF'!A1" tooltip="Evolución mensual de viajeros entrentrados en Tenerife según lugar de residencia" display="'Viajeros aloj evol anual TF'!A1" xr:uid="{8D3EA966-87CB-4B0F-9EC8-B5A78E28E16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F23C-DEE6-460E-85C6-82C3F7DEF4FD}">
  <sheetPr>
    <tabColor theme="7" tint="0.79998168889431442"/>
  </sheetPr>
  <dimension ref="A4:O114"/>
  <sheetViews>
    <sheetView showGridLines="0" topLeftCell="E1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135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CONCATENATE("var ",RIGHT(C7,2),"/",RIGHT(C7-1,2))</f>
        <v>var 20/19</v>
      </c>
      <c r="E8" s="144" t="s">
        <v>72</v>
      </c>
      <c r="F8" s="143" t="str">
        <f>CONCATENATE("var ",RIGHT(E7,2),"/",RIGHT(E7-1,2))</f>
        <v>var 21/20</v>
      </c>
      <c r="G8" s="144" t="s">
        <v>72</v>
      </c>
      <c r="H8" s="143" t="str">
        <f>CONCATENATE("var ",RIGHT(G7,2),"/",RIGHT(G7-1,2))</f>
        <v>var 22/21</v>
      </c>
      <c r="I8" s="144" t="s">
        <v>72</v>
      </c>
      <c r="J8" s="143" t="str">
        <f>CONCATENATE("var ",RIGHT(I7,2),"/",RIGHT(I7-1,2))</f>
        <v>var 23/22</v>
      </c>
      <c r="K8" s="144" t="s">
        <v>72</v>
      </c>
      <c r="L8" s="143" t="str">
        <f>CONCATENATE("var ",RIGHT(K7,2),"/",RIGHT(K7-1,2))</f>
        <v>var 24/23</v>
      </c>
      <c r="M8" s="144" t="s">
        <v>72</v>
      </c>
      <c r="N8" s="143" t="str">
        <f>CONCATENATE("var ",RIGHT(M7,2),"/",RIGHT(M7-1,2))</f>
        <v>var 25/24</v>
      </c>
    </row>
    <row r="9" spans="1:15" x14ac:dyDescent="0.25">
      <c r="A9" s="1" t="s">
        <v>73</v>
      </c>
      <c r="B9" s="145" t="s">
        <v>74</v>
      </c>
      <c r="C9" s="146">
        <v>61311</v>
      </c>
      <c r="D9" s="147">
        <v>6.9048490871998824E-2</v>
      </c>
      <c r="E9" s="146">
        <v>4603</v>
      </c>
      <c r="F9" s="147">
        <f t="shared" ref="F9:L21" si="3">IFERROR(E9/C9-1,"-")</f>
        <v>-0.9249237494087521</v>
      </c>
      <c r="G9" s="146">
        <v>36105</v>
      </c>
      <c r="H9" s="147">
        <f t="shared" si="3"/>
        <v>6.8437975233543344</v>
      </c>
      <c r="I9" s="146">
        <v>60088</v>
      </c>
      <c r="J9" s="147">
        <f t="shared" si="3"/>
        <v>0.6642570281124498</v>
      </c>
      <c r="K9" s="146">
        <v>64481</v>
      </c>
      <c r="L9" s="147">
        <f t="shared" si="3"/>
        <v>7.3109439488749928E-2</v>
      </c>
      <c r="M9" s="146">
        <v>65410</v>
      </c>
      <c r="N9" s="147">
        <f t="shared" ref="N9" si="4">IFERROR(M9/K9-1,"-")</f>
        <v>1.4407344799243216E-2</v>
      </c>
    </row>
    <row r="10" spans="1:15" x14ac:dyDescent="0.25">
      <c r="A10" s="1" t="s">
        <v>75</v>
      </c>
      <c r="B10" s="145" t="s">
        <v>76</v>
      </c>
      <c r="C10" s="146">
        <v>57643</v>
      </c>
      <c r="D10" s="147">
        <v>8.7952739557971338E-2</v>
      </c>
      <c r="E10" s="146">
        <v>6183</v>
      </c>
      <c r="F10" s="147">
        <f t="shared" si="3"/>
        <v>-0.89273632531270053</v>
      </c>
      <c r="G10" s="146">
        <v>50459</v>
      </c>
      <c r="H10" s="147">
        <f t="shared" si="3"/>
        <v>7.1609251172569941</v>
      </c>
      <c r="I10" s="146">
        <v>57829</v>
      </c>
      <c r="J10" s="147">
        <f t="shared" si="3"/>
        <v>0.14605917675736735</v>
      </c>
      <c r="K10" s="146">
        <v>66869</v>
      </c>
      <c r="L10" s="147">
        <f t="shared" si="3"/>
        <v>0.1563229521520344</v>
      </c>
      <c r="M10" s="146">
        <v>68685</v>
      </c>
      <c r="N10" s="147">
        <f>IFERROR(M10/K10-1,"-")</f>
        <v>2.7157576754549995E-2</v>
      </c>
    </row>
    <row r="11" spans="1:15" x14ac:dyDescent="0.25">
      <c r="A11" s="1" t="s">
        <v>77</v>
      </c>
      <c r="B11" s="145" t="s">
        <v>78</v>
      </c>
      <c r="C11" s="146">
        <v>23288</v>
      </c>
      <c r="D11" s="147">
        <v>-0.65823304960375695</v>
      </c>
      <c r="E11" s="146">
        <v>8151</v>
      </c>
      <c r="F11" s="147">
        <f t="shared" si="3"/>
        <v>-0.64999141188594978</v>
      </c>
      <c r="G11" s="146">
        <v>57186</v>
      </c>
      <c r="H11" s="147">
        <f t="shared" si="3"/>
        <v>6.0158262789841741</v>
      </c>
      <c r="I11" s="146">
        <v>66430</v>
      </c>
      <c r="J11" s="147">
        <f t="shared" si="3"/>
        <v>0.1616479557933761</v>
      </c>
      <c r="K11" s="146">
        <v>76278</v>
      </c>
      <c r="L11" s="147">
        <f t="shared" si="3"/>
        <v>0.14824627427367143</v>
      </c>
      <c r="M11" s="146">
        <v>79107</v>
      </c>
      <c r="N11" s="147">
        <f>IFERROR(M11/K11-1,"-")</f>
        <v>3.7088020136867739E-2</v>
      </c>
    </row>
    <row r="12" spans="1:15" x14ac:dyDescent="0.25">
      <c r="A12" s="1" t="s">
        <v>79</v>
      </c>
      <c r="B12" s="145" t="s">
        <v>80</v>
      </c>
      <c r="C12" s="146">
        <v>0</v>
      </c>
      <c r="D12" s="147">
        <v>-1</v>
      </c>
      <c r="E12" s="146">
        <v>8112</v>
      </c>
      <c r="F12" s="147" t="str">
        <f t="shared" si="3"/>
        <v>-</v>
      </c>
      <c r="G12" s="146">
        <v>60780</v>
      </c>
      <c r="H12" s="147">
        <f t="shared" si="3"/>
        <v>6.4926035502958577</v>
      </c>
      <c r="I12" s="146">
        <v>65148</v>
      </c>
      <c r="J12" s="147">
        <f t="shared" si="3"/>
        <v>7.1865745310957463E-2</v>
      </c>
      <c r="K12" s="146">
        <v>66545</v>
      </c>
      <c r="L12" s="147">
        <f t="shared" si="3"/>
        <v>2.1443482532080838E-2</v>
      </c>
      <c r="M12" s="146">
        <v>76454</v>
      </c>
      <c r="N12" s="147">
        <f>IFERROR(M12/K12-1,"-")</f>
        <v>0.14890675482756022</v>
      </c>
    </row>
    <row r="13" spans="1:15" x14ac:dyDescent="0.25">
      <c r="A13" s="1" t="s">
        <v>81</v>
      </c>
      <c r="B13" s="145" t="s">
        <v>82</v>
      </c>
      <c r="C13" s="146">
        <v>0</v>
      </c>
      <c r="D13" s="147">
        <v>-1</v>
      </c>
      <c r="E13" s="146">
        <v>18010</v>
      </c>
      <c r="F13" s="147" t="str">
        <f t="shared" si="3"/>
        <v>-</v>
      </c>
      <c r="G13" s="146">
        <v>53595</v>
      </c>
      <c r="H13" s="147">
        <f t="shared" si="3"/>
        <v>1.975846751804553</v>
      </c>
      <c r="I13" s="146">
        <v>58098</v>
      </c>
      <c r="J13" s="147">
        <f t="shared" si="3"/>
        <v>8.4019031626084484E-2</v>
      </c>
      <c r="K13" s="146">
        <v>77065</v>
      </c>
      <c r="L13" s="147">
        <f t="shared" si="3"/>
        <v>0.32646562704396032</v>
      </c>
      <c r="M13" s="146">
        <v>77025</v>
      </c>
      <c r="N13" s="147">
        <f>IFERROR(M13/K13-1,"-")</f>
        <v>-5.1904236683320004E-4</v>
      </c>
    </row>
    <row r="14" spans="1:15" x14ac:dyDescent="0.25">
      <c r="A14" s="1" t="s">
        <v>83</v>
      </c>
      <c r="B14" s="145" t="s">
        <v>84</v>
      </c>
      <c r="C14" s="146">
        <v>0</v>
      </c>
      <c r="D14" s="147">
        <v>-1</v>
      </c>
      <c r="E14" s="146">
        <v>25023</v>
      </c>
      <c r="F14" s="147" t="str">
        <f t="shared" si="3"/>
        <v>-</v>
      </c>
      <c r="G14" s="146">
        <v>63207</v>
      </c>
      <c r="H14" s="147">
        <f t="shared" si="3"/>
        <v>1.5259561203692602</v>
      </c>
      <c r="I14" s="146">
        <v>71344</v>
      </c>
      <c r="J14" s="147">
        <f t="shared" si="3"/>
        <v>0.12873574129447696</v>
      </c>
      <c r="K14" s="146">
        <v>83393</v>
      </c>
      <c r="L14" s="147">
        <f t="shared" si="3"/>
        <v>0.16888596097779773</v>
      </c>
      <c r="M14" s="146">
        <v>77257</v>
      </c>
      <c r="N14" s="147">
        <f t="shared" ref="N14:N18" si="5">IFERROR(M14/K14-1,"-")</f>
        <v>-7.3579317208878448E-2</v>
      </c>
    </row>
    <row r="15" spans="1:15" x14ac:dyDescent="0.25">
      <c r="A15" s="1" t="s">
        <v>85</v>
      </c>
      <c r="B15" s="145" t="s">
        <v>86</v>
      </c>
      <c r="C15" s="146">
        <v>0</v>
      </c>
      <c r="D15" s="147">
        <v>-1</v>
      </c>
      <c r="E15" s="146">
        <v>41575</v>
      </c>
      <c r="F15" s="147" t="str">
        <f t="shared" si="3"/>
        <v>-</v>
      </c>
      <c r="G15" s="146">
        <v>73949</v>
      </c>
      <c r="H15" s="147">
        <f t="shared" si="3"/>
        <v>0.77868911605532176</v>
      </c>
      <c r="I15" s="146">
        <v>74357</v>
      </c>
      <c r="J15" s="147">
        <f t="shared" si="3"/>
        <v>5.5173159880457234E-3</v>
      </c>
      <c r="K15" s="146">
        <v>90048</v>
      </c>
      <c r="L15" s="147">
        <f t="shared" si="3"/>
        <v>0.21102249956291952</v>
      </c>
      <c r="M15" s="146">
        <v>93840</v>
      </c>
      <c r="N15" s="147">
        <f t="shared" si="5"/>
        <v>4.2110874200426363E-2</v>
      </c>
    </row>
    <row r="16" spans="1:15" x14ac:dyDescent="0.25">
      <c r="A16" s="1" t="s">
        <v>87</v>
      </c>
      <c r="B16" s="145" t="s">
        <v>88</v>
      </c>
      <c r="C16" s="146">
        <v>21705</v>
      </c>
      <c r="D16" s="147">
        <v>-0.71468570076504456</v>
      </c>
      <c r="E16" s="146">
        <v>50036</v>
      </c>
      <c r="F16" s="147">
        <f t="shared" si="3"/>
        <v>1.3052752821930431</v>
      </c>
      <c r="G16" s="146">
        <v>65748</v>
      </c>
      <c r="H16" s="147">
        <f t="shared" si="3"/>
        <v>0.31401390998481093</v>
      </c>
      <c r="I16" s="146">
        <v>73184</v>
      </c>
      <c r="J16" s="147">
        <f t="shared" si="3"/>
        <v>0.11309849729269339</v>
      </c>
      <c r="K16" s="146">
        <v>89034</v>
      </c>
      <c r="L16" s="147">
        <f t="shared" si="3"/>
        <v>0.21657739396589415</v>
      </c>
      <c r="M16" s="146">
        <v>94925</v>
      </c>
      <c r="N16" s="147">
        <f t="shared" si="5"/>
        <v>6.6165734438529133E-2</v>
      </c>
    </row>
    <row r="17" spans="1:15" x14ac:dyDescent="0.25">
      <c r="A17" s="1" t="s">
        <v>89</v>
      </c>
      <c r="B17" s="145" t="s">
        <v>90</v>
      </c>
      <c r="C17" s="146">
        <v>17561</v>
      </c>
      <c r="D17" s="147">
        <v>-0.74576173034325999</v>
      </c>
      <c r="E17" s="146">
        <v>48518</v>
      </c>
      <c r="F17" s="147">
        <f t="shared" si="3"/>
        <v>1.7628267182962247</v>
      </c>
      <c r="G17" s="146">
        <v>62173</v>
      </c>
      <c r="H17" s="147">
        <f t="shared" si="3"/>
        <v>0.28144193907415804</v>
      </c>
      <c r="I17" s="146">
        <v>71851</v>
      </c>
      <c r="J17" s="147">
        <f t="shared" si="3"/>
        <v>0.15566242581184753</v>
      </c>
      <c r="K17" s="146">
        <v>77584</v>
      </c>
      <c r="L17" s="147">
        <f t="shared" si="3"/>
        <v>7.9790121223086707E-2</v>
      </c>
      <c r="M17" s="146">
        <v>79102</v>
      </c>
      <c r="N17" s="147">
        <f t="shared" si="5"/>
        <v>1.9565889874200826E-2</v>
      </c>
    </row>
    <row r="18" spans="1:15" x14ac:dyDescent="0.25">
      <c r="A18" s="1" t="s">
        <v>91</v>
      </c>
      <c r="B18" s="145" t="s">
        <v>92</v>
      </c>
      <c r="C18" s="146">
        <v>14861</v>
      </c>
      <c r="D18" s="147">
        <v>-0.77816423101610666</v>
      </c>
      <c r="E18" s="146">
        <v>52374</v>
      </c>
      <c r="F18" s="147">
        <f t="shared" si="3"/>
        <v>2.5242581252943945</v>
      </c>
      <c r="G18" s="146">
        <v>64171</v>
      </c>
      <c r="H18" s="147">
        <f t="shared" si="3"/>
        <v>0.22524535074655372</v>
      </c>
      <c r="I18" s="146">
        <v>70925</v>
      </c>
      <c r="J18" s="147">
        <f t="shared" si="3"/>
        <v>0.10525003506256714</v>
      </c>
      <c r="K18" s="146">
        <v>81853</v>
      </c>
      <c r="L18" s="147">
        <f t="shared" si="3"/>
        <v>0.15407825167430378</v>
      </c>
      <c r="M18" s="146">
        <v>83480</v>
      </c>
      <c r="N18" s="147">
        <f t="shared" si="5"/>
        <v>1.9877096746606648E-2</v>
      </c>
    </row>
    <row r="19" spans="1:15" x14ac:dyDescent="0.25">
      <c r="A19" s="1" t="s">
        <v>93</v>
      </c>
      <c r="B19" s="145" t="s">
        <v>94</v>
      </c>
      <c r="C19" s="146">
        <v>6170</v>
      </c>
      <c r="D19" s="147">
        <v>-0.90751566387864613</v>
      </c>
      <c r="E19" s="146">
        <v>47468</v>
      </c>
      <c r="F19" s="147">
        <f t="shared" si="3"/>
        <v>6.6933549432739063</v>
      </c>
      <c r="G19" s="146">
        <v>61752</v>
      </c>
      <c r="H19" s="147">
        <f t="shared" si="3"/>
        <v>0.30091851352490107</v>
      </c>
      <c r="I19" s="146">
        <v>66055</v>
      </c>
      <c r="J19" s="147">
        <f t="shared" si="3"/>
        <v>6.9681953620935433E-2</v>
      </c>
      <c r="K19" s="146">
        <v>73285</v>
      </c>
      <c r="L19" s="147">
        <f t="shared" si="3"/>
        <v>0.10945424267655746</v>
      </c>
      <c r="M19" s="146"/>
      <c r="N19" s="147"/>
    </row>
    <row r="20" spans="1:15" x14ac:dyDescent="0.25">
      <c r="A20" s="1" t="s">
        <v>95</v>
      </c>
      <c r="B20" s="145" t="s">
        <v>96</v>
      </c>
      <c r="C20" s="146">
        <v>8912</v>
      </c>
      <c r="D20" s="147">
        <v>-0.85629283237926312</v>
      </c>
      <c r="E20" s="146">
        <v>44151</v>
      </c>
      <c r="F20" s="147">
        <f t="shared" si="3"/>
        <v>3.9541068222621183</v>
      </c>
      <c r="G20" s="146">
        <v>61100</v>
      </c>
      <c r="H20" s="147">
        <f t="shared" si="3"/>
        <v>0.38388711467463921</v>
      </c>
      <c r="I20" s="146">
        <v>62539</v>
      </c>
      <c r="J20" s="147">
        <f t="shared" si="3"/>
        <v>2.3551554828150634E-2</v>
      </c>
      <c r="K20" s="146">
        <v>67921</v>
      </c>
      <c r="L20" s="147">
        <f t="shared" si="3"/>
        <v>8.6058299621036394E-2</v>
      </c>
      <c r="M20" s="146"/>
      <c r="N20" s="147"/>
    </row>
    <row r="21" spans="1:15" ht="15.75" x14ac:dyDescent="0.25">
      <c r="A21" s="1" t="s">
        <v>0</v>
      </c>
      <c r="B21" s="148" t="s">
        <v>33</v>
      </c>
      <c r="C21" s="149">
        <v>225835</v>
      </c>
      <c r="D21" s="150">
        <v>-0.71475431370394371</v>
      </c>
      <c r="E21" s="149">
        <v>354204</v>
      </c>
      <c r="F21" s="150">
        <f t="shared" si="3"/>
        <v>0.56841942125888378</v>
      </c>
      <c r="G21" s="149">
        <v>710225</v>
      </c>
      <c r="H21" s="150">
        <f t="shared" si="3"/>
        <v>1.0051298121986201</v>
      </c>
      <c r="I21" s="149">
        <v>797848</v>
      </c>
      <c r="J21" s="150">
        <f t="shared" si="3"/>
        <v>0.12337357879545219</v>
      </c>
      <c r="K21" s="149">
        <v>914356</v>
      </c>
      <c r="L21" s="150">
        <f t="shared" si="3"/>
        <v>0.14602781482187077</v>
      </c>
      <c r="M21" s="149">
        <v>632703</v>
      </c>
      <c r="N21" s="150">
        <v>3.0942802254473989E-2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140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CONCATENATE("var ",RIGHT(C29,2),"/",RIGHT(C29-1,2))</f>
        <v>var 20/19</v>
      </c>
      <c r="E30" s="144" t="s">
        <v>72</v>
      </c>
      <c r="F30" s="143" t="str">
        <f>CONCATENATE("var ",RIGHT(E29,2),"/",RIGHT(E29-1,2))</f>
        <v>var 21/20</v>
      </c>
      <c r="G30" s="144" t="s">
        <v>72</v>
      </c>
      <c r="H30" s="143" t="str">
        <f>CONCATENATE("var ",RIGHT(G29,2),"/",RIGHT(G29-1,2))</f>
        <v>var 22/21</v>
      </c>
      <c r="I30" s="144" t="s">
        <v>72</v>
      </c>
      <c r="J30" s="143" t="str">
        <f>CONCATENATE("var ",RIGHT(I29,2),"/",RIGHT(I29-1,2))</f>
        <v>var 23/22</v>
      </c>
      <c r="K30" s="144" t="s">
        <v>72</v>
      </c>
      <c r="L30" s="143" t="str">
        <f>CONCATENATE("var ",RIGHT(K29,2),"/",RIGHT(K29-1,2))</f>
        <v>var 24/23</v>
      </c>
      <c r="M30" s="144" t="s">
        <v>72</v>
      </c>
      <c r="N30" s="143" t="str">
        <f>CONCATENATE("var ",RIGHT(M29,2),"/",RIGHT(M29-1,2))</f>
        <v>var 25/24</v>
      </c>
    </row>
    <row r="31" spans="1:15" x14ac:dyDescent="0.25">
      <c r="B31" s="145" t="s">
        <v>74</v>
      </c>
      <c r="C31" s="146">
        <v>49163</v>
      </c>
      <c r="D31" s="147">
        <v>8.6067112907857846E-2</v>
      </c>
      <c r="E31" s="146">
        <v>3370</v>
      </c>
      <c r="F31" s="147">
        <f t="shared" ref="F31:L43" si="9">IFERROR(E31/C31-1,"-")</f>
        <v>-0.93145251510282123</v>
      </c>
      <c r="G31" s="146">
        <v>28358</v>
      </c>
      <c r="H31" s="147">
        <f t="shared" si="9"/>
        <v>7.4148367952522261</v>
      </c>
      <c r="I31" s="146">
        <v>49540</v>
      </c>
      <c r="J31" s="147">
        <f t="shared" si="9"/>
        <v>0.74694971436631641</v>
      </c>
      <c r="K31" s="146">
        <v>54397</v>
      </c>
      <c r="L31" s="147">
        <f t="shared" si="9"/>
        <v>9.8041986273718296E-2</v>
      </c>
      <c r="M31" s="146">
        <v>54883</v>
      </c>
      <c r="N31" s="147">
        <f t="shared" ref="N31:N40" si="10">IFERROR(M31/K31-1,"-")</f>
        <v>8.9343162306745327E-3</v>
      </c>
    </row>
    <row r="32" spans="1:15" x14ac:dyDescent="0.25">
      <c r="B32" s="145" t="s">
        <v>76</v>
      </c>
      <c r="C32" s="146">
        <v>47980</v>
      </c>
      <c r="D32" s="147">
        <v>0.12223417691911864</v>
      </c>
      <c r="E32" s="146">
        <v>4401</v>
      </c>
      <c r="F32" s="147">
        <f t="shared" si="9"/>
        <v>-0.90827428095039597</v>
      </c>
      <c r="G32" s="146">
        <v>41758</v>
      </c>
      <c r="H32" s="147">
        <f t="shared" si="9"/>
        <v>8.4882981140649854</v>
      </c>
      <c r="I32" s="146">
        <v>48085</v>
      </c>
      <c r="J32" s="147">
        <f t="shared" si="9"/>
        <v>0.15151587719718385</v>
      </c>
      <c r="K32" s="146">
        <v>56657</v>
      </c>
      <c r="L32" s="147">
        <f t="shared" si="9"/>
        <v>0.17826765103462616</v>
      </c>
      <c r="M32" s="146">
        <v>57448</v>
      </c>
      <c r="N32" s="147">
        <f t="shared" si="10"/>
        <v>1.3961205146760358E-2</v>
      </c>
    </row>
    <row r="33" spans="2:15" x14ac:dyDescent="0.25">
      <c r="B33" s="145" t="s">
        <v>78</v>
      </c>
      <c r="C33" s="146">
        <v>19076</v>
      </c>
      <c r="D33" s="147">
        <v>-0.64390517080455478</v>
      </c>
      <c r="E33" s="146">
        <v>5962</v>
      </c>
      <c r="F33" s="147">
        <f t="shared" si="9"/>
        <v>-0.68746068358146362</v>
      </c>
      <c r="G33" s="146">
        <v>46880</v>
      </c>
      <c r="H33" s="147">
        <f t="shared" si="9"/>
        <v>6.8631331767863131</v>
      </c>
      <c r="I33" s="146">
        <v>53645</v>
      </c>
      <c r="J33" s="147">
        <f t="shared" si="9"/>
        <v>0.14430460750853236</v>
      </c>
      <c r="K33" s="146">
        <v>62724</v>
      </c>
      <c r="L33" s="147">
        <f t="shared" si="9"/>
        <v>0.16924224065616555</v>
      </c>
      <c r="M33" s="146">
        <v>63058</v>
      </c>
      <c r="N33" s="147">
        <f t="shared" si="10"/>
        <v>5.3249155028378681E-3</v>
      </c>
    </row>
    <row r="34" spans="2:15" x14ac:dyDescent="0.25">
      <c r="B34" s="145" t="s">
        <v>80</v>
      </c>
      <c r="C34" s="146">
        <v>0</v>
      </c>
      <c r="D34" s="147">
        <v>-1</v>
      </c>
      <c r="E34" s="146">
        <v>5604</v>
      </c>
      <c r="F34" s="147" t="str">
        <f t="shared" si="9"/>
        <v>-</v>
      </c>
      <c r="G34" s="146">
        <v>49231</v>
      </c>
      <c r="H34" s="147">
        <f t="shared" si="9"/>
        <v>7.7849750178443973</v>
      </c>
      <c r="I34" s="146">
        <v>51684</v>
      </c>
      <c r="J34" s="147">
        <f t="shared" si="9"/>
        <v>4.9826328939083009E-2</v>
      </c>
      <c r="K34" s="146">
        <v>51569</v>
      </c>
      <c r="L34" s="147">
        <f t="shared" si="9"/>
        <v>-2.2250599798777637E-3</v>
      </c>
      <c r="M34" s="146">
        <v>58240</v>
      </c>
      <c r="N34" s="147">
        <f t="shared" si="10"/>
        <v>0.12936066241346555</v>
      </c>
    </row>
    <row r="35" spans="2:15" x14ac:dyDescent="0.25">
      <c r="B35" s="145" t="s">
        <v>82</v>
      </c>
      <c r="C35" s="146">
        <v>0</v>
      </c>
      <c r="D35" s="147">
        <v>-1</v>
      </c>
      <c r="E35" s="146">
        <v>13367</v>
      </c>
      <c r="F35" s="147" t="str">
        <f t="shared" si="9"/>
        <v>-</v>
      </c>
      <c r="G35" s="146">
        <v>43875</v>
      </c>
      <c r="H35" s="147">
        <f t="shared" si="9"/>
        <v>2.2823370988254656</v>
      </c>
      <c r="I35" s="146">
        <v>46378</v>
      </c>
      <c r="J35" s="147">
        <f t="shared" si="9"/>
        <v>5.70484330484331E-2</v>
      </c>
      <c r="K35" s="146">
        <v>61791</v>
      </c>
      <c r="L35" s="147">
        <f t="shared" si="9"/>
        <v>0.33233429643365398</v>
      </c>
      <c r="M35" s="146">
        <v>59345</v>
      </c>
      <c r="N35" s="147">
        <f t="shared" si="10"/>
        <v>-3.9585052839410273E-2</v>
      </c>
    </row>
    <row r="36" spans="2:15" x14ac:dyDescent="0.25">
      <c r="B36" s="145" t="s">
        <v>84</v>
      </c>
      <c r="C36" s="146">
        <v>0</v>
      </c>
      <c r="D36" s="147">
        <v>-1</v>
      </c>
      <c r="E36" s="146">
        <v>18500</v>
      </c>
      <c r="F36" s="147" t="str">
        <f t="shared" si="9"/>
        <v>-</v>
      </c>
      <c r="G36" s="146">
        <v>51223</v>
      </c>
      <c r="H36" s="147">
        <f t="shared" si="9"/>
        <v>1.7688108108108107</v>
      </c>
      <c r="I36" s="146">
        <v>57186</v>
      </c>
      <c r="J36" s="147">
        <f t="shared" si="9"/>
        <v>0.11641254905023124</v>
      </c>
      <c r="K36" s="146">
        <v>66284</v>
      </c>
      <c r="L36" s="147">
        <f t="shared" si="9"/>
        <v>0.15909488336306099</v>
      </c>
      <c r="M36" s="146">
        <v>58629</v>
      </c>
      <c r="N36" s="147">
        <f t="shared" si="10"/>
        <v>-0.11548790054915214</v>
      </c>
    </row>
    <row r="37" spans="2:15" x14ac:dyDescent="0.25">
      <c r="B37" s="145" t="s">
        <v>86</v>
      </c>
      <c r="C37" s="146">
        <v>0</v>
      </c>
      <c r="D37" s="147">
        <v>-1</v>
      </c>
      <c r="E37" s="146">
        <v>34096</v>
      </c>
      <c r="F37" s="147" t="str">
        <f t="shared" si="9"/>
        <v>-</v>
      </c>
      <c r="G37" s="146">
        <v>58059</v>
      </c>
      <c r="H37" s="147">
        <f t="shared" si="9"/>
        <v>0.70280971374941337</v>
      </c>
      <c r="I37" s="146">
        <v>61296</v>
      </c>
      <c r="J37" s="147">
        <f t="shared" si="9"/>
        <v>5.5753629928176451E-2</v>
      </c>
      <c r="K37" s="146">
        <v>71595</v>
      </c>
      <c r="L37" s="147">
        <f t="shared" si="9"/>
        <v>0.16802075176194209</v>
      </c>
      <c r="M37" s="146">
        <v>73870</v>
      </c>
      <c r="N37" s="147">
        <f t="shared" si="10"/>
        <v>3.1775962008520064E-2</v>
      </c>
    </row>
    <row r="38" spans="2:15" x14ac:dyDescent="0.25">
      <c r="B38" s="145" t="s">
        <v>88</v>
      </c>
      <c r="C38" s="146">
        <v>17316</v>
      </c>
      <c r="D38" s="147">
        <v>-0.71684599535598648</v>
      </c>
      <c r="E38" s="146">
        <v>41535</v>
      </c>
      <c r="F38" s="147">
        <f t="shared" si="9"/>
        <v>1.3986486486486487</v>
      </c>
      <c r="G38" s="146">
        <v>52300</v>
      </c>
      <c r="H38" s="147">
        <f t="shared" si="9"/>
        <v>0.25917900565787888</v>
      </c>
      <c r="I38" s="146">
        <v>61320</v>
      </c>
      <c r="J38" s="147">
        <f t="shared" si="9"/>
        <v>0.17246653919694066</v>
      </c>
      <c r="K38" s="146">
        <v>71470</v>
      </c>
      <c r="L38" s="147">
        <f t="shared" si="9"/>
        <v>0.16552511415525117</v>
      </c>
      <c r="M38" s="146">
        <v>76089</v>
      </c>
      <c r="N38" s="147">
        <f t="shared" si="10"/>
        <v>6.4628515461032654E-2</v>
      </c>
    </row>
    <row r="39" spans="2:15" x14ac:dyDescent="0.25">
      <c r="B39" s="145" t="s">
        <v>90</v>
      </c>
      <c r="C39" s="146">
        <v>13941</v>
      </c>
      <c r="D39" s="147">
        <v>-0.75379697654704714</v>
      </c>
      <c r="E39" s="146">
        <v>40728</v>
      </c>
      <c r="F39" s="147">
        <f t="shared" si="9"/>
        <v>1.9214547019582526</v>
      </c>
      <c r="G39" s="146">
        <v>51986</v>
      </c>
      <c r="H39" s="147">
        <f t="shared" si="9"/>
        <v>0.27641917108623071</v>
      </c>
      <c r="I39" s="146">
        <v>58014</v>
      </c>
      <c r="J39" s="147">
        <f t="shared" si="9"/>
        <v>0.11595429538721969</v>
      </c>
      <c r="K39" s="146">
        <v>60705</v>
      </c>
      <c r="L39" s="147">
        <f t="shared" si="9"/>
        <v>4.6385355259075389E-2</v>
      </c>
      <c r="M39" s="146">
        <v>62523</v>
      </c>
      <c r="N39" s="147">
        <f t="shared" si="10"/>
        <v>2.9948109710896897E-2</v>
      </c>
    </row>
    <row r="40" spans="2:15" x14ac:dyDescent="0.25">
      <c r="B40" s="145" t="s">
        <v>92</v>
      </c>
      <c r="C40" s="146">
        <v>10972</v>
      </c>
      <c r="D40" s="147">
        <v>-0.80026214228500692</v>
      </c>
      <c r="E40" s="146">
        <v>43181</v>
      </c>
      <c r="F40" s="147">
        <f t="shared" si="9"/>
        <v>2.9355632519139627</v>
      </c>
      <c r="G40" s="146">
        <v>50768</v>
      </c>
      <c r="H40" s="147">
        <f t="shared" si="9"/>
        <v>0.17570227646418557</v>
      </c>
      <c r="I40" s="146">
        <v>58960</v>
      </c>
      <c r="J40" s="147">
        <f t="shared" si="9"/>
        <v>0.16136148755121327</v>
      </c>
      <c r="K40" s="146">
        <v>66534</v>
      </c>
      <c r="L40" s="147">
        <f t="shared" si="9"/>
        <v>0.12845997286295785</v>
      </c>
      <c r="M40" s="146">
        <v>66177</v>
      </c>
      <c r="N40" s="147">
        <f t="shared" si="10"/>
        <v>-5.3656776986202859E-3</v>
      </c>
    </row>
    <row r="41" spans="2:15" x14ac:dyDescent="0.25">
      <c r="B41" s="145" t="s">
        <v>94</v>
      </c>
      <c r="C41" s="146">
        <v>4036</v>
      </c>
      <c r="D41" s="147">
        <v>-0.92567492910021731</v>
      </c>
      <c r="E41" s="146">
        <v>39333</v>
      </c>
      <c r="F41" s="147">
        <f t="shared" si="9"/>
        <v>8.7455401387512381</v>
      </c>
      <c r="G41" s="146">
        <v>50254</v>
      </c>
      <c r="H41" s="147">
        <f t="shared" si="9"/>
        <v>0.27765489538046939</v>
      </c>
      <c r="I41" s="146">
        <v>55542</v>
      </c>
      <c r="J41" s="147">
        <f t="shared" si="9"/>
        <v>0.10522545469017386</v>
      </c>
      <c r="K41" s="146">
        <v>60936</v>
      </c>
      <c r="L41" s="147">
        <f t="shared" si="9"/>
        <v>9.7115696229880033E-2</v>
      </c>
      <c r="M41" s="146"/>
      <c r="N41" s="147"/>
    </row>
    <row r="42" spans="2:15" x14ac:dyDescent="0.25">
      <c r="B42" s="145" t="s">
        <v>96</v>
      </c>
      <c r="C42" s="146">
        <v>5448</v>
      </c>
      <c r="D42" s="147">
        <v>-0.8901391409558379</v>
      </c>
      <c r="E42" s="146">
        <v>35179</v>
      </c>
      <c r="F42" s="147">
        <f t="shared" si="9"/>
        <v>5.45723201174743</v>
      </c>
      <c r="G42" s="146">
        <v>50108</v>
      </c>
      <c r="H42" s="147">
        <f t="shared" si="9"/>
        <v>0.42437249495437612</v>
      </c>
      <c r="I42" s="146">
        <v>50998</v>
      </c>
      <c r="J42" s="147">
        <f t="shared" si="9"/>
        <v>1.776163486868354E-2</v>
      </c>
      <c r="K42" s="146">
        <v>56389</v>
      </c>
      <c r="L42" s="147">
        <f t="shared" si="9"/>
        <v>0.10571002784422912</v>
      </c>
      <c r="M42" s="146"/>
      <c r="N42" s="147"/>
    </row>
    <row r="43" spans="2:15" ht="15.75" x14ac:dyDescent="0.25">
      <c r="B43" s="148" t="s">
        <v>33</v>
      </c>
      <c r="C43" s="149">
        <v>177177</v>
      </c>
      <c r="D43" s="150">
        <v>-0.71990438836535409</v>
      </c>
      <c r="E43" s="149">
        <v>285256</v>
      </c>
      <c r="F43" s="150">
        <f t="shared" si="9"/>
        <v>0.61000581339564386</v>
      </c>
      <c r="G43" s="149">
        <v>574800</v>
      </c>
      <c r="H43" s="150">
        <f t="shared" si="9"/>
        <v>1.0150321115068568</v>
      </c>
      <c r="I43" s="149">
        <v>652648</v>
      </c>
      <c r="J43" s="150">
        <f t="shared" si="9"/>
        <v>0.13543493389004868</v>
      </c>
      <c r="K43" s="149">
        <v>741051</v>
      </c>
      <c r="L43" s="150">
        <f t="shared" si="9"/>
        <v>0.13545280151015548</v>
      </c>
      <c r="M43" s="149">
        <v>501562</v>
      </c>
      <c r="N43" s="150">
        <v>1.0221818496758184E-2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64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CONCATENATE("var ",RIGHT(C51,2),"/",RIGHT(C51-1,2))</f>
        <v>var 20/19</v>
      </c>
      <c r="E52" s="144" t="s">
        <v>72</v>
      </c>
      <c r="F52" s="143" t="str">
        <f>CONCATENATE("var ",RIGHT(E51,2),"/",RIGHT(E51-1,2))</f>
        <v>var 21/20</v>
      </c>
      <c r="G52" s="144" t="s">
        <v>72</v>
      </c>
      <c r="H52" s="143" t="str">
        <f>CONCATENATE("var ",RIGHT(G51,2),"/",RIGHT(G51-1,2))</f>
        <v>var 22/21</v>
      </c>
      <c r="I52" s="144" t="s">
        <v>72</v>
      </c>
      <c r="J52" s="143" t="str">
        <f>CONCATENATE("var ",RIGHT(I51,2),"/",RIGHT(I51-1,2))</f>
        <v>var 23/22</v>
      </c>
      <c r="K52" s="144" t="s">
        <v>72</v>
      </c>
      <c r="L52" s="143" t="str">
        <f>CONCATENATE("var ",RIGHT(K51,2),"/",RIGHT(K51-1,2))</f>
        <v>var 24/23</v>
      </c>
      <c r="M52" s="144" t="s">
        <v>72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74</v>
      </c>
      <c r="C53" s="146">
        <v>39435</v>
      </c>
      <c r="D53" s="147">
        <v>0.13110945387792561</v>
      </c>
      <c r="E53" s="146">
        <v>1750</v>
      </c>
      <c r="F53" s="147">
        <f t="shared" ref="F53:L65" si="14">IFERROR(E53/C53-1,"-")</f>
        <v>-0.95562317738049951</v>
      </c>
      <c r="G53" s="146">
        <v>21891</v>
      </c>
      <c r="H53" s="147">
        <f t="shared" si="14"/>
        <v>11.509142857142857</v>
      </c>
      <c r="I53" s="146">
        <v>42127</v>
      </c>
      <c r="J53" s="147">
        <f t="shared" si="14"/>
        <v>0.92439815449271401</v>
      </c>
      <c r="K53" s="146">
        <v>46328</v>
      </c>
      <c r="L53" s="147">
        <f t="shared" si="14"/>
        <v>9.9722268378949375E-2</v>
      </c>
      <c r="M53" s="146">
        <v>46073</v>
      </c>
      <c r="N53" s="147">
        <f t="shared" ref="N53:N62" si="15">IFERROR(M53/K53-1,"-")</f>
        <v>-5.5042307028146942E-3</v>
      </c>
    </row>
    <row r="54" spans="1:15" x14ac:dyDescent="0.25">
      <c r="A54" s="1">
        <v>2</v>
      </c>
      <c r="B54" s="145" t="s">
        <v>76</v>
      </c>
      <c r="C54" s="146">
        <v>38553</v>
      </c>
      <c r="D54" s="147">
        <v>0.16053582179409998</v>
      </c>
      <c r="E54" s="146">
        <v>2499</v>
      </c>
      <c r="F54" s="147">
        <f t="shared" si="14"/>
        <v>-0.93518014162321994</v>
      </c>
      <c r="G54" s="146">
        <v>31654</v>
      </c>
      <c r="H54" s="147">
        <f t="shared" si="14"/>
        <v>11.666666666666666</v>
      </c>
      <c r="I54" s="146">
        <v>40353</v>
      </c>
      <c r="J54" s="147">
        <f t="shared" si="14"/>
        <v>0.27481518923358816</v>
      </c>
      <c r="K54" s="146">
        <v>48431</v>
      </c>
      <c r="L54" s="147">
        <f t="shared" si="14"/>
        <v>0.2001833816568781</v>
      </c>
      <c r="M54" s="146">
        <v>48494</v>
      </c>
      <c r="N54" s="147">
        <f t="shared" si="15"/>
        <v>1.3008197229047447E-3</v>
      </c>
    </row>
    <row r="55" spans="1:15" x14ac:dyDescent="0.25">
      <c r="A55" s="1">
        <v>3</v>
      </c>
      <c r="B55" s="145" t="s">
        <v>78</v>
      </c>
      <c r="C55" s="146">
        <v>15406</v>
      </c>
      <c r="D55" s="147">
        <v>-0.62886051553842448</v>
      </c>
      <c r="E55" s="146">
        <v>2959</v>
      </c>
      <c r="F55" s="147">
        <f t="shared" si="14"/>
        <v>-0.80793197455536803</v>
      </c>
      <c r="G55" s="146">
        <v>36530</v>
      </c>
      <c r="H55" s="147">
        <f t="shared" si="14"/>
        <v>11.345386955052383</v>
      </c>
      <c r="I55" s="146">
        <v>44700</v>
      </c>
      <c r="J55" s="147">
        <f t="shared" si="14"/>
        <v>0.22365179304681093</v>
      </c>
      <c r="K55" s="146">
        <v>53005</v>
      </c>
      <c r="L55" s="147">
        <f t="shared" si="14"/>
        <v>0.18579418344519016</v>
      </c>
      <c r="M55" s="146">
        <v>52616</v>
      </c>
      <c r="N55" s="147">
        <f t="shared" si="15"/>
        <v>-7.3389302895953135E-3</v>
      </c>
    </row>
    <row r="56" spans="1:15" x14ac:dyDescent="0.25">
      <c r="A56" s="1">
        <v>4</v>
      </c>
      <c r="B56" s="145" t="s">
        <v>80</v>
      </c>
      <c r="C56" s="146">
        <v>0</v>
      </c>
      <c r="D56" s="147">
        <v>-1</v>
      </c>
      <c r="E56" s="146">
        <v>4609</v>
      </c>
      <c r="F56" s="147" t="str">
        <f t="shared" si="14"/>
        <v>-</v>
      </c>
      <c r="G56" s="146">
        <v>40420</v>
      </c>
      <c r="H56" s="147">
        <f t="shared" si="14"/>
        <v>7.7697982208722074</v>
      </c>
      <c r="I56" s="146">
        <v>43079</v>
      </c>
      <c r="J56" s="147">
        <f t="shared" si="14"/>
        <v>6.5784265215240056E-2</v>
      </c>
      <c r="K56" s="146">
        <v>42442</v>
      </c>
      <c r="L56" s="147">
        <f t="shared" si="14"/>
        <v>-1.4786787065623641E-2</v>
      </c>
      <c r="M56" s="146">
        <v>48720</v>
      </c>
      <c r="N56" s="147">
        <f t="shared" si="15"/>
        <v>0.14791951368927014</v>
      </c>
    </row>
    <row r="57" spans="1:15" x14ac:dyDescent="0.25">
      <c r="A57" s="1">
        <v>5</v>
      </c>
      <c r="B57" s="145" t="s">
        <v>82</v>
      </c>
      <c r="C57" s="146">
        <v>0</v>
      </c>
      <c r="D57" s="147">
        <v>-1</v>
      </c>
      <c r="E57" s="146">
        <v>6922</v>
      </c>
      <c r="F57" s="147" t="str">
        <f t="shared" si="14"/>
        <v>-</v>
      </c>
      <c r="G57" s="146">
        <v>36270</v>
      </c>
      <c r="H57" s="147">
        <f t="shared" si="14"/>
        <v>4.2398150823461425</v>
      </c>
      <c r="I57" s="146">
        <v>38430</v>
      </c>
      <c r="J57" s="147">
        <f t="shared" si="14"/>
        <v>5.9553349875930417E-2</v>
      </c>
      <c r="K57" s="146">
        <v>51394</v>
      </c>
      <c r="L57" s="147">
        <f t="shared" si="14"/>
        <v>0.33734061930783232</v>
      </c>
      <c r="M57" s="146">
        <v>48554</v>
      </c>
      <c r="N57" s="147">
        <f t="shared" si="15"/>
        <v>-5.5259368797914155E-2</v>
      </c>
    </row>
    <row r="58" spans="1:15" x14ac:dyDescent="0.25">
      <c r="A58" s="1">
        <v>6</v>
      </c>
      <c r="B58" s="145" t="s">
        <v>84</v>
      </c>
      <c r="C58" s="146">
        <v>0</v>
      </c>
      <c r="D58" s="147">
        <v>-1</v>
      </c>
      <c r="E58" s="146">
        <v>12260</v>
      </c>
      <c r="F58" s="147" t="str">
        <f t="shared" si="14"/>
        <v>-</v>
      </c>
      <c r="G58" s="146">
        <v>43291</v>
      </c>
      <c r="H58" s="147">
        <f t="shared" si="14"/>
        <v>2.5310766721044047</v>
      </c>
      <c r="I58" s="146">
        <v>47732</v>
      </c>
      <c r="J58" s="147">
        <f t="shared" si="14"/>
        <v>0.10258483287519349</v>
      </c>
      <c r="K58" s="146">
        <v>55532</v>
      </c>
      <c r="L58" s="147">
        <f t="shared" si="14"/>
        <v>0.16341238582083295</v>
      </c>
      <c r="M58" s="146">
        <v>47404</v>
      </c>
      <c r="N58" s="147">
        <f t="shared" si="15"/>
        <v>-0.14636605920910462</v>
      </c>
    </row>
    <row r="59" spans="1:15" x14ac:dyDescent="0.25">
      <c r="A59" s="1">
        <v>7</v>
      </c>
      <c r="B59" s="145" t="s">
        <v>86</v>
      </c>
      <c r="C59" s="146">
        <v>0</v>
      </c>
      <c r="D59" s="147">
        <v>-1</v>
      </c>
      <c r="E59" s="146">
        <v>27521</v>
      </c>
      <c r="F59" s="147" t="str">
        <f t="shared" si="14"/>
        <v>-</v>
      </c>
      <c r="G59" s="146">
        <v>49808</v>
      </c>
      <c r="H59" s="147">
        <f t="shared" si="14"/>
        <v>0.80981795719632288</v>
      </c>
      <c r="I59" s="146">
        <v>51553</v>
      </c>
      <c r="J59" s="147">
        <f t="shared" si="14"/>
        <v>3.503453260520395E-2</v>
      </c>
      <c r="K59" s="146">
        <v>60327</v>
      </c>
      <c r="L59" s="147">
        <f t="shared" si="14"/>
        <v>0.17019378115725559</v>
      </c>
      <c r="M59" s="146">
        <v>60437</v>
      </c>
      <c r="N59" s="147">
        <f t="shared" si="15"/>
        <v>1.8233958260811534E-3</v>
      </c>
    </row>
    <row r="60" spans="1:15" x14ac:dyDescent="0.25">
      <c r="A60" s="1">
        <v>8</v>
      </c>
      <c r="B60" s="145" t="s">
        <v>88</v>
      </c>
      <c r="C60" s="146">
        <v>15102</v>
      </c>
      <c r="D60" s="147">
        <v>-0.6892720464178429</v>
      </c>
      <c r="E60" s="146">
        <v>33953</v>
      </c>
      <c r="F60" s="147">
        <f t="shared" si="14"/>
        <v>1.2482452655277445</v>
      </c>
      <c r="G60" s="146">
        <v>43951</v>
      </c>
      <c r="H60" s="147">
        <f t="shared" si="14"/>
        <v>0.29446587930374335</v>
      </c>
      <c r="I60" s="146">
        <v>52333</v>
      </c>
      <c r="J60" s="147">
        <f t="shared" si="14"/>
        <v>0.19071238424609227</v>
      </c>
      <c r="K60" s="146">
        <v>61133</v>
      </c>
      <c r="L60" s="147">
        <f t="shared" si="14"/>
        <v>0.16815393728622485</v>
      </c>
      <c r="M60" s="146">
        <v>63418</v>
      </c>
      <c r="N60" s="147">
        <f t="shared" si="15"/>
        <v>3.7377521142427206E-2</v>
      </c>
    </row>
    <row r="61" spans="1:15" x14ac:dyDescent="0.25">
      <c r="A61" s="1">
        <v>9</v>
      </c>
      <c r="B61" s="145" t="s">
        <v>90</v>
      </c>
      <c r="C61" s="146">
        <v>11726</v>
      </c>
      <c r="D61" s="147">
        <v>-0.73912076176915553</v>
      </c>
      <c r="E61" s="146">
        <v>31875</v>
      </c>
      <c r="F61" s="147">
        <f t="shared" si="14"/>
        <v>1.7183182670987551</v>
      </c>
      <c r="G61" s="146">
        <v>44396</v>
      </c>
      <c r="H61" s="147">
        <f t="shared" si="14"/>
        <v>0.3928156862745098</v>
      </c>
      <c r="I61" s="146">
        <v>49248</v>
      </c>
      <c r="J61" s="147">
        <f t="shared" si="14"/>
        <v>0.10928912514640965</v>
      </c>
      <c r="K61" s="146">
        <v>51449</v>
      </c>
      <c r="L61" s="147">
        <f t="shared" si="14"/>
        <v>4.469217024041594E-2</v>
      </c>
      <c r="M61" s="146">
        <v>51820</v>
      </c>
      <c r="N61" s="147">
        <f t="shared" si="15"/>
        <v>7.2110245097085635E-3</v>
      </c>
    </row>
    <row r="62" spans="1:15" x14ac:dyDescent="0.25">
      <c r="A62" s="1">
        <v>10</v>
      </c>
      <c r="B62" s="145" t="s">
        <v>92</v>
      </c>
      <c r="C62" s="146">
        <v>8592</v>
      </c>
      <c r="D62" s="147">
        <v>-0.80728080209945496</v>
      </c>
      <c r="E62" s="146">
        <v>33204</v>
      </c>
      <c r="F62" s="147">
        <f t="shared" si="14"/>
        <v>2.8645251396648046</v>
      </c>
      <c r="G62" s="146">
        <v>43447</v>
      </c>
      <c r="H62" s="147">
        <f t="shared" si="14"/>
        <v>0.30848692928562826</v>
      </c>
      <c r="I62" s="146">
        <v>50542</v>
      </c>
      <c r="J62" s="147">
        <f t="shared" si="14"/>
        <v>0.16330241443597937</v>
      </c>
      <c r="K62" s="146">
        <v>55323</v>
      </c>
      <c r="L62" s="147">
        <f t="shared" si="14"/>
        <v>9.4594594594594517E-2</v>
      </c>
      <c r="M62" s="146">
        <v>54859</v>
      </c>
      <c r="N62" s="147">
        <f t="shared" si="15"/>
        <v>-8.3871084359127268E-3</v>
      </c>
    </row>
    <row r="63" spans="1:15" x14ac:dyDescent="0.25">
      <c r="A63" s="1">
        <v>11</v>
      </c>
      <c r="B63" s="145" t="s">
        <v>94</v>
      </c>
      <c r="C63" s="146">
        <v>2617</v>
      </c>
      <c r="D63" s="147">
        <v>-0.93814554822850926</v>
      </c>
      <c r="E63" s="146">
        <v>29537</v>
      </c>
      <c r="F63" s="147">
        <f t="shared" si="14"/>
        <v>10.286587695834925</v>
      </c>
      <c r="G63" s="146">
        <v>41928</v>
      </c>
      <c r="H63" s="147">
        <f t="shared" si="14"/>
        <v>0.41950773605985714</v>
      </c>
      <c r="I63" s="146">
        <v>46726</v>
      </c>
      <c r="J63" s="147">
        <f t="shared" si="14"/>
        <v>0.11443426826941416</v>
      </c>
      <c r="K63" s="146">
        <v>49692</v>
      </c>
      <c r="L63" s="147">
        <f t="shared" si="14"/>
        <v>6.3476437101399608E-2</v>
      </c>
      <c r="M63" s="146"/>
      <c r="N63" s="147"/>
    </row>
    <row r="64" spans="1:15" x14ac:dyDescent="0.25">
      <c r="A64" s="1">
        <v>12</v>
      </c>
      <c r="B64" s="145" t="s">
        <v>96</v>
      </c>
      <c r="C64" s="146">
        <v>3713</v>
      </c>
      <c r="D64" s="147">
        <v>-0.90663582187130676</v>
      </c>
      <c r="E64" s="146">
        <v>27340</v>
      </c>
      <c r="F64" s="147">
        <f t="shared" si="14"/>
        <v>6.3633180716401831</v>
      </c>
      <c r="G64" s="146">
        <v>42758</v>
      </c>
      <c r="H64" s="147">
        <f t="shared" si="14"/>
        <v>0.56393562545720566</v>
      </c>
      <c r="I64" s="146">
        <v>42526</v>
      </c>
      <c r="J64" s="147">
        <f t="shared" si="14"/>
        <v>-5.4258852144627445E-3</v>
      </c>
      <c r="K64" s="146">
        <v>47307</v>
      </c>
      <c r="L64" s="147">
        <f t="shared" si="14"/>
        <v>0.1124253397921271</v>
      </c>
      <c r="M64" s="146"/>
      <c r="N64" s="147"/>
    </row>
    <row r="65" spans="1:15" ht="15.75" x14ac:dyDescent="0.25">
      <c r="B65" s="148" t="s">
        <v>33</v>
      </c>
      <c r="C65" s="149">
        <v>143122</v>
      </c>
      <c r="D65" s="150">
        <v>-0.71444532897585233</v>
      </c>
      <c r="E65" s="149">
        <v>214429</v>
      </c>
      <c r="F65" s="150">
        <f t="shared" si="14"/>
        <v>0.4982252903117621</v>
      </c>
      <c r="G65" s="149">
        <v>476344</v>
      </c>
      <c r="H65" s="150">
        <f t="shared" si="14"/>
        <v>1.2214532549235413</v>
      </c>
      <c r="I65" s="149">
        <v>549349</v>
      </c>
      <c r="J65" s="150">
        <f t="shared" si="14"/>
        <v>0.15326108862502719</v>
      </c>
      <c r="K65" s="149">
        <v>622363</v>
      </c>
      <c r="L65" s="150">
        <f t="shared" si="14"/>
        <v>0.13291004443441246</v>
      </c>
      <c r="M65" s="149">
        <v>415716</v>
      </c>
      <c r="N65" s="150">
        <v>-6.8706520908187185E-3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260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65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CONCATENATE("var ",RIGHT(C73,2),"/",RIGHT(C73-1,2))</f>
        <v>var 20/19</v>
      </c>
      <c r="E74" s="144" t="s">
        <v>72</v>
      </c>
      <c r="F74" s="143" t="str">
        <f>CONCATENATE("var ",RIGHT(E73,2),"/",RIGHT(E73-1,2))</f>
        <v>var 21/20</v>
      </c>
      <c r="G74" s="144" t="s">
        <v>72</v>
      </c>
      <c r="H74" s="143" t="str">
        <f>CONCATENATE("var ",RIGHT(G73,2),"/",RIGHT(G73-1,2))</f>
        <v>var 22/21</v>
      </c>
      <c r="I74" s="144" t="s">
        <v>72</v>
      </c>
      <c r="J74" s="143" t="str">
        <f>CONCATENATE("var ",RIGHT(I73,2),"/",RIGHT(I73-1,2))</f>
        <v>var 23/22</v>
      </c>
      <c r="K74" s="144" t="s">
        <v>72</v>
      </c>
      <c r="L74" s="143" t="str">
        <f>CONCATENATE("var ",RIGHT(K73,2),"/",RIGHT(K73-1,2))</f>
        <v>var 24/23</v>
      </c>
      <c r="M74" s="144" t="s">
        <v>72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74</v>
      </c>
      <c r="C75" s="146">
        <v>9728</v>
      </c>
      <c r="D75" s="147">
        <v>-6.4885129289627974E-2</v>
      </c>
      <c r="E75" s="146">
        <v>1620</v>
      </c>
      <c r="F75" s="147">
        <f t="shared" ref="F75:L87" si="19">IFERROR(E75/C75-1,"-")</f>
        <v>-0.83347039473684215</v>
      </c>
      <c r="G75" s="146">
        <v>6467</v>
      </c>
      <c r="H75" s="147">
        <f t="shared" si="19"/>
        <v>2.9919753086419751</v>
      </c>
      <c r="I75" s="146">
        <v>7413</v>
      </c>
      <c r="J75" s="147">
        <f t="shared" si="19"/>
        <v>0.14628111952992118</v>
      </c>
      <c r="K75" s="146">
        <v>8069</v>
      </c>
      <c r="L75" s="147">
        <f t="shared" si="19"/>
        <v>8.8493187643329252E-2</v>
      </c>
      <c r="M75" s="146">
        <v>8810</v>
      </c>
      <c r="N75" s="147">
        <f t="shared" ref="N75:N84" si="20">IFERROR(M75/K75-1,"-")</f>
        <v>9.1832940884867931E-2</v>
      </c>
    </row>
    <row r="76" spans="1:15" x14ac:dyDescent="0.25">
      <c r="A76" s="1">
        <v>2</v>
      </c>
      <c r="B76" s="145" t="s">
        <v>76</v>
      </c>
      <c r="C76" s="146">
        <v>9427</v>
      </c>
      <c r="D76" s="147">
        <v>-1.1222991399202797E-2</v>
      </c>
      <c r="E76" s="146">
        <v>1902</v>
      </c>
      <c r="F76" s="147">
        <f t="shared" si="19"/>
        <v>-0.79823910045613666</v>
      </c>
      <c r="G76" s="146">
        <v>10104</v>
      </c>
      <c r="H76" s="147">
        <f t="shared" si="19"/>
        <v>4.3123028391167191</v>
      </c>
      <c r="I76" s="146">
        <v>7732</v>
      </c>
      <c r="J76" s="147">
        <f t="shared" si="19"/>
        <v>-0.23475851148060178</v>
      </c>
      <c r="K76" s="146">
        <v>8226</v>
      </c>
      <c r="L76" s="147">
        <f t="shared" si="19"/>
        <v>6.3890325918261714E-2</v>
      </c>
      <c r="M76" s="146">
        <v>8954</v>
      </c>
      <c r="N76" s="147">
        <f t="shared" si="20"/>
        <v>8.8499878434233015E-2</v>
      </c>
    </row>
    <row r="77" spans="1:15" x14ac:dyDescent="0.25">
      <c r="A77" s="1">
        <v>3</v>
      </c>
      <c r="B77" s="145" t="s">
        <v>78</v>
      </c>
      <c r="C77" s="146">
        <v>3670</v>
      </c>
      <c r="D77" s="147">
        <v>-0.69568822553897181</v>
      </c>
      <c r="E77" s="146">
        <v>3003</v>
      </c>
      <c r="F77" s="147">
        <f t="shared" si="19"/>
        <v>-0.18174386920980923</v>
      </c>
      <c r="G77" s="146">
        <v>10350</v>
      </c>
      <c r="H77" s="147">
        <f t="shared" si="19"/>
        <v>2.4465534465534464</v>
      </c>
      <c r="I77" s="146">
        <v>8945</v>
      </c>
      <c r="J77" s="147">
        <f t="shared" si="19"/>
        <v>-0.13574879227053138</v>
      </c>
      <c r="K77" s="146">
        <v>9719</v>
      </c>
      <c r="L77" s="147">
        <f t="shared" si="19"/>
        <v>8.6528787031861398E-2</v>
      </c>
      <c r="M77" s="146">
        <v>10442</v>
      </c>
      <c r="N77" s="147">
        <f t="shared" si="20"/>
        <v>7.4390369379565779E-2</v>
      </c>
    </row>
    <row r="78" spans="1:15" x14ac:dyDescent="0.25">
      <c r="A78" s="1">
        <v>4</v>
      </c>
      <c r="B78" s="145" t="s">
        <v>80</v>
      </c>
      <c r="C78" s="146">
        <v>0</v>
      </c>
      <c r="D78" s="147">
        <v>-1</v>
      </c>
      <c r="E78" s="146">
        <v>995</v>
      </c>
      <c r="F78" s="147" t="str">
        <f t="shared" si="19"/>
        <v>-</v>
      </c>
      <c r="G78" s="146">
        <v>8811</v>
      </c>
      <c r="H78" s="147">
        <f t="shared" si="19"/>
        <v>7.8552763819095475</v>
      </c>
      <c r="I78" s="146">
        <v>8605</v>
      </c>
      <c r="J78" s="147">
        <f t="shared" si="19"/>
        <v>-2.3379866076495337E-2</v>
      </c>
      <c r="K78" s="146">
        <v>9127</v>
      </c>
      <c r="L78" s="147">
        <f t="shared" si="19"/>
        <v>6.0662405578152168E-2</v>
      </c>
      <c r="M78" s="146">
        <v>9520</v>
      </c>
      <c r="N78" s="147">
        <f t="shared" si="20"/>
        <v>4.3059055549468539E-2</v>
      </c>
    </row>
    <row r="79" spans="1:15" x14ac:dyDescent="0.25">
      <c r="A79" s="1">
        <v>5</v>
      </c>
      <c r="B79" s="145" t="s">
        <v>82</v>
      </c>
      <c r="C79" s="146">
        <v>0</v>
      </c>
      <c r="D79" s="147">
        <v>-1</v>
      </c>
      <c r="E79" s="146">
        <v>6445</v>
      </c>
      <c r="F79" s="147" t="str">
        <f t="shared" si="19"/>
        <v>-</v>
      </c>
      <c r="G79" s="146">
        <v>7605</v>
      </c>
      <c r="H79" s="147">
        <f t="shared" si="19"/>
        <v>0.1799844840961986</v>
      </c>
      <c r="I79" s="146">
        <v>7948</v>
      </c>
      <c r="J79" s="147">
        <f t="shared" si="19"/>
        <v>4.5101906640368172E-2</v>
      </c>
      <c r="K79" s="146">
        <v>10397</v>
      </c>
      <c r="L79" s="147">
        <f t="shared" si="19"/>
        <v>0.30812783090085549</v>
      </c>
      <c r="M79" s="146">
        <v>10791</v>
      </c>
      <c r="N79" s="147">
        <f t="shared" si="20"/>
        <v>3.7895546792343859E-2</v>
      </c>
    </row>
    <row r="80" spans="1:15" x14ac:dyDescent="0.25">
      <c r="A80" s="1">
        <v>6</v>
      </c>
      <c r="B80" s="145" t="s">
        <v>84</v>
      </c>
      <c r="C80" s="146">
        <v>0</v>
      </c>
      <c r="D80" s="147">
        <v>-1</v>
      </c>
      <c r="E80" s="146">
        <v>6240</v>
      </c>
      <c r="F80" s="147" t="str">
        <f t="shared" si="19"/>
        <v>-</v>
      </c>
      <c r="G80" s="146">
        <v>7932</v>
      </c>
      <c r="H80" s="147">
        <f t="shared" si="19"/>
        <v>0.27115384615384608</v>
      </c>
      <c r="I80" s="146">
        <v>9454</v>
      </c>
      <c r="J80" s="147">
        <f t="shared" si="19"/>
        <v>0.1918809884014121</v>
      </c>
      <c r="K80" s="146">
        <v>10752</v>
      </c>
      <c r="L80" s="147">
        <f t="shared" si="19"/>
        <v>0.13729638248360487</v>
      </c>
      <c r="M80" s="146">
        <v>11225</v>
      </c>
      <c r="N80" s="147">
        <f t="shared" si="20"/>
        <v>4.3991815476190466E-2</v>
      </c>
    </row>
    <row r="81" spans="1:15" x14ac:dyDescent="0.25">
      <c r="A81" s="1">
        <v>7</v>
      </c>
      <c r="B81" s="145" t="s">
        <v>86</v>
      </c>
      <c r="C81" s="146">
        <v>0</v>
      </c>
      <c r="D81" s="147">
        <v>-1</v>
      </c>
      <c r="E81" s="146">
        <v>6575</v>
      </c>
      <c r="F81" s="147" t="str">
        <f t="shared" si="19"/>
        <v>-</v>
      </c>
      <c r="G81" s="146">
        <v>8251</v>
      </c>
      <c r="H81" s="147">
        <f t="shared" si="19"/>
        <v>0.25490494296577948</v>
      </c>
      <c r="I81" s="146">
        <v>9743</v>
      </c>
      <c r="J81" s="147">
        <f t="shared" si="19"/>
        <v>0.18082656647679074</v>
      </c>
      <c r="K81" s="146">
        <v>11268</v>
      </c>
      <c r="L81" s="147">
        <f t="shared" si="19"/>
        <v>0.15652263163296731</v>
      </c>
      <c r="M81" s="146">
        <v>13433</v>
      </c>
      <c r="N81" s="147">
        <f t="shared" si="20"/>
        <v>0.19213702520411791</v>
      </c>
    </row>
    <row r="82" spans="1:15" x14ac:dyDescent="0.25">
      <c r="A82" s="1">
        <v>8</v>
      </c>
      <c r="B82" s="145" t="s">
        <v>88</v>
      </c>
      <c r="C82" s="146">
        <v>2214</v>
      </c>
      <c r="D82" s="147">
        <v>-0.82361376673040154</v>
      </c>
      <c r="E82" s="146">
        <v>7582</v>
      </c>
      <c r="F82" s="147">
        <f t="shared" si="19"/>
        <v>2.4245709123757906</v>
      </c>
      <c r="G82" s="146">
        <v>8349</v>
      </c>
      <c r="H82" s="147">
        <f t="shared" si="19"/>
        <v>0.10116064362964927</v>
      </c>
      <c r="I82" s="146">
        <v>8987</v>
      </c>
      <c r="J82" s="147">
        <f t="shared" si="19"/>
        <v>7.641633728590258E-2</v>
      </c>
      <c r="K82" s="146">
        <v>10337</v>
      </c>
      <c r="L82" s="147">
        <f t="shared" si="19"/>
        <v>0.15021698008234119</v>
      </c>
      <c r="M82" s="146">
        <v>12671</v>
      </c>
      <c r="N82" s="147">
        <f t="shared" si="20"/>
        <v>0.22579084840862929</v>
      </c>
    </row>
    <row r="83" spans="1:15" x14ac:dyDescent="0.25">
      <c r="A83" s="1">
        <v>9</v>
      </c>
      <c r="B83" s="145" t="s">
        <v>90</v>
      </c>
      <c r="C83" s="146">
        <v>2215</v>
      </c>
      <c r="D83" s="147">
        <v>-0.81029462144570052</v>
      </c>
      <c r="E83" s="146">
        <v>8853</v>
      </c>
      <c r="F83" s="147">
        <f t="shared" si="19"/>
        <v>2.9968397291196389</v>
      </c>
      <c r="G83" s="146">
        <v>7590</v>
      </c>
      <c r="H83" s="147">
        <f t="shared" si="19"/>
        <v>-0.14266350389698412</v>
      </c>
      <c r="I83" s="146">
        <v>8766</v>
      </c>
      <c r="J83" s="147">
        <f t="shared" si="19"/>
        <v>0.15494071146245059</v>
      </c>
      <c r="K83" s="146">
        <v>9256</v>
      </c>
      <c r="L83" s="147">
        <f t="shared" si="19"/>
        <v>5.5897786903946978E-2</v>
      </c>
      <c r="M83" s="146">
        <v>10703</v>
      </c>
      <c r="N83" s="147">
        <f t="shared" si="20"/>
        <v>0.15633102852203984</v>
      </c>
    </row>
    <row r="84" spans="1:15" x14ac:dyDescent="0.25">
      <c r="A84" s="1">
        <v>10</v>
      </c>
      <c r="B84" s="145" t="s">
        <v>92</v>
      </c>
      <c r="C84" s="146">
        <v>2380</v>
      </c>
      <c r="D84" s="147">
        <v>-0.77002608947724416</v>
      </c>
      <c r="E84" s="146">
        <v>9977</v>
      </c>
      <c r="F84" s="147">
        <f t="shared" si="19"/>
        <v>3.1920168067226893</v>
      </c>
      <c r="G84" s="146">
        <v>7321</v>
      </c>
      <c r="H84" s="147">
        <f t="shared" si="19"/>
        <v>-0.26621228826300491</v>
      </c>
      <c r="I84" s="146">
        <v>8418</v>
      </c>
      <c r="J84" s="147">
        <f t="shared" si="19"/>
        <v>0.14984291763420288</v>
      </c>
      <c r="K84" s="146">
        <v>11211</v>
      </c>
      <c r="L84" s="147">
        <f t="shared" si="19"/>
        <v>0.33178902352102635</v>
      </c>
      <c r="M84" s="146">
        <v>11318</v>
      </c>
      <c r="N84" s="147">
        <f t="shared" si="20"/>
        <v>9.5441976630095127E-3</v>
      </c>
    </row>
    <row r="85" spans="1:15" x14ac:dyDescent="0.25">
      <c r="A85" s="1">
        <v>11</v>
      </c>
      <c r="B85" s="145" t="s">
        <v>94</v>
      </c>
      <c r="C85" s="146">
        <v>1419</v>
      </c>
      <c r="D85" s="147">
        <v>-0.88168098057200028</v>
      </c>
      <c r="E85" s="146">
        <v>9796</v>
      </c>
      <c r="F85" s="147">
        <f t="shared" si="19"/>
        <v>5.9034531360112759</v>
      </c>
      <c r="G85" s="146">
        <v>8326</v>
      </c>
      <c r="H85" s="147">
        <f t="shared" si="19"/>
        <v>-0.15006124948958754</v>
      </c>
      <c r="I85" s="146">
        <v>8816</v>
      </c>
      <c r="J85" s="147">
        <f t="shared" si="19"/>
        <v>5.8851789574825952E-2</v>
      </c>
      <c r="K85" s="146">
        <v>11244</v>
      </c>
      <c r="L85" s="147">
        <f t="shared" si="19"/>
        <v>0.27540834845735018</v>
      </c>
      <c r="M85" s="146"/>
      <c r="N85" s="147"/>
    </row>
    <row r="86" spans="1:15" x14ac:dyDescent="0.25">
      <c r="A86" s="1">
        <v>12</v>
      </c>
      <c r="B86" s="145" t="s">
        <v>96</v>
      </c>
      <c r="C86" s="146">
        <v>1735</v>
      </c>
      <c r="D86" s="147">
        <v>-0.82333774564708273</v>
      </c>
      <c r="E86" s="146">
        <v>7839</v>
      </c>
      <c r="F86" s="147">
        <f t="shared" si="19"/>
        <v>3.5181556195965422</v>
      </c>
      <c r="G86" s="146">
        <v>7350</v>
      </c>
      <c r="H86" s="147">
        <f t="shared" si="19"/>
        <v>-6.2380405663987726E-2</v>
      </c>
      <c r="I86" s="146">
        <v>8472</v>
      </c>
      <c r="J86" s="147">
        <f t="shared" si="19"/>
        <v>0.15265306122448985</v>
      </c>
      <c r="K86" s="146">
        <v>9082</v>
      </c>
      <c r="L86" s="147">
        <f t="shared" si="19"/>
        <v>7.2001888574126482E-2</v>
      </c>
      <c r="M86" s="146"/>
      <c r="N86" s="147"/>
    </row>
    <row r="87" spans="1:15" ht="15.75" x14ac:dyDescent="0.25">
      <c r="B87" s="148" t="s">
        <v>33</v>
      </c>
      <c r="C87" s="149">
        <v>34055</v>
      </c>
      <c r="D87" s="150">
        <v>-0.74073481941652963</v>
      </c>
      <c r="E87" s="149">
        <v>70827</v>
      </c>
      <c r="F87" s="150">
        <f t="shared" si="19"/>
        <v>1.0797827044486858</v>
      </c>
      <c r="G87" s="149">
        <v>98456</v>
      </c>
      <c r="H87" s="150">
        <f t="shared" si="19"/>
        <v>0.39009134934417666</v>
      </c>
      <c r="I87" s="149">
        <v>103299</v>
      </c>
      <c r="J87" s="150">
        <f t="shared" si="19"/>
        <v>4.9189485658568399E-2</v>
      </c>
      <c r="K87" s="149">
        <v>118688</v>
      </c>
      <c r="L87" s="150">
        <f t="shared" si="19"/>
        <v>0.14897530469801246</v>
      </c>
      <c r="M87" s="149">
        <v>85846</v>
      </c>
      <c r="N87" s="150">
        <v>0.10207330380640611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261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118</v>
      </c>
    </row>
    <row r="94" spans="1:15" ht="22.5" thickTop="1" thickBot="1" x14ac:dyDescent="0.3">
      <c r="B94" s="152" t="s">
        <v>99</v>
      </c>
      <c r="C94" s="135" t="s">
        <v>35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CONCATENATE("var ",RIGHT(C95,2),"/",RIGHT(C95-1,2))</f>
        <v>var 20/19</v>
      </c>
      <c r="E96" s="144" t="s">
        <v>72</v>
      </c>
      <c r="F96" s="143" t="str">
        <f>CONCATENATE("var ",RIGHT(E95,2),"/",RIGHT(E95-1,2))</f>
        <v>var 21/20</v>
      </c>
      <c r="G96" s="144" t="s">
        <v>72</v>
      </c>
      <c r="H96" s="143" t="str">
        <f>CONCATENATE("var ",RIGHT(G95,2),"/",RIGHT(G95-1,2))</f>
        <v>var 22/21</v>
      </c>
      <c r="I96" s="144" t="s">
        <v>72</v>
      </c>
      <c r="J96" s="143" t="str">
        <f>CONCATENATE("var ",RIGHT(I95,2),"/",RIGHT(I95-1,2))</f>
        <v>var 23/22</v>
      </c>
      <c r="K96" s="144" t="s">
        <v>72</v>
      </c>
      <c r="L96" s="143" t="str">
        <f>CONCATENATE("var ",RIGHT(K95,2),"/",RIGHT(K95-1,2))</f>
        <v>var 24/23</v>
      </c>
      <c r="M96" s="144" t="s">
        <v>72</v>
      </c>
      <c r="N96" s="143" t="str">
        <f>CONCATENATE("var ",RIGHT(M95,2),"/",RIGHT(M95-1,2))</f>
        <v>var 25/24</v>
      </c>
    </row>
    <row r="97" spans="2:14" x14ac:dyDescent="0.25">
      <c r="B97" s="145" t="s">
        <v>74</v>
      </c>
      <c r="C97" s="146">
        <v>12148</v>
      </c>
      <c r="D97" s="147">
        <v>5.2962595167163062E-3</v>
      </c>
      <c r="E97" s="146">
        <v>1233</v>
      </c>
      <c r="F97" s="147">
        <f t="shared" ref="F97:L109" si="24">IFERROR(E97/C97-1,"-")</f>
        <v>-0.89850181099769511</v>
      </c>
      <c r="G97" s="146">
        <v>7747</v>
      </c>
      <c r="H97" s="147">
        <f t="shared" si="24"/>
        <v>5.2830494728304949</v>
      </c>
      <c r="I97" s="146">
        <v>10548</v>
      </c>
      <c r="J97" s="147">
        <f t="shared" si="24"/>
        <v>0.36155931328256097</v>
      </c>
      <c r="K97" s="146">
        <v>10084</v>
      </c>
      <c r="L97" s="147">
        <f t="shared" si="24"/>
        <v>-4.3989381873340894E-2</v>
      </c>
      <c r="M97" s="146">
        <v>10527</v>
      </c>
      <c r="N97" s="147">
        <f t="shared" ref="N97:N106" si="25">IFERROR(M97/K97-1,"-")</f>
        <v>4.3930979769932543E-2</v>
      </c>
    </row>
    <row r="98" spans="2:14" x14ac:dyDescent="0.25">
      <c r="B98" s="145" t="s">
        <v>76</v>
      </c>
      <c r="C98" s="146">
        <v>9663</v>
      </c>
      <c r="D98" s="147">
        <v>-5.5332877114087409E-2</v>
      </c>
      <c r="E98" s="146">
        <v>1782</v>
      </c>
      <c r="F98" s="147">
        <f t="shared" si="24"/>
        <v>-0.81558522198075134</v>
      </c>
      <c r="G98" s="146">
        <v>8701</v>
      </c>
      <c r="H98" s="147">
        <f t="shared" si="24"/>
        <v>3.882716049382716</v>
      </c>
      <c r="I98" s="146">
        <v>9744</v>
      </c>
      <c r="J98" s="147">
        <f t="shared" si="24"/>
        <v>0.11987127916331453</v>
      </c>
      <c r="K98" s="146">
        <v>10212</v>
      </c>
      <c r="L98" s="147">
        <f t="shared" si="24"/>
        <v>4.8029556650246219E-2</v>
      </c>
      <c r="M98" s="146">
        <v>11237</v>
      </c>
      <c r="N98" s="147">
        <f t="shared" si="25"/>
        <v>0.10037211124167644</v>
      </c>
    </row>
    <row r="99" spans="2:14" x14ac:dyDescent="0.25">
      <c r="B99" s="145" t="s">
        <v>78</v>
      </c>
      <c r="C99" s="146">
        <v>4212</v>
      </c>
      <c r="D99" s="147">
        <v>-0.71091283459162669</v>
      </c>
      <c r="E99" s="146">
        <v>2189</v>
      </c>
      <c r="F99" s="147">
        <f t="shared" si="24"/>
        <v>-0.48029439696106357</v>
      </c>
      <c r="G99" s="146">
        <v>10306</v>
      </c>
      <c r="H99" s="147">
        <f t="shared" si="24"/>
        <v>3.708085883965281</v>
      </c>
      <c r="I99" s="146">
        <v>12785</v>
      </c>
      <c r="J99" s="147">
        <f t="shared" si="24"/>
        <v>0.24053949155831544</v>
      </c>
      <c r="K99" s="146">
        <v>13554</v>
      </c>
      <c r="L99" s="147">
        <f t="shared" si="24"/>
        <v>6.0148611654282425E-2</v>
      </c>
      <c r="M99" s="146">
        <v>16049</v>
      </c>
      <c r="N99" s="147">
        <f t="shared" si="25"/>
        <v>0.18407850081156862</v>
      </c>
    </row>
    <row r="100" spans="2:14" x14ac:dyDescent="0.25">
      <c r="B100" s="145" t="s">
        <v>80</v>
      </c>
      <c r="C100" s="146">
        <v>0</v>
      </c>
      <c r="D100" s="147">
        <v>-1</v>
      </c>
      <c r="E100" s="146">
        <v>2508</v>
      </c>
      <c r="F100" s="147" t="str">
        <f t="shared" si="24"/>
        <v>-</v>
      </c>
      <c r="G100" s="146">
        <v>11549</v>
      </c>
      <c r="H100" s="147">
        <f t="shared" si="24"/>
        <v>3.6048644338118025</v>
      </c>
      <c r="I100" s="146">
        <v>13464</v>
      </c>
      <c r="J100" s="147">
        <f t="shared" si="24"/>
        <v>0.16581522209715116</v>
      </c>
      <c r="K100" s="146">
        <v>14976</v>
      </c>
      <c r="L100" s="147">
        <f t="shared" si="24"/>
        <v>0.11229946524064172</v>
      </c>
      <c r="M100" s="146">
        <v>18214</v>
      </c>
      <c r="N100" s="147">
        <f t="shared" si="25"/>
        <v>0.2162126068376069</v>
      </c>
    </row>
    <row r="101" spans="2:14" x14ac:dyDescent="0.25">
      <c r="B101" s="145" t="s">
        <v>82</v>
      </c>
      <c r="C101" s="146">
        <v>0</v>
      </c>
      <c r="D101" s="147">
        <v>-1</v>
      </c>
      <c r="E101" s="146">
        <v>4643</v>
      </c>
      <c r="F101" s="147" t="str">
        <f t="shared" si="24"/>
        <v>-</v>
      </c>
      <c r="G101" s="146">
        <v>9720</v>
      </c>
      <c r="H101" s="147">
        <f t="shared" si="24"/>
        <v>1.0934740469524016</v>
      </c>
      <c r="I101" s="146">
        <v>11720</v>
      </c>
      <c r="J101" s="147">
        <f t="shared" si="24"/>
        <v>0.20576131687242794</v>
      </c>
      <c r="K101" s="146">
        <v>15274</v>
      </c>
      <c r="L101" s="147">
        <f t="shared" si="24"/>
        <v>0.30324232081911262</v>
      </c>
      <c r="M101" s="146">
        <v>17680</v>
      </c>
      <c r="N101" s="147">
        <f t="shared" si="25"/>
        <v>0.15752258740343072</v>
      </c>
    </row>
    <row r="102" spans="2:14" x14ac:dyDescent="0.25">
      <c r="B102" s="145" t="s">
        <v>84</v>
      </c>
      <c r="C102" s="146">
        <v>0</v>
      </c>
      <c r="D102" s="147">
        <v>-1</v>
      </c>
      <c r="E102" s="146">
        <v>6523</v>
      </c>
      <c r="F102" s="147" t="str">
        <f t="shared" si="24"/>
        <v>-</v>
      </c>
      <c r="G102" s="146">
        <v>11984</v>
      </c>
      <c r="H102" s="147">
        <f t="shared" si="24"/>
        <v>0.83719147631457913</v>
      </c>
      <c r="I102" s="146">
        <v>14158</v>
      </c>
      <c r="J102" s="147">
        <f t="shared" si="24"/>
        <v>0.18140854472630163</v>
      </c>
      <c r="K102" s="146">
        <v>17109</v>
      </c>
      <c r="L102" s="147">
        <f t="shared" si="24"/>
        <v>0.20843339454725252</v>
      </c>
      <c r="M102" s="146">
        <v>18628</v>
      </c>
      <c r="N102" s="147">
        <f t="shared" si="25"/>
        <v>8.8783681103512757E-2</v>
      </c>
    </row>
    <row r="103" spans="2:14" x14ac:dyDescent="0.25">
      <c r="B103" s="145" t="s">
        <v>86</v>
      </c>
      <c r="C103" s="146">
        <v>0</v>
      </c>
      <c r="D103" s="147">
        <v>-1</v>
      </c>
      <c r="E103" s="146">
        <v>7479</v>
      </c>
      <c r="F103" s="147" t="str">
        <f t="shared" si="24"/>
        <v>-</v>
      </c>
      <c r="G103" s="146">
        <v>15890</v>
      </c>
      <c r="H103" s="147">
        <f t="shared" si="24"/>
        <v>1.1246155903195616</v>
      </c>
      <c r="I103" s="146">
        <v>13061</v>
      </c>
      <c r="J103" s="147">
        <f t="shared" si="24"/>
        <v>-0.17803650094398993</v>
      </c>
      <c r="K103" s="146">
        <v>18453</v>
      </c>
      <c r="L103" s="147">
        <f t="shared" si="24"/>
        <v>0.41283209555164224</v>
      </c>
      <c r="M103" s="146">
        <v>19970</v>
      </c>
      <c r="N103" s="147">
        <f t="shared" si="25"/>
        <v>8.2208854928737862E-2</v>
      </c>
    </row>
    <row r="104" spans="2:14" x14ac:dyDescent="0.25">
      <c r="B104" s="145" t="s">
        <v>88</v>
      </c>
      <c r="C104" s="146">
        <v>4389</v>
      </c>
      <c r="D104" s="147">
        <v>-0.70583109919571041</v>
      </c>
      <c r="E104" s="146">
        <v>8501</v>
      </c>
      <c r="F104" s="147">
        <f t="shared" si="24"/>
        <v>0.9368876737297791</v>
      </c>
      <c r="G104" s="146">
        <v>13448</v>
      </c>
      <c r="H104" s="147">
        <f t="shared" si="24"/>
        <v>0.58193153746618043</v>
      </c>
      <c r="I104" s="146">
        <v>11864</v>
      </c>
      <c r="J104" s="147">
        <f t="shared" si="24"/>
        <v>-0.11778703152885184</v>
      </c>
      <c r="K104" s="146">
        <v>17564</v>
      </c>
      <c r="L104" s="147">
        <f t="shared" si="24"/>
        <v>0.48044504383007425</v>
      </c>
      <c r="M104" s="146">
        <v>18836</v>
      </c>
      <c r="N104" s="147">
        <f t="shared" si="25"/>
        <v>7.2420860851742264E-2</v>
      </c>
    </row>
    <row r="105" spans="2:14" x14ac:dyDescent="0.25">
      <c r="B105" s="145" t="s">
        <v>90</v>
      </c>
      <c r="C105" s="146">
        <v>3620</v>
      </c>
      <c r="D105" s="147">
        <v>-0.70921359145312879</v>
      </c>
      <c r="E105" s="146">
        <v>7790</v>
      </c>
      <c r="F105" s="147">
        <f t="shared" si="24"/>
        <v>1.1519337016574585</v>
      </c>
      <c r="G105" s="146">
        <v>10187</v>
      </c>
      <c r="H105" s="147">
        <f t="shared" si="24"/>
        <v>0.30770218228498081</v>
      </c>
      <c r="I105" s="146">
        <v>13837</v>
      </c>
      <c r="J105" s="147">
        <f t="shared" si="24"/>
        <v>0.35829979385491306</v>
      </c>
      <c r="K105" s="146">
        <v>16879</v>
      </c>
      <c r="L105" s="147">
        <f t="shared" si="24"/>
        <v>0.21984534219845342</v>
      </c>
      <c r="M105" s="146">
        <v>16579</v>
      </c>
      <c r="N105" s="147">
        <f t="shared" si="25"/>
        <v>-1.7773564784643647E-2</v>
      </c>
    </row>
    <row r="106" spans="2:14" x14ac:dyDescent="0.25">
      <c r="B106" s="145" t="s">
        <v>92</v>
      </c>
      <c r="C106" s="146">
        <v>3889</v>
      </c>
      <c r="D106" s="147">
        <v>-0.67750228045443239</v>
      </c>
      <c r="E106" s="146">
        <v>9193</v>
      </c>
      <c r="F106" s="147">
        <f t="shared" si="24"/>
        <v>1.3638467472357934</v>
      </c>
      <c r="G106" s="146">
        <v>13403</v>
      </c>
      <c r="H106" s="147">
        <f t="shared" si="24"/>
        <v>0.45795714130316556</v>
      </c>
      <c r="I106" s="146">
        <v>11965</v>
      </c>
      <c r="J106" s="147">
        <f t="shared" si="24"/>
        <v>-0.10728941281802584</v>
      </c>
      <c r="K106" s="146">
        <v>15319</v>
      </c>
      <c r="L106" s="147">
        <f t="shared" si="24"/>
        <v>0.28031759297952363</v>
      </c>
      <c r="M106" s="146">
        <v>17303</v>
      </c>
      <c r="N106" s="147">
        <f t="shared" si="25"/>
        <v>0.12951237025915541</v>
      </c>
    </row>
    <row r="107" spans="2:14" x14ac:dyDescent="0.25">
      <c r="B107" s="145" t="s">
        <v>94</v>
      </c>
      <c r="C107" s="146">
        <v>2134</v>
      </c>
      <c r="D107" s="147">
        <v>-0.82806961005478574</v>
      </c>
      <c r="E107" s="146">
        <v>8135</v>
      </c>
      <c r="F107" s="147">
        <f t="shared" si="24"/>
        <v>2.8120899718837862</v>
      </c>
      <c r="G107" s="146">
        <v>11498</v>
      </c>
      <c r="H107" s="147">
        <f t="shared" si="24"/>
        <v>0.41339889366933003</v>
      </c>
      <c r="I107" s="146">
        <v>10513</v>
      </c>
      <c r="J107" s="147">
        <f t="shared" si="24"/>
        <v>-8.5667072534353794E-2</v>
      </c>
      <c r="K107" s="146">
        <v>12349</v>
      </c>
      <c r="L107" s="147">
        <f t="shared" si="24"/>
        <v>0.17464092076476745</v>
      </c>
      <c r="M107" s="146"/>
      <c r="N107" s="147"/>
    </row>
    <row r="108" spans="2:14" x14ac:dyDescent="0.25">
      <c r="B108" s="145" t="s">
        <v>96</v>
      </c>
      <c r="C108" s="146">
        <v>3464</v>
      </c>
      <c r="D108" s="147">
        <v>-0.72120724346076459</v>
      </c>
      <c r="E108" s="146">
        <v>8972</v>
      </c>
      <c r="F108" s="147">
        <f t="shared" si="24"/>
        <v>1.5900692840646653</v>
      </c>
      <c r="G108" s="146">
        <v>10992</v>
      </c>
      <c r="H108" s="147">
        <f t="shared" si="24"/>
        <v>0.22514489522960313</v>
      </c>
      <c r="I108" s="146">
        <v>11541</v>
      </c>
      <c r="J108" s="147">
        <f t="shared" si="24"/>
        <v>4.994541484716164E-2</v>
      </c>
      <c r="K108" s="146">
        <v>11532</v>
      </c>
      <c r="L108" s="147">
        <f t="shared" si="24"/>
        <v>-7.7982843774371258E-4</v>
      </c>
      <c r="M108" s="146"/>
      <c r="N108" s="147"/>
    </row>
    <row r="109" spans="2:14" ht="15.75" x14ac:dyDescent="0.25">
      <c r="B109" s="148" t="s">
        <v>33</v>
      </c>
      <c r="C109" s="149">
        <v>48658</v>
      </c>
      <c r="D109" s="150">
        <v>-0.69428632462522466</v>
      </c>
      <c r="E109" s="149">
        <v>68948</v>
      </c>
      <c r="F109" s="150">
        <f t="shared" si="24"/>
        <v>0.41699206708043901</v>
      </c>
      <c r="G109" s="149">
        <v>135425</v>
      </c>
      <c r="H109" s="150">
        <f t="shared" si="24"/>
        <v>0.96416139699483661</v>
      </c>
      <c r="I109" s="149">
        <v>145200</v>
      </c>
      <c r="J109" s="150">
        <f t="shared" si="24"/>
        <v>7.2180173527782943E-2</v>
      </c>
      <c r="K109" s="149">
        <v>173305</v>
      </c>
      <c r="L109" s="150">
        <f t="shared" si="24"/>
        <v>0.1935606060606061</v>
      </c>
      <c r="M109" s="149">
        <v>131141</v>
      </c>
      <c r="N109" s="150">
        <v>0.11870233565932464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ADF7-2BD4-4CF0-BFF5-B1602773FF2F}">
  <sheetPr>
    <tabColor theme="7" tint="0.79998168889431442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262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135</v>
      </c>
      <c r="D6" s="136"/>
    </row>
    <row r="7" spans="1:5" ht="16.5" thickTop="1" thickBot="1" x14ac:dyDescent="0.3">
      <c r="B7" s="109"/>
      <c r="C7" s="142" t="s">
        <v>141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914356</v>
      </c>
      <c r="D8" s="147">
        <f t="shared" ref="D8:D10" si="0">C8/C9-1</f>
        <v>0.14602781482187077</v>
      </c>
    </row>
    <row r="9" spans="1:5" x14ac:dyDescent="0.25">
      <c r="A9" s="1"/>
      <c r="B9" s="145">
        <v>2023</v>
      </c>
      <c r="C9" s="146">
        <v>797848</v>
      </c>
      <c r="D9" s="147">
        <f t="shared" si="0"/>
        <v>0.12337357879545219</v>
      </c>
    </row>
    <row r="10" spans="1:5" x14ac:dyDescent="0.25">
      <c r="A10" s="1"/>
      <c r="B10" s="145">
        <v>2022</v>
      </c>
      <c r="C10" s="146">
        <v>710225</v>
      </c>
      <c r="D10" s="147">
        <f t="shared" si="0"/>
        <v>1.0051298121986201</v>
      </c>
    </row>
    <row r="11" spans="1:5" x14ac:dyDescent="0.25">
      <c r="A11" s="1"/>
      <c r="B11" s="145">
        <v>2021</v>
      </c>
      <c r="C11" s="146">
        <v>354204</v>
      </c>
      <c r="D11" s="147">
        <f>C11/C12-1</f>
        <v>0.56841942125888378</v>
      </c>
    </row>
    <row r="12" spans="1:5" x14ac:dyDescent="0.25">
      <c r="A12" s="1" t="s">
        <v>75</v>
      </c>
      <c r="B12" s="145">
        <v>2020</v>
      </c>
      <c r="C12" s="146">
        <v>225835</v>
      </c>
      <c r="D12" s="147">
        <f t="shared" ref="D12:D21" si="1">C12/C13-1</f>
        <v>-0.71475431370394371</v>
      </c>
    </row>
    <row r="13" spans="1:5" x14ac:dyDescent="0.25">
      <c r="A13" s="1" t="s">
        <v>77</v>
      </c>
      <c r="B13" s="145">
        <v>2019</v>
      </c>
      <c r="C13" s="146">
        <v>791721</v>
      </c>
      <c r="D13" s="147">
        <f t="shared" si="1"/>
        <v>-3.0745499397063059E-2</v>
      </c>
    </row>
    <row r="14" spans="1:5" x14ac:dyDescent="0.25">
      <c r="A14" s="1" t="s">
        <v>79</v>
      </c>
      <c r="B14" s="145">
        <v>2018</v>
      </c>
      <c r="C14" s="146">
        <v>816835</v>
      </c>
      <c r="D14" s="147">
        <f t="shared" si="1"/>
        <v>9.7939955461257E-6</v>
      </c>
    </row>
    <row r="15" spans="1:5" x14ac:dyDescent="0.25">
      <c r="A15" s="1" t="s">
        <v>81</v>
      </c>
      <c r="B15" s="145">
        <v>2017</v>
      </c>
      <c r="C15" s="146">
        <v>816827</v>
      </c>
      <c r="D15" s="147">
        <f>C15/C16-1</f>
        <v>4.8172239495846814E-2</v>
      </c>
    </row>
    <row r="16" spans="1:5" x14ac:dyDescent="0.25">
      <c r="A16" s="1" t="s">
        <v>83</v>
      </c>
      <c r="B16" s="145">
        <v>2016</v>
      </c>
      <c r="C16" s="146">
        <v>779287</v>
      </c>
      <c r="D16" s="147">
        <f>C16/C17-1</f>
        <v>0.12733303822262343</v>
      </c>
    </row>
    <row r="17" spans="1:5" x14ac:dyDescent="0.25">
      <c r="A17" s="1" t="s">
        <v>85</v>
      </c>
      <c r="B17" s="145">
        <v>2015</v>
      </c>
      <c r="C17" s="146">
        <v>691266</v>
      </c>
      <c r="D17" s="147">
        <f t="shared" si="1"/>
        <v>-3.5005625804434226E-2</v>
      </c>
    </row>
    <row r="18" spans="1:5" x14ac:dyDescent="0.25">
      <c r="A18" s="1" t="s">
        <v>87</v>
      </c>
      <c r="B18" s="145">
        <v>2014</v>
      </c>
      <c r="C18" s="146">
        <v>716342</v>
      </c>
      <c r="D18" s="147">
        <f t="shared" si="1"/>
        <v>8.8414565447620941E-3</v>
      </c>
    </row>
    <row r="19" spans="1:5" x14ac:dyDescent="0.25">
      <c r="A19" s="1" t="s">
        <v>89</v>
      </c>
      <c r="B19" s="145">
        <v>2013</v>
      </c>
      <c r="C19" s="146">
        <v>710064</v>
      </c>
      <c r="D19" s="147">
        <f t="shared" si="1"/>
        <v>3.8519760079680943E-2</v>
      </c>
    </row>
    <row r="20" spans="1:5" x14ac:dyDescent="0.25">
      <c r="A20" s="1" t="s">
        <v>91</v>
      </c>
      <c r="B20" s="145">
        <v>2012</v>
      </c>
      <c r="C20" s="146">
        <v>683727</v>
      </c>
      <c r="D20" s="147">
        <f>C20/C21-1</f>
        <v>-1.9914853358561913E-2</v>
      </c>
    </row>
    <row r="21" spans="1:5" x14ac:dyDescent="0.25">
      <c r="A21" s="1" t="s">
        <v>93</v>
      </c>
      <c r="B21" s="145">
        <v>2011</v>
      </c>
      <c r="C21" s="146">
        <v>697620</v>
      </c>
      <c r="D21" s="147">
        <f t="shared" si="1"/>
        <v>1.5196957988989679E-2</v>
      </c>
    </row>
    <row r="22" spans="1:5" x14ac:dyDescent="0.25">
      <c r="A22" s="1" t="s">
        <v>95</v>
      </c>
      <c r="B22" s="145">
        <v>2010</v>
      </c>
      <c r="C22" s="146">
        <v>687177</v>
      </c>
      <c r="D22" s="147"/>
    </row>
    <row r="23" spans="1:5" ht="6" customHeight="1" x14ac:dyDescent="0.25"/>
    <row r="24" spans="1:5" x14ac:dyDescent="0.25">
      <c r="B24" s="131" t="s">
        <v>58</v>
      </c>
      <c r="C24" s="131"/>
      <c r="D24" s="131"/>
    </row>
    <row r="27" spans="1:5" ht="48.75" customHeight="1" thickBot="1" x14ac:dyDescent="0.3">
      <c r="B27" s="12" t="s">
        <v>263</v>
      </c>
      <c r="C27" s="12"/>
      <c r="D27" s="12"/>
      <c r="E27" s="1" t="s">
        <v>97</v>
      </c>
    </row>
    <row r="28" spans="1:5" ht="10.5" customHeight="1" thickBot="1" x14ac:dyDescent="0.3">
      <c r="B28" s="132"/>
      <c r="C28" s="133"/>
      <c r="D28" s="132"/>
      <c r="E28" s="1" t="s">
        <v>98</v>
      </c>
    </row>
    <row r="29" spans="1:5" ht="22.5" thickTop="1" thickBot="1" x14ac:dyDescent="0.3">
      <c r="B29" s="152" t="s">
        <v>99</v>
      </c>
      <c r="C29" s="135" t="s">
        <v>140</v>
      </c>
      <c r="D29" s="136"/>
    </row>
    <row r="30" spans="1:5" ht="16.5" thickTop="1" thickBot="1" x14ac:dyDescent="0.3">
      <c r="B30" s="109"/>
      <c r="C30" s="142" t="s">
        <v>141</v>
      </c>
      <c r="D30" s="143" t="s">
        <v>142</v>
      </c>
    </row>
    <row r="31" spans="1:5" x14ac:dyDescent="0.25">
      <c r="B31" s="145">
        <v>2024</v>
      </c>
      <c r="C31" s="146">
        <v>741051</v>
      </c>
      <c r="D31" s="147">
        <f t="shared" ref="D31:D44" si="2">C31/C32-1</f>
        <v>0.13545280151015548</v>
      </c>
    </row>
    <row r="32" spans="1:5" x14ac:dyDescent="0.25">
      <c r="B32" s="145">
        <v>2023</v>
      </c>
      <c r="C32" s="146">
        <v>652648</v>
      </c>
      <c r="D32" s="147">
        <f t="shared" si="2"/>
        <v>0.13543493389004868</v>
      </c>
    </row>
    <row r="33" spans="2:4" x14ac:dyDescent="0.25">
      <c r="B33" s="145">
        <v>2022</v>
      </c>
      <c r="C33" s="146">
        <v>574800</v>
      </c>
      <c r="D33" s="147">
        <f t="shared" si="2"/>
        <v>1.0150321115068568</v>
      </c>
    </row>
    <row r="34" spans="2:4" x14ac:dyDescent="0.25">
      <c r="B34" s="145">
        <v>2021</v>
      </c>
      <c r="C34" s="146">
        <v>285256</v>
      </c>
      <c r="D34" s="147">
        <f t="shared" si="2"/>
        <v>0.61000581339564386</v>
      </c>
    </row>
    <row r="35" spans="2:4" x14ac:dyDescent="0.25">
      <c r="B35" s="145">
        <v>2020</v>
      </c>
      <c r="C35" s="146">
        <v>177177</v>
      </c>
      <c r="D35" s="147">
        <f t="shared" si="2"/>
        <v>-0.71990438836535409</v>
      </c>
    </row>
    <row r="36" spans="2:4" x14ac:dyDescent="0.25">
      <c r="B36" s="145">
        <v>2019</v>
      </c>
      <c r="C36" s="146">
        <v>632559</v>
      </c>
      <c r="D36" s="147">
        <f t="shared" si="2"/>
        <v>-1.6618758832116387E-2</v>
      </c>
    </row>
    <row r="37" spans="2:4" x14ac:dyDescent="0.25">
      <c r="B37" s="145">
        <v>2018</v>
      </c>
      <c r="C37" s="146">
        <v>643249</v>
      </c>
      <c r="D37" s="147">
        <f t="shared" si="2"/>
        <v>1.6925331558486967E-2</v>
      </c>
    </row>
    <row r="38" spans="2:4" x14ac:dyDescent="0.25">
      <c r="B38" s="145">
        <v>2017</v>
      </c>
      <c r="C38" s="146">
        <v>632543</v>
      </c>
      <c r="D38" s="147">
        <f>C38/C39-1</f>
        <v>7.4612995732419973E-2</v>
      </c>
    </row>
    <row r="39" spans="2:4" x14ac:dyDescent="0.25">
      <c r="B39" s="145">
        <v>2016</v>
      </c>
      <c r="C39" s="146">
        <v>588624</v>
      </c>
      <c r="D39" s="147">
        <f>C39/C40-1</f>
        <v>0.11416403248092966</v>
      </c>
    </row>
    <row r="40" spans="2:4" x14ac:dyDescent="0.25">
      <c r="B40" s="145">
        <v>2015</v>
      </c>
      <c r="C40" s="146">
        <v>528310</v>
      </c>
      <c r="D40" s="147">
        <f t="shared" si="2"/>
        <v>-5.375901132852734E-2</v>
      </c>
    </row>
    <row r="41" spans="2:4" x14ac:dyDescent="0.25">
      <c r="B41" s="145">
        <v>2014</v>
      </c>
      <c r="C41" s="146">
        <v>558325</v>
      </c>
      <c r="D41" s="147">
        <f t="shared" si="2"/>
        <v>-8.9392059443234029E-3</v>
      </c>
    </row>
    <row r="42" spans="2:4" x14ac:dyDescent="0.25">
      <c r="B42" s="145">
        <v>2013</v>
      </c>
      <c r="C42" s="146">
        <v>563361</v>
      </c>
      <c r="D42" s="147">
        <f t="shared" si="2"/>
        <v>3.4056096929738322E-2</v>
      </c>
    </row>
    <row r="43" spans="2:4" x14ac:dyDescent="0.25">
      <c r="B43" s="145">
        <v>2012</v>
      </c>
      <c r="C43" s="146">
        <v>544807</v>
      </c>
      <c r="D43" s="147">
        <f>C43/C44-1</f>
        <v>-4.7296655437745194E-3</v>
      </c>
    </row>
    <row r="44" spans="2:4" x14ac:dyDescent="0.25">
      <c r="B44" s="145">
        <v>2011</v>
      </c>
      <c r="C44" s="146">
        <v>547396</v>
      </c>
      <c r="D44" s="147">
        <f t="shared" si="2"/>
        <v>3.9493048790445906E-2</v>
      </c>
    </row>
    <row r="45" spans="2:4" x14ac:dyDescent="0.25">
      <c r="B45" s="145">
        <v>2010</v>
      </c>
      <c r="C45" s="146">
        <v>526599</v>
      </c>
      <c r="D45" s="147"/>
    </row>
    <row r="46" spans="2:4" ht="6" customHeight="1" x14ac:dyDescent="0.25"/>
    <row r="47" spans="2:4" x14ac:dyDescent="0.25">
      <c r="B47" s="131" t="s">
        <v>58</v>
      </c>
      <c r="C47" s="131"/>
      <c r="D47" s="131"/>
    </row>
    <row r="50" spans="1:5" ht="48.75" customHeight="1" thickBot="1" x14ac:dyDescent="0.3">
      <c r="B50" s="12" t="s">
        <v>264</v>
      </c>
      <c r="C50" s="12"/>
      <c r="D50" s="12"/>
      <c r="E50" s="1" t="s">
        <v>101</v>
      </c>
    </row>
    <row r="51" spans="1:5" ht="10.5" customHeight="1" thickBot="1" x14ac:dyDescent="0.3">
      <c r="B51" s="132"/>
      <c r="C51" s="133"/>
      <c r="D51" s="132"/>
      <c r="E51" s="1" t="s">
        <v>102</v>
      </c>
    </row>
    <row r="52" spans="1:5" ht="22.5" thickTop="1" thickBot="1" x14ac:dyDescent="0.3">
      <c r="B52" s="137"/>
      <c r="C52" s="135" t="s">
        <v>143</v>
      </c>
      <c r="D52" s="136"/>
    </row>
    <row r="53" spans="1:5" ht="16.5" thickTop="1" thickBot="1" x14ac:dyDescent="0.3">
      <c r="B53" s="109"/>
      <c r="C53" s="142" t="s">
        <v>141</v>
      </c>
      <c r="D53" s="143" t="s">
        <v>142</v>
      </c>
    </row>
    <row r="54" spans="1:5" x14ac:dyDescent="0.25">
      <c r="A54" s="1">
        <v>1</v>
      </c>
      <c r="B54" s="145">
        <v>2024</v>
      </c>
      <c r="C54" s="146">
        <v>622363</v>
      </c>
      <c r="D54" s="147">
        <f t="shared" ref="D54:D56" si="3">C54/C55-1</f>
        <v>0.13291004443441246</v>
      </c>
    </row>
    <row r="55" spans="1:5" x14ac:dyDescent="0.25">
      <c r="A55" s="1"/>
      <c r="B55" s="145">
        <v>2023</v>
      </c>
      <c r="C55" s="146">
        <v>549349</v>
      </c>
      <c r="D55" s="147">
        <f t="shared" si="3"/>
        <v>0.15326108862502719</v>
      </c>
    </row>
    <row r="56" spans="1:5" x14ac:dyDescent="0.25">
      <c r="A56" s="1"/>
      <c r="B56" s="145">
        <v>2022</v>
      </c>
      <c r="C56" s="146">
        <v>476344</v>
      </c>
      <c r="D56" s="147">
        <f t="shared" si="3"/>
        <v>1.2214532549235413</v>
      </c>
    </row>
    <row r="57" spans="1:5" x14ac:dyDescent="0.25">
      <c r="A57" s="1"/>
      <c r="B57" s="145">
        <v>2021</v>
      </c>
      <c r="C57" s="146">
        <v>214429</v>
      </c>
      <c r="D57" s="147">
        <f>C57/C58-1</f>
        <v>0.4982252903117621</v>
      </c>
    </row>
    <row r="58" spans="1:5" x14ac:dyDescent="0.25">
      <c r="A58" s="1">
        <v>2</v>
      </c>
      <c r="B58" s="145">
        <v>2020</v>
      </c>
      <c r="C58" s="146">
        <v>143122</v>
      </c>
      <c r="D58" s="147">
        <f t="shared" ref="D58:D67" si="4">C58/C59-1</f>
        <v>-0.71444532897585233</v>
      </c>
    </row>
    <row r="59" spans="1:5" x14ac:dyDescent="0.25">
      <c r="A59" s="1">
        <v>3</v>
      </c>
      <c r="B59" s="145">
        <v>2019</v>
      </c>
      <c r="C59" s="146">
        <v>501207</v>
      </c>
      <c r="D59" s="147">
        <f t="shared" si="4"/>
        <v>-1.5000786101721508E-2</v>
      </c>
    </row>
    <row r="60" spans="1:5" x14ac:dyDescent="0.25">
      <c r="A60" s="1">
        <v>4</v>
      </c>
      <c r="B60" s="145">
        <v>2018</v>
      </c>
      <c r="C60" s="146">
        <v>508840</v>
      </c>
      <c r="D60" s="147">
        <f t="shared" si="4"/>
        <v>5.5231466984096089E-2</v>
      </c>
    </row>
    <row r="61" spans="1:5" x14ac:dyDescent="0.25">
      <c r="A61" s="1">
        <v>5</v>
      </c>
      <c r="B61" s="145">
        <v>2017</v>
      </c>
      <c r="C61" s="146">
        <v>482207</v>
      </c>
      <c r="D61" s="147">
        <f>C61/C62-1</f>
        <v>8.6756725082936637E-2</v>
      </c>
    </row>
    <row r="62" spans="1:5" x14ac:dyDescent="0.25">
      <c r="A62" s="1">
        <v>6</v>
      </c>
      <c r="B62" s="145">
        <v>2016</v>
      </c>
      <c r="C62" s="146">
        <v>443712</v>
      </c>
      <c r="D62" s="147">
        <f>C62/C63-1</f>
        <v>7.6067186295004641E-2</v>
      </c>
    </row>
    <row r="63" spans="1:5" x14ac:dyDescent="0.25">
      <c r="A63" s="1">
        <v>7</v>
      </c>
      <c r="B63" s="145">
        <v>2015</v>
      </c>
      <c r="C63" s="146">
        <v>412346</v>
      </c>
      <c r="D63" s="147">
        <f t="shared" si="4"/>
        <v>-6.2112479358768513E-2</v>
      </c>
    </row>
    <row r="64" spans="1:5" x14ac:dyDescent="0.25">
      <c r="A64" s="1">
        <v>8</v>
      </c>
      <c r="B64" s="145">
        <v>2014</v>
      </c>
      <c r="C64" s="146">
        <v>439654</v>
      </c>
      <c r="D64" s="147">
        <f t="shared" si="4"/>
        <v>-2.5688870372258199E-2</v>
      </c>
    </row>
    <row r="65" spans="1:5" x14ac:dyDescent="0.25">
      <c r="A65" s="1">
        <v>9</v>
      </c>
      <c r="B65" s="145">
        <v>2013</v>
      </c>
      <c r="C65" s="146">
        <v>451246</v>
      </c>
      <c r="D65" s="147">
        <f t="shared" si="4"/>
        <v>3.6334615605442933E-2</v>
      </c>
    </row>
    <row r="66" spans="1:5" x14ac:dyDescent="0.25">
      <c r="A66" s="1">
        <v>10</v>
      </c>
      <c r="B66" s="145">
        <v>2012</v>
      </c>
      <c r="C66" s="146">
        <v>435425</v>
      </c>
      <c r="D66" s="147">
        <f>C66/C67-1</f>
        <v>1.0482515989491903E-2</v>
      </c>
    </row>
    <row r="67" spans="1:5" x14ac:dyDescent="0.25">
      <c r="A67" s="1">
        <v>11</v>
      </c>
      <c r="B67" s="145">
        <v>2011</v>
      </c>
      <c r="C67" s="146">
        <v>430908</v>
      </c>
      <c r="D67" s="147">
        <f t="shared" si="4"/>
        <v>2.0650202316170319E-3</v>
      </c>
    </row>
    <row r="68" spans="1:5" x14ac:dyDescent="0.25">
      <c r="A68" s="1">
        <v>12</v>
      </c>
      <c r="B68" s="145">
        <v>2010</v>
      </c>
      <c r="C68" s="146">
        <v>430020</v>
      </c>
      <c r="D68" s="147"/>
    </row>
    <row r="69" spans="1:5" ht="6" customHeight="1" x14ac:dyDescent="0.25"/>
    <row r="70" spans="1:5" x14ac:dyDescent="0.25">
      <c r="B70" s="131" t="s">
        <v>58</v>
      </c>
      <c r="C70" s="131"/>
      <c r="D70" s="131"/>
    </row>
    <row r="73" spans="1:5" ht="48.75" customHeight="1" thickBot="1" x14ac:dyDescent="0.3">
      <c r="B73" s="12" t="s">
        <v>144</v>
      </c>
      <c r="C73" s="12"/>
      <c r="D73" s="12"/>
      <c r="E73" s="1" t="s">
        <v>104</v>
      </c>
    </row>
    <row r="74" spans="1:5" ht="10.5" customHeight="1" thickBot="1" x14ac:dyDescent="0.3">
      <c r="B74" s="132"/>
      <c r="C74" s="133"/>
      <c r="D74" s="132"/>
      <c r="E74" s="1" t="s">
        <v>105</v>
      </c>
    </row>
    <row r="75" spans="1:5" ht="22.5" thickTop="1" thickBot="1" x14ac:dyDescent="0.3">
      <c r="B75" s="137"/>
      <c r="C75" s="135" t="s">
        <v>145</v>
      </c>
      <c r="D75" s="136"/>
    </row>
    <row r="76" spans="1:5" ht="16.5" thickTop="1" thickBot="1" x14ac:dyDescent="0.3">
      <c r="B76" s="109"/>
      <c r="C76" s="142" t="s">
        <v>141</v>
      </c>
      <c r="D76" s="143" t="s">
        <v>142</v>
      </c>
    </row>
    <row r="77" spans="1:5" x14ac:dyDescent="0.25">
      <c r="A77" s="1">
        <v>1</v>
      </c>
      <c r="B77" s="145">
        <v>2024</v>
      </c>
      <c r="C77" s="146">
        <v>118688</v>
      </c>
      <c r="D77" s="147">
        <f t="shared" ref="D77:D83" si="5">C77/C78-1</f>
        <v>0.14897530469801246</v>
      </c>
    </row>
    <row r="78" spans="1:5" x14ac:dyDescent="0.25">
      <c r="A78" s="1"/>
      <c r="B78" s="145">
        <v>2023</v>
      </c>
      <c r="C78" s="146">
        <v>103299</v>
      </c>
      <c r="D78" s="147">
        <f t="shared" si="5"/>
        <v>4.9189485658568399E-2</v>
      </c>
    </row>
    <row r="79" spans="1:5" x14ac:dyDescent="0.25">
      <c r="A79" s="1"/>
      <c r="B79" s="145">
        <v>2022</v>
      </c>
      <c r="C79" s="146">
        <v>98456</v>
      </c>
      <c r="D79" s="147">
        <f t="shared" si="5"/>
        <v>0.39009134934417666</v>
      </c>
    </row>
    <row r="80" spans="1:5" x14ac:dyDescent="0.25">
      <c r="A80" s="1"/>
      <c r="B80" s="145">
        <v>2021</v>
      </c>
      <c r="C80" s="146">
        <v>70827</v>
      </c>
      <c r="D80" s="147">
        <f t="shared" si="5"/>
        <v>1.0797827044486858</v>
      </c>
    </row>
    <row r="81" spans="1:5" x14ac:dyDescent="0.25">
      <c r="A81" s="1">
        <v>2</v>
      </c>
      <c r="B81" s="145">
        <v>2020</v>
      </c>
      <c r="C81" s="146">
        <v>34055</v>
      </c>
      <c r="D81" s="147">
        <f t="shared" si="5"/>
        <v>-0.74073481941652963</v>
      </c>
    </row>
    <row r="82" spans="1:5" x14ac:dyDescent="0.25">
      <c r="A82" s="1">
        <v>3</v>
      </c>
      <c r="B82" s="145">
        <v>2019</v>
      </c>
      <c r="C82" s="146">
        <v>131352</v>
      </c>
      <c r="D82" s="147">
        <f t="shared" si="5"/>
        <v>-2.2744012677722525E-2</v>
      </c>
    </row>
    <row r="83" spans="1:5" x14ac:dyDescent="0.25">
      <c r="A83" s="1">
        <v>4</v>
      </c>
      <c r="B83" s="145">
        <v>2018</v>
      </c>
      <c r="C83" s="146">
        <v>134409</v>
      </c>
      <c r="D83" s="147">
        <f t="shared" si="5"/>
        <v>-0.10594268837803322</v>
      </c>
    </row>
    <row r="84" spans="1:5" x14ac:dyDescent="0.25">
      <c r="A84" s="1">
        <v>5</v>
      </c>
      <c r="B84" s="145">
        <v>2017</v>
      </c>
      <c r="C84" s="146">
        <v>150336</v>
      </c>
      <c r="D84" s="147">
        <f>C84/C85-1</f>
        <v>3.7429612454455086E-2</v>
      </c>
    </row>
    <row r="85" spans="1:5" x14ac:dyDescent="0.25">
      <c r="A85" s="1">
        <v>6</v>
      </c>
      <c r="B85" s="145">
        <v>2016</v>
      </c>
      <c r="C85" s="146">
        <v>144912</v>
      </c>
      <c r="D85" s="147">
        <f>C85/C86-1</f>
        <v>0.24962919526749672</v>
      </c>
    </row>
    <row r="86" spans="1:5" x14ac:dyDescent="0.25">
      <c r="A86" s="1">
        <v>7</v>
      </c>
      <c r="B86" s="145">
        <v>2015</v>
      </c>
      <c r="C86" s="146">
        <v>115964</v>
      </c>
      <c r="D86" s="147">
        <f t="shared" ref="D86:D88" si="6">C86/C87-1</f>
        <v>-2.2810964768140485E-2</v>
      </c>
    </row>
    <row r="87" spans="1:5" x14ac:dyDescent="0.25">
      <c r="A87" s="1">
        <v>8</v>
      </c>
      <c r="B87" s="145">
        <v>2014</v>
      </c>
      <c r="C87" s="146">
        <v>118671</v>
      </c>
      <c r="D87" s="147">
        <f t="shared" si="6"/>
        <v>5.8475672300762671E-2</v>
      </c>
    </row>
    <row r="88" spans="1:5" x14ac:dyDescent="0.25">
      <c r="A88" s="1">
        <v>9</v>
      </c>
      <c r="B88" s="145">
        <v>2013</v>
      </c>
      <c r="C88" s="146">
        <v>112115</v>
      </c>
      <c r="D88" s="147">
        <f t="shared" si="6"/>
        <v>2.4985829478342048E-2</v>
      </c>
    </row>
    <row r="89" spans="1:5" x14ac:dyDescent="0.25">
      <c r="A89" s="1">
        <v>10</v>
      </c>
      <c r="B89" s="145">
        <v>2012</v>
      </c>
      <c r="C89" s="146">
        <v>109382</v>
      </c>
      <c r="D89" s="147">
        <f>C89/C90-1</f>
        <v>-6.1001991621454588E-2</v>
      </c>
    </row>
    <row r="90" spans="1:5" x14ac:dyDescent="0.25">
      <c r="A90" s="1">
        <v>11</v>
      </c>
      <c r="B90" s="145">
        <v>2011</v>
      </c>
      <c r="C90" s="146">
        <v>116488</v>
      </c>
      <c r="D90" s="147">
        <f t="shared" ref="D90" si="7">C90/C91-1</f>
        <v>0.2061421219933941</v>
      </c>
    </row>
    <row r="91" spans="1:5" x14ac:dyDescent="0.25">
      <c r="A91" s="1">
        <v>12</v>
      </c>
      <c r="B91" s="145">
        <v>2010</v>
      </c>
      <c r="C91" s="146">
        <v>96579</v>
      </c>
      <c r="D91" s="147"/>
    </row>
    <row r="92" spans="1:5" ht="6" customHeight="1" x14ac:dyDescent="0.25"/>
    <row r="93" spans="1:5" x14ac:dyDescent="0.25">
      <c r="B93" s="131" t="s">
        <v>58</v>
      </c>
      <c r="C93" s="131"/>
      <c r="D93" s="131"/>
    </row>
    <row r="96" spans="1:5" ht="48.75" customHeight="1" thickBot="1" x14ac:dyDescent="0.3">
      <c r="B96" s="12" t="s">
        <v>265</v>
      </c>
      <c r="C96" s="12"/>
      <c r="D96" s="12"/>
      <c r="E96" s="1" t="s">
        <v>117</v>
      </c>
    </row>
    <row r="97" spans="2:5" ht="10.5" customHeight="1" thickBot="1" x14ac:dyDescent="0.3">
      <c r="B97" s="132"/>
      <c r="C97" s="133"/>
      <c r="D97" s="132"/>
      <c r="E97" s="1" t="s">
        <v>118</v>
      </c>
    </row>
    <row r="98" spans="2:5" ht="22.5" thickTop="1" thickBot="1" x14ac:dyDescent="0.3">
      <c r="B98" s="152" t="s">
        <v>99</v>
      </c>
      <c r="C98" s="135" t="s">
        <v>35</v>
      </c>
      <c r="D98" s="136"/>
    </row>
    <row r="99" spans="2:5" ht="16.5" thickTop="1" thickBot="1" x14ac:dyDescent="0.3">
      <c r="B99" s="109"/>
      <c r="C99" s="142" t="s">
        <v>141</v>
      </c>
      <c r="D99" s="143" t="s">
        <v>142</v>
      </c>
    </row>
    <row r="100" spans="2:5" x14ac:dyDescent="0.25">
      <c r="B100" s="145">
        <v>2024</v>
      </c>
      <c r="C100" s="146">
        <v>173305</v>
      </c>
      <c r="D100" s="147">
        <f t="shared" ref="D100:D113" si="8">C100/C101-1</f>
        <v>0.1935606060606061</v>
      </c>
    </row>
    <row r="101" spans="2:5" x14ac:dyDescent="0.25">
      <c r="B101" s="145">
        <v>2023</v>
      </c>
      <c r="C101" s="146">
        <v>145200</v>
      </c>
      <c r="D101" s="147">
        <f t="shared" si="8"/>
        <v>7.2180173527782943E-2</v>
      </c>
    </row>
    <row r="102" spans="2:5" x14ac:dyDescent="0.25">
      <c r="B102" s="145">
        <v>2022</v>
      </c>
      <c r="C102" s="146">
        <v>135425</v>
      </c>
      <c r="D102" s="147">
        <f t="shared" si="8"/>
        <v>0.96416139699483661</v>
      </c>
    </row>
    <row r="103" spans="2:5" x14ac:dyDescent="0.25">
      <c r="B103" s="145">
        <v>2021</v>
      </c>
      <c r="C103" s="146">
        <v>68948</v>
      </c>
      <c r="D103" s="147">
        <f t="shared" si="8"/>
        <v>0.41699206708043901</v>
      </c>
    </row>
    <row r="104" spans="2:5" x14ac:dyDescent="0.25">
      <c r="B104" s="145">
        <v>2020</v>
      </c>
      <c r="C104" s="146">
        <v>48658</v>
      </c>
      <c r="D104" s="147">
        <f t="shared" si="8"/>
        <v>-0.69428632462522466</v>
      </c>
    </row>
    <row r="105" spans="2:5" x14ac:dyDescent="0.25">
      <c r="B105" s="145">
        <v>2019</v>
      </c>
      <c r="C105" s="146">
        <v>159162</v>
      </c>
      <c r="D105" s="147">
        <f t="shared" si="8"/>
        <v>-8.3094258753586114E-2</v>
      </c>
    </row>
    <row r="106" spans="2:5" x14ac:dyDescent="0.25">
      <c r="B106" s="145">
        <v>2018</v>
      </c>
      <c r="C106" s="146">
        <v>173586</v>
      </c>
      <c r="D106" s="147">
        <f t="shared" si="8"/>
        <v>-5.8051702806537708E-2</v>
      </c>
    </row>
    <row r="107" spans="2:5" x14ac:dyDescent="0.25">
      <c r="B107" s="145">
        <v>2017</v>
      </c>
      <c r="C107" s="146">
        <v>184284</v>
      </c>
      <c r="D107" s="147">
        <f t="shared" si="8"/>
        <v>-3.3456937108930385E-2</v>
      </c>
    </row>
    <row r="108" spans="2:5" x14ac:dyDescent="0.25">
      <c r="B108" s="145">
        <v>2016</v>
      </c>
      <c r="C108" s="146">
        <v>190663</v>
      </c>
      <c r="D108" s="147">
        <f t="shared" si="8"/>
        <v>0.17002749208375256</v>
      </c>
    </row>
    <row r="109" spans="2:5" x14ac:dyDescent="0.25">
      <c r="B109" s="145">
        <v>2015</v>
      </c>
      <c r="C109" s="146">
        <v>162956</v>
      </c>
      <c r="D109" s="147">
        <f t="shared" si="8"/>
        <v>3.1256130669484961E-2</v>
      </c>
    </row>
    <row r="110" spans="2:5" x14ac:dyDescent="0.25">
      <c r="B110" s="145">
        <v>2014</v>
      </c>
      <c r="C110" s="146">
        <v>158017</v>
      </c>
      <c r="D110" s="147">
        <f t="shared" si="8"/>
        <v>7.7121803916756937E-2</v>
      </c>
    </row>
    <row r="111" spans="2:5" x14ac:dyDescent="0.25">
      <c r="B111" s="145">
        <v>2013</v>
      </c>
      <c r="C111" s="146">
        <v>146703</v>
      </c>
      <c r="D111" s="147">
        <f t="shared" si="8"/>
        <v>5.6025050388712971E-2</v>
      </c>
    </row>
    <row r="112" spans="2:5" x14ac:dyDescent="0.25">
      <c r="B112" s="145">
        <v>2012</v>
      </c>
      <c r="C112" s="146">
        <v>138920</v>
      </c>
      <c r="D112" s="147">
        <f t="shared" si="8"/>
        <v>-7.524763020555969E-2</v>
      </c>
    </row>
    <row r="113" spans="2:4" x14ac:dyDescent="0.25">
      <c r="B113" s="145">
        <v>2011</v>
      </c>
      <c r="C113" s="146">
        <v>150224</v>
      </c>
      <c r="D113" s="147">
        <f t="shared" si="8"/>
        <v>-6.447956756218165E-2</v>
      </c>
    </row>
    <row r="114" spans="2:4" x14ac:dyDescent="0.25">
      <c r="B114" s="145">
        <v>2010</v>
      </c>
      <c r="C114" s="146">
        <v>160578</v>
      </c>
      <c r="D114" s="147"/>
    </row>
    <row r="115" spans="2:4" ht="6" customHeight="1" x14ac:dyDescent="0.25"/>
    <row r="116" spans="2:4" x14ac:dyDescent="0.25">
      <c r="B116" s="131" t="s">
        <v>58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BD63-1BE4-40F4-B458-96A08DA40B13}">
  <sheetPr>
    <tabColor theme="7" tint="0.79998168889431442"/>
  </sheetPr>
  <dimension ref="A1:V59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3" t="s">
        <v>146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266</v>
      </c>
      <c r="D5" s="158" t="s">
        <v>237</v>
      </c>
      <c r="E5" s="158" t="s">
        <v>238</v>
      </c>
      <c r="F5" s="158" t="s">
        <v>239</v>
      </c>
      <c r="G5" s="158" t="s">
        <v>240</v>
      </c>
      <c r="H5" s="158" t="s">
        <v>241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agosto 2025</v>
      </c>
      <c r="L5" s="15" t="str">
        <f>CONCATENATE("cuota/ total municipio ",RIGHT(H5,2))</f>
        <v>cuota/ total municipio 25</v>
      </c>
      <c r="M5" s="14" t="s">
        <v>267</v>
      </c>
      <c r="N5" s="14" t="s">
        <v>232</v>
      </c>
      <c r="O5" s="14" t="s">
        <v>233</v>
      </c>
      <c r="P5" s="14" t="s">
        <v>234</v>
      </c>
      <c r="Q5" s="14" t="s">
        <v>235</v>
      </c>
      <c r="R5" s="14" t="s">
        <v>236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agosto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46</v>
      </c>
      <c r="C6" s="162">
        <v>1201306</v>
      </c>
      <c r="D6" s="162">
        <v>1031934</v>
      </c>
      <c r="E6" s="162">
        <v>3101117</v>
      </c>
      <c r="F6" s="162">
        <v>3425135</v>
      </c>
      <c r="G6" s="162">
        <v>3660664</v>
      </c>
      <c r="H6" s="162">
        <v>3636256</v>
      </c>
      <c r="I6" s="163">
        <f>IFERROR(H6/G6-1,"-")</f>
        <v>-6.6676428101568597E-3</v>
      </c>
      <c r="J6" s="162">
        <f>IFERROR(H6-G6,"-")</f>
        <v>-24408</v>
      </c>
      <c r="K6" s="163">
        <f t="shared" ref="K6:K57" si="0">IFERROR(H6/$H$6,"-")</f>
        <v>1</v>
      </c>
      <c r="L6" s="164">
        <f>H6/H6</f>
        <v>1</v>
      </c>
      <c r="M6" s="162">
        <v>152176</v>
      </c>
      <c r="N6" s="162">
        <v>286184</v>
      </c>
      <c r="O6" s="162">
        <v>442299</v>
      </c>
      <c r="P6" s="162">
        <v>447853</v>
      </c>
      <c r="Q6" s="162">
        <v>494247</v>
      </c>
      <c r="R6" s="162">
        <v>484410</v>
      </c>
      <c r="S6" s="163">
        <f>IFERROR(R6/Q6-1,"-")</f>
        <v>-1.9903003963605226E-2</v>
      </c>
      <c r="T6" s="162">
        <f t="shared" ref="T6:T57" si="1">R6-Q6</f>
        <v>-9837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63</v>
      </c>
      <c r="C7" s="166">
        <v>914906</v>
      </c>
      <c r="D7" s="166">
        <v>808744</v>
      </c>
      <c r="E7" s="166">
        <v>2458403</v>
      </c>
      <c r="F7" s="166">
        <v>2697945</v>
      </c>
      <c r="G7" s="166">
        <v>2857454</v>
      </c>
      <c r="H7" s="166">
        <v>2796345</v>
      </c>
      <c r="I7" s="167">
        <f t="shared" ref="I7:I57" si="2">IFERROR(H7/G7-1,"-")</f>
        <v>-2.1385821084083934E-2</v>
      </c>
      <c r="J7" s="166">
        <f t="shared" ref="J7:J57" si="3">IFERROR(H7-G7,"-")</f>
        <v>-61109</v>
      </c>
      <c r="K7" s="167">
        <f t="shared" si="0"/>
        <v>0.76901763792208244</v>
      </c>
      <c r="L7" s="167">
        <f>H7/H6</f>
        <v>0.76901763792208244</v>
      </c>
      <c r="M7" s="166">
        <v>120031</v>
      </c>
      <c r="N7" s="166">
        <v>230328</v>
      </c>
      <c r="O7" s="166">
        <v>347304</v>
      </c>
      <c r="P7" s="166">
        <v>346742</v>
      </c>
      <c r="Q7" s="166">
        <v>384377</v>
      </c>
      <c r="R7" s="166">
        <v>365975</v>
      </c>
      <c r="S7" s="167">
        <f t="shared" ref="S7:S57" si="4">IFERROR(R7/Q7-1,"-")</f>
        <v>-4.7874872846190075E-2</v>
      </c>
      <c r="T7" s="166">
        <f t="shared" si="1"/>
        <v>-18402</v>
      </c>
      <c r="U7" s="167">
        <f t="shared" ref="U7:U57" si="5">IFERROR(P7/$P$6,"-")</f>
        <v>0.7742317233556546</v>
      </c>
      <c r="V7" s="167">
        <f>IFERROR(R7/R6,"-")</f>
        <v>0.75550669887079125</v>
      </c>
    </row>
    <row r="8" spans="1:22" x14ac:dyDescent="0.25">
      <c r="B8" s="123" t="s">
        <v>143</v>
      </c>
      <c r="C8" s="72">
        <v>727101</v>
      </c>
      <c r="D8" s="72">
        <v>664620</v>
      </c>
      <c r="E8" s="72">
        <v>2023705</v>
      </c>
      <c r="F8" s="72">
        <v>2210182</v>
      </c>
      <c r="G8" s="72">
        <v>2353453</v>
      </c>
      <c r="H8" s="72">
        <v>2294310</v>
      </c>
      <c r="I8" s="124">
        <f t="shared" si="2"/>
        <v>-2.5130308529637047E-2</v>
      </c>
      <c r="J8" s="72">
        <f t="shared" si="3"/>
        <v>-59143</v>
      </c>
      <c r="K8" s="124">
        <f t="shared" si="0"/>
        <v>0.6309539262362166</v>
      </c>
      <c r="L8" s="124">
        <f>H8/H6</f>
        <v>0.6309539262362166</v>
      </c>
      <c r="M8" s="72">
        <v>94104</v>
      </c>
      <c r="N8" s="72">
        <v>193973</v>
      </c>
      <c r="O8" s="72">
        <v>285837</v>
      </c>
      <c r="P8" s="72">
        <v>291854</v>
      </c>
      <c r="Q8" s="72">
        <v>320782</v>
      </c>
      <c r="R8" s="72">
        <v>302751</v>
      </c>
      <c r="S8" s="124">
        <f t="shared" si="4"/>
        <v>-5.6209513002599909E-2</v>
      </c>
      <c r="T8" s="72">
        <f t="shared" si="1"/>
        <v>-18031</v>
      </c>
      <c r="U8" s="124">
        <f t="shared" si="5"/>
        <v>0.65167365184558323</v>
      </c>
      <c r="V8" s="124">
        <f>IFERROR(R8/R6,"-")</f>
        <v>0.62498916207345012</v>
      </c>
    </row>
    <row r="9" spans="1:22" x14ac:dyDescent="0.25">
      <c r="B9" s="123" t="s">
        <v>145</v>
      </c>
      <c r="C9" s="72">
        <v>187805</v>
      </c>
      <c r="D9" s="72">
        <v>144124</v>
      </c>
      <c r="E9" s="72">
        <v>434698</v>
      </c>
      <c r="F9" s="72">
        <v>487763</v>
      </c>
      <c r="G9" s="72">
        <v>504001</v>
      </c>
      <c r="H9" s="72">
        <v>502035</v>
      </c>
      <c r="I9" s="124">
        <f t="shared" si="2"/>
        <v>-3.9007859111390708E-3</v>
      </c>
      <c r="J9" s="72">
        <f t="shared" si="3"/>
        <v>-1966</v>
      </c>
      <c r="K9" s="124">
        <f t="shared" si="0"/>
        <v>0.1380637116858659</v>
      </c>
      <c r="L9" s="124">
        <f>H9/H6</f>
        <v>0.1380637116858659</v>
      </c>
      <c r="M9" s="72">
        <v>25927</v>
      </c>
      <c r="N9" s="72">
        <v>36355</v>
      </c>
      <c r="O9" s="72">
        <v>61467</v>
      </c>
      <c r="P9" s="72">
        <v>54888</v>
      </c>
      <c r="Q9" s="72">
        <v>63595</v>
      </c>
      <c r="R9" s="72">
        <v>63224</v>
      </c>
      <c r="S9" s="124">
        <f t="shared" si="4"/>
        <v>-5.8337919647770686E-3</v>
      </c>
      <c r="T9" s="72">
        <f t="shared" si="1"/>
        <v>-371</v>
      </c>
      <c r="U9" s="124">
        <f t="shared" si="5"/>
        <v>0.12255807151007138</v>
      </c>
      <c r="V9" s="124">
        <f>IFERROR(R9/R6,"-")</f>
        <v>0.1305175367973411</v>
      </c>
    </row>
    <row r="10" spans="1:22" ht="16.5" thickBot="1" x14ac:dyDescent="0.3">
      <c r="B10" s="168" t="s">
        <v>66</v>
      </c>
      <c r="C10" s="169">
        <v>280673</v>
      </c>
      <c r="D10" s="169">
        <v>223190</v>
      </c>
      <c r="E10" s="169">
        <v>642714</v>
      </c>
      <c r="F10" s="169">
        <v>727190</v>
      </c>
      <c r="G10" s="169">
        <v>803210</v>
      </c>
      <c r="H10" s="169">
        <v>839911</v>
      </c>
      <c r="I10" s="170">
        <f t="shared" si="2"/>
        <v>4.5692907209820666E-2</v>
      </c>
      <c r="J10" s="169">
        <f t="shared" si="3"/>
        <v>36701</v>
      </c>
      <c r="K10" s="170">
        <f t="shared" si="0"/>
        <v>0.2309823620779175</v>
      </c>
      <c r="L10" s="170">
        <f>H10/H6</f>
        <v>0.2309823620779175</v>
      </c>
      <c r="M10" s="169">
        <v>32145</v>
      </c>
      <c r="N10" s="169">
        <v>55856</v>
      </c>
      <c r="O10" s="169">
        <v>94995</v>
      </c>
      <c r="P10" s="169">
        <v>101111</v>
      </c>
      <c r="Q10" s="169">
        <v>109870</v>
      </c>
      <c r="R10" s="169">
        <v>118435</v>
      </c>
      <c r="S10" s="170">
        <f t="shared" si="4"/>
        <v>7.7955765905160623E-2</v>
      </c>
      <c r="T10" s="169">
        <f t="shared" si="1"/>
        <v>8565</v>
      </c>
      <c r="U10" s="170">
        <f t="shared" si="5"/>
        <v>0.22576827664434534</v>
      </c>
      <c r="V10" s="170">
        <f>IFERROR(R10/R6,"-")</f>
        <v>0.24449330112920872</v>
      </c>
    </row>
    <row r="11" spans="1:22" ht="15.75" x14ac:dyDescent="0.25">
      <c r="A11" s="171">
        <f>G11/$G$11</f>
        <v>1</v>
      </c>
      <c r="B11" s="161" t="s">
        <v>47</v>
      </c>
      <c r="C11" s="162">
        <v>396965</v>
      </c>
      <c r="D11" s="162">
        <v>400181</v>
      </c>
      <c r="E11" s="162">
        <v>1157727</v>
      </c>
      <c r="F11" s="162">
        <v>1246990</v>
      </c>
      <c r="G11" s="162">
        <v>1301111</v>
      </c>
      <c r="H11" s="162">
        <v>1237425</v>
      </c>
      <c r="I11" s="163">
        <f t="shared" si="2"/>
        <v>-4.8947399568522565E-2</v>
      </c>
      <c r="J11" s="162">
        <f t="shared" si="3"/>
        <v>-63686</v>
      </c>
      <c r="K11" s="163">
        <f t="shared" si="0"/>
        <v>0.34030194793765894</v>
      </c>
      <c r="L11" s="164">
        <f>H11/H11</f>
        <v>1</v>
      </c>
      <c r="M11" s="162">
        <v>52795</v>
      </c>
      <c r="N11" s="162">
        <v>118184</v>
      </c>
      <c r="O11" s="162">
        <v>164674</v>
      </c>
      <c r="P11" s="162">
        <v>166974</v>
      </c>
      <c r="Q11" s="162">
        <v>175399</v>
      </c>
      <c r="R11" s="162">
        <v>164094</v>
      </c>
      <c r="S11" s="163">
        <f t="shared" si="4"/>
        <v>-6.4453047052719814E-2</v>
      </c>
      <c r="T11" s="162">
        <f t="shared" si="1"/>
        <v>-11305</v>
      </c>
      <c r="U11" s="163">
        <f t="shared" si="5"/>
        <v>0.37283215698008054</v>
      </c>
      <c r="V11" s="164">
        <f>IFERROR(R11/R11,"-")</f>
        <v>1</v>
      </c>
    </row>
    <row r="12" spans="1:22" ht="15.75" x14ac:dyDescent="0.25">
      <c r="A12" s="171">
        <f>G12/$G$11</f>
        <v>0.81401971084711455</v>
      </c>
      <c r="B12" s="165" t="s">
        <v>63</v>
      </c>
      <c r="C12" s="166">
        <v>323732</v>
      </c>
      <c r="D12" s="166">
        <v>332691</v>
      </c>
      <c r="E12" s="166">
        <v>990351</v>
      </c>
      <c r="F12" s="166">
        <v>1019717</v>
      </c>
      <c r="G12" s="166">
        <v>1059130</v>
      </c>
      <c r="H12" s="166">
        <v>985309</v>
      </c>
      <c r="I12" s="167">
        <f t="shared" si="2"/>
        <v>-6.9699659154211502E-2</v>
      </c>
      <c r="J12" s="166">
        <f t="shared" si="3"/>
        <v>-73821</v>
      </c>
      <c r="K12" s="167">
        <f t="shared" si="0"/>
        <v>0.27096799565267132</v>
      </c>
      <c r="L12" s="167">
        <f>H12/H11</f>
        <v>0.79625755096268458</v>
      </c>
      <c r="M12" s="166">
        <v>43908</v>
      </c>
      <c r="N12" s="166">
        <v>100580</v>
      </c>
      <c r="O12" s="166">
        <v>138022</v>
      </c>
      <c r="P12" s="166">
        <v>134916</v>
      </c>
      <c r="Q12" s="166">
        <v>143446</v>
      </c>
      <c r="R12" s="166">
        <v>124990</v>
      </c>
      <c r="S12" s="167">
        <f t="shared" si="4"/>
        <v>-0.12866165665128337</v>
      </c>
      <c r="T12" s="166">
        <f t="shared" si="1"/>
        <v>-18456</v>
      </c>
      <c r="U12" s="167">
        <f t="shared" si="5"/>
        <v>0.30125063357842863</v>
      </c>
      <c r="V12" s="167">
        <f>IFERROR(R12/R11,"-")</f>
        <v>0.7616975635915999</v>
      </c>
    </row>
    <row r="13" spans="1:22" x14ac:dyDescent="0.25">
      <c r="A13" s="171">
        <f>G13/$G$11</f>
        <v>0.73446385435216521</v>
      </c>
      <c r="B13" s="123" t="s">
        <v>143</v>
      </c>
      <c r="C13" s="72">
        <v>284685</v>
      </c>
      <c r="D13" s="72">
        <v>314175</v>
      </c>
      <c r="E13" s="72">
        <v>883564</v>
      </c>
      <c r="F13" s="72">
        <v>908738</v>
      </c>
      <c r="G13" s="72">
        <v>955619</v>
      </c>
      <c r="H13" s="72">
        <v>877983</v>
      </c>
      <c r="I13" s="124">
        <f t="shared" si="2"/>
        <v>-8.124158268096382E-2</v>
      </c>
      <c r="J13" s="72">
        <f t="shared" si="3"/>
        <v>-77636</v>
      </c>
      <c r="K13" s="124">
        <f t="shared" si="0"/>
        <v>0.24145247199317099</v>
      </c>
      <c r="L13" s="124">
        <f>H13/H11</f>
        <v>0.70952421358870232</v>
      </c>
      <c r="M13" s="72">
        <v>40708</v>
      </c>
      <c r="N13" s="72">
        <v>92057</v>
      </c>
      <c r="O13" s="72">
        <v>121901</v>
      </c>
      <c r="P13" s="72">
        <v>120435</v>
      </c>
      <c r="Q13" s="72">
        <v>130238</v>
      </c>
      <c r="R13" s="72">
        <v>110862</v>
      </c>
      <c r="S13" s="124">
        <f t="shared" si="4"/>
        <v>-0.1487737833811944</v>
      </c>
      <c r="T13" s="72">
        <f t="shared" si="1"/>
        <v>-19376</v>
      </c>
      <c r="U13" s="124">
        <f t="shared" si="5"/>
        <v>0.268916363181669</v>
      </c>
      <c r="V13" s="124">
        <f>IFERROR(R13/R11,"-")</f>
        <v>0.67560057040476795</v>
      </c>
    </row>
    <row r="14" spans="1:22" x14ac:dyDescent="0.25">
      <c r="A14" s="171">
        <f>G14/$G$11</f>
        <v>7.9555856494949312E-2</v>
      </c>
      <c r="B14" s="123" t="s">
        <v>145</v>
      </c>
      <c r="C14" s="72">
        <v>39047</v>
      </c>
      <c r="D14" s="72">
        <v>18516</v>
      </c>
      <c r="E14" s="72">
        <v>106787</v>
      </c>
      <c r="F14" s="72">
        <v>110979</v>
      </c>
      <c r="G14" s="72">
        <v>103511</v>
      </c>
      <c r="H14" s="72">
        <v>107326</v>
      </c>
      <c r="I14" s="124">
        <f t="shared" si="2"/>
        <v>3.6855986320294409E-2</v>
      </c>
      <c r="J14" s="72">
        <f t="shared" si="3"/>
        <v>3815</v>
      </c>
      <c r="K14" s="124">
        <f t="shared" si="0"/>
        <v>2.9515523659500321E-2</v>
      </c>
      <c r="L14" s="124">
        <f>H14/H11</f>
        <v>8.6733337373982256E-2</v>
      </c>
      <c r="M14" s="72">
        <v>3200</v>
      </c>
      <c r="N14" s="72">
        <v>8523</v>
      </c>
      <c r="O14" s="72">
        <v>16121</v>
      </c>
      <c r="P14" s="72">
        <v>14481</v>
      </c>
      <c r="Q14" s="72">
        <v>13208</v>
      </c>
      <c r="R14" s="72">
        <v>14128</v>
      </c>
      <c r="S14" s="124">
        <f t="shared" si="4"/>
        <v>6.9654754694124854E-2</v>
      </c>
      <c r="T14" s="72">
        <f t="shared" si="1"/>
        <v>920</v>
      </c>
      <c r="U14" s="124">
        <f t="shared" si="5"/>
        <v>3.2334270396759651E-2</v>
      </c>
      <c r="V14" s="124">
        <f>IFERROR(R14/R11,"-")</f>
        <v>8.6096993186831935E-2</v>
      </c>
    </row>
    <row r="15" spans="1:22" ht="16.5" thickBot="1" x14ac:dyDescent="0.3">
      <c r="A15" s="171">
        <f>G15/$G$11</f>
        <v>0.1859802891528855</v>
      </c>
      <c r="B15" s="168" t="s">
        <v>66</v>
      </c>
      <c r="C15" s="169">
        <v>73233</v>
      </c>
      <c r="D15" s="169">
        <v>67490</v>
      </c>
      <c r="E15" s="169">
        <v>167376</v>
      </c>
      <c r="F15" s="169">
        <v>227273</v>
      </c>
      <c r="G15" s="169">
        <v>241981</v>
      </c>
      <c r="H15" s="169">
        <v>252116</v>
      </c>
      <c r="I15" s="170">
        <f t="shared" si="2"/>
        <v>4.1883453659584902E-2</v>
      </c>
      <c r="J15" s="169">
        <f t="shared" si="3"/>
        <v>10135</v>
      </c>
      <c r="K15" s="170">
        <f t="shared" si="0"/>
        <v>6.9333952284987635E-2</v>
      </c>
      <c r="L15" s="170">
        <f>H15/H11</f>
        <v>0.20374244903731539</v>
      </c>
      <c r="M15" s="169">
        <v>8887</v>
      </c>
      <c r="N15" s="169">
        <v>17604</v>
      </c>
      <c r="O15" s="169">
        <v>26652</v>
      </c>
      <c r="P15" s="169">
        <v>32058</v>
      </c>
      <c r="Q15" s="169">
        <v>31953</v>
      </c>
      <c r="R15" s="169">
        <v>39104</v>
      </c>
      <c r="S15" s="170">
        <f t="shared" si="4"/>
        <v>0.22379745250837169</v>
      </c>
      <c r="T15" s="169">
        <f t="shared" si="1"/>
        <v>7151</v>
      </c>
      <c r="U15" s="170">
        <f t="shared" si="5"/>
        <v>7.1581523401651886E-2</v>
      </c>
      <c r="V15" s="170">
        <f>IFERROR(R15/R11,"-")</f>
        <v>0.23830243640840007</v>
      </c>
    </row>
    <row r="16" spans="1:22" ht="15.75" x14ac:dyDescent="0.25">
      <c r="A16" s="103"/>
      <c r="B16" s="161" t="s">
        <v>48</v>
      </c>
      <c r="C16" s="162">
        <v>280080</v>
      </c>
      <c r="D16" s="162">
        <v>176500</v>
      </c>
      <c r="E16" s="162">
        <v>810745</v>
      </c>
      <c r="F16" s="162">
        <v>867527</v>
      </c>
      <c r="G16" s="162">
        <v>922227</v>
      </c>
      <c r="H16" s="162">
        <v>945846</v>
      </c>
      <c r="I16" s="163">
        <f t="shared" si="2"/>
        <v>2.5610831172802273E-2</v>
      </c>
      <c r="J16" s="162">
        <f t="shared" si="3"/>
        <v>23619</v>
      </c>
      <c r="K16" s="163">
        <f t="shared" si="0"/>
        <v>0.26011534941434267</v>
      </c>
      <c r="L16" s="164">
        <f>H16/H16</f>
        <v>1</v>
      </c>
      <c r="M16" s="162">
        <v>30803</v>
      </c>
      <c r="N16" s="162">
        <v>53067</v>
      </c>
      <c r="O16" s="162">
        <v>117894</v>
      </c>
      <c r="P16" s="162">
        <v>116797</v>
      </c>
      <c r="Q16" s="162">
        <v>126181</v>
      </c>
      <c r="R16" s="162">
        <v>123588</v>
      </c>
      <c r="S16" s="163">
        <f t="shared" si="4"/>
        <v>-2.0549845063836836E-2</v>
      </c>
      <c r="T16" s="162">
        <f t="shared" si="1"/>
        <v>-2593</v>
      </c>
      <c r="U16" s="163">
        <f t="shared" si="5"/>
        <v>0.26079316204200931</v>
      </c>
      <c r="V16" s="164">
        <f>IFERROR(R16/R16,"-")</f>
        <v>1</v>
      </c>
    </row>
    <row r="17" spans="2:22" ht="15.75" x14ac:dyDescent="0.25">
      <c r="B17" s="165" t="s">
        <v>63</v>
      </c>
      <c r="C17" s="166">
        <v>161287</v>
      </c>
      <c r="D17" s="166">
        <v>70768</v>
      </c>
      <c r="E17" s="166">
        <v>482585</v>
      </c>
      <c r="F17" s="166">
        <v>531101</v>
      </c>
      <c r="G17" s="166">
        <v>567656</v>
      </c>
      <c r="H17" s="166">
        <v>582561</v>
      </c>
      <c r="I17" s="167">
        <f t="shared" si="2"/>
        <v>2.6257099370041059E-2</v>
      </c>
      <c r="J17" s="166">
        <f t="shared" si="3"/>
        <v>14905</v>
      </c>
      <c r="K17" s="167">
        <f t="shared" si="0"/>
        <v>0.16020901718690872</v>
      </c>
      <c r="L17" s="167">
        <f>H17/H16</f>
        <v>0.6159152758482882</v>
      </c>
      <c r="M17" s="166">
        <v>14181</v>
      </c>
      <c r="N17" s="166">
        <v>28251</v>
      </c>
      <c r="O17" s="166">
        <v>71571</v>
      </c>
      <c r="P17" s="166">
        <v>69694</v>
      </c>
      <c r="Q17" s="166">
        <v>78502</v>
      </c>
      <c r="R17" s="166">
        <v>77343</v>
      </c>
      <c r="S17" s="167">
        <f t="shared" si="4"/>
        <v>-1.4763955058469835E-2</v>
      </c>
      <c r="T17" s="166">
        <f t="shared" si="1"/>
        <v>-1159</v>
      </c>
      <c r="U17" s="167">
        <f t="shared" si="5"/>
        <v>0.1556180264506434</v>
      </c>
      <c r="V17" s="167">
        <f>IFERROR(R17/R16,"-")</f>
        <v>0.62581318574618894</v>
      </c>
    </row>
    <row r="18" spans="2:22" x14ac:dyDescent="0.25">
      <c r="B18" s="123" t="s">
        <v>143</v>
      </c>
      <c r="C18" s="72">
        <v>117565</v>
      </c>
      <c r="D18" s="72">
        <v>58109</v>
      </c>
      <c r="E18" s="72">
        <v>366448</v>
      </c>
      <c r="F18" s="72">
        <v>401446</v>
      </c>
      <c r="G18" s="72">
        <v>428409</v>
      </c>
      <c r="H18" s="72">
        <v>457275</v>
      </c>
      <c r="I18" s="124">
        <f t="shared" si="2"/>
        <v>6.7379536844464072E-2</v>
      </c>
      <c r="J18" s="72">
        <f t="shared" si="3"/>
        <v>28866</v>
      </c>
      <c r="K18" s="124">
        <f t="shared" si="0"/>
        <v>0.12575434732868093</v>
      </c>
      <c r="L18" s="124">
        <f>H18/H16</f>
        <v>0.48345608058817185</v>
      </c>
      <c r="M18" s="72">
        <v>10075</v>
      </c>
      <c r="N18" s="72">
        <v>22858</v>
      </c>
      <c r="O18" s="72">
        <v>54395</v>
      </c>
      <c r="P18" s="72">
        <v>55335</v>
      </c>
      <c r="Q18" s="72">
        <v>59369</v>
      </c>
      <c r="R18" s="72">
        <v>62832</v>
      </c>
      <c r="S18" s="124">
        <f t="shared" si="4"/>
        <v>5.8330104936920035E-2</v>
      </c>
      <c r="T18" s="72">
        <f t="shared" si="1"/>
        <v>3463</v>
      </c>
      <c r="U18" s="124">
        <f t="shared" si="5"/>
        <v>0.12355616686725332</v>
      </c>
      <c r="V18" s="124">
        <f>IFERROR(R18/R16,"-")</f>
        <v>0.50839887367705605</v>
      </c>
    </row>
    <row r="19" spans="2:22" x14ac:dyDescent="0.25">
      <c r="B19" s="123" t="s">
        <v>145</v>
      </c>
      <c r="C19" s="72">
        <v>43722</v>
      </c>
      <c r="D19" s="72">
        <v>12659</v>
      </c>
      <c r="E19" s="72">
        <v>116137</v>
      </c>
      <c r="F19" s="72">
        <v>129655</v>
      </c>
      <c r="G19" s="72">
        <v>139247</v>
      </c>
      <c r="H19" s="72">
        <v>125286</v>
      </c>
      <c r="I19" s="124">
        <f t="shared" si="2"/>
        <v>-0.100260687842467</v>
      </c>
      <c r="J19" s="72">
        <f t="shared" si="3"/>
        <v>-13961</v>
      </c>
      <c r="K19" s="124">
        <f t="shared" si="0"/>
        <v>3.4454669858227802E-2</v>
      </c>
      <c r="L19" s="124">
        <f>H19/H16</f>
        <v>0.13245919526011635</v>
      </c>
      <c r="M19" s="72">
        <v>4106</v>
      </c>
      <c r="N19" s="72">
        <v>5393</v>
      </c>
      <c r="O19" s="72">
        <v>17176</v>
      </c>
      <c r="P19" s="72">
        <v>14359</v>
      </c>
      <c r="Q19" s="72">
        <v>19133</v>
      </c>
      <c r="R19" s="72">
        <v>14511</v>
      </c>
      <c r="S19" s="124">
        <f t="shared" si="4"/>
        <v>-0.24157215282496214</v>
      </c>
      <c r="T19" s="72">
        <f t="shared" si="1"/>
        <v>-4622</v>
      </c>
      <c r="U19" s="124">
        <f t="shared" si="5"/>
        <v>3.2061859583390084E-2</v>
      </c>
      <c r="V19" s="124">
        <f>IFERROR(R19/R16,"-")</f>
        <v>0.11741431206913293</v>
      </c>
    </row>
    <row r="20" spans="2:22" ht="16.5" thickBot="1" x14ac:dyDescent="0.3">
      <c r="B20" s="168" t="s">
        <v>66</v>
      </c>
      <c r="C20" s="169">
        <v>118793</v>
      </c>
      <c r="D20" s="169">
        <v>105732</v>
      </c>
      <c r="E20" s="169">
        <v>328160</v>
      </c>
      <c r="F20" s="169">
        <v>336426</v>
      </c>
      <c r="G20" s="169">
        <v>354571</v>
      </c>
      <c r="H20" s="169">
        <v>363285</v>
      </c>
      <c r="I20" s="170">
        <f t="shared" si="2"/>
        <v>2.4576177972817748E-2</v>
      </c>
      <c r="J20" s="169">
        <f t="shared" si="3"/>
        <v>8714</v>
      </c>
      <c r="K20" s="170">
        <f t="shared" si="0"/>
        <v>9.9906332227433933E-2</v>
      </c>
      <c r="L20" s="170">
        <f>H20/H16</f>
        <v>0.3840847241517118</v>
      </c>
      <c r="M20" s="169">
        <v>16622</v>
      </c>
      <c r="N20" s="169">
        <v>24816</v>
      </c>
      <c r="O20" s="169">
        <v>46323</v>
      </c>
      <c r="P20" s="169">
        <v>47103</v>
      </c>
      <c r="Q20" s="169">
        <v>47679</v>
      </c>
      <c r="R20" s="169">
        <v>46245</v>
      </c>
      <c r="S20" s="170">
        <f t="shared" si="4"/>
        <v>-3.0076134147108746E-2</v>
      </c>
      <c r="T20" s="169">
        <f t="shared" si="1"/>
        <v>-1434</v>
      </c>
      <c r="U20" s="170">
        <f t="shared" si="5"/>
        <v>0.10517513559136592</v>
      </c>
      <c r="V20" s="170">
        <f>IFERROR(R20/R16,"-")</f>
        <v>0.37418681425381106</v>
      </c>
    </row>
    <row r="21" spans="2:22" ht="15.75" x14ac:dyDescent="0.25">
      <c r="B21" s="161" t="s">
        <v>49</v>
      </c>
      <c r="C21" s="162">
        <v>11125</v>
      </c>
      <c r="D21" s="162">
        <v>9212</v>
      </c>
      <c r="E21" s="162">
        <v>22508</v>
      </c>
      <c r="F21" s="162">
        <v>33326</v>
      </c>
      <c r="G21" s="162">
        <v>28900</v>
      </c>
      <c r="H21" s="162">
        <v>27983</v>
      </c>
      <c r="I21" s="163">
        <f t="shared" si="2"/>
        <v>-3.1730103806228427E-2</v>
      </c>
      <c r="J21" s="162">
        <f t="shared" si="3"/>
        <v>-917</v>
      </c>
      <c r="K21" s="163">
        <f t="shared" si="0"/>
        <v>7.6955527883625354E-3</v>
      </c>
      <c r="L21" s="164">
        <f>H21/H21</f>
        <v>1</v>
      </c>
      <c r="M21" s="162">
        <v>1055</v>
      </c>
      <c r="N21" s="162">
        <v>2316</v>
      </c>
      <c r="O21" s="162">
        <v>3343</v>
      </c>
      <c r="P21" s="162">
        <v>3080</v>
      </c>
      <c r="Q21" s="162">
        <v>3161</v>
      </c>
      <c r="R21" s="162">
        <v>3513</v>
      </c>
      <c r="S21" s="163">
        <f t="shared" si="4"/>
        <v>0.11135716545397023</v>
      </c>
      <c r="T21" s="162">
        <f t="shared" si="1"/>
        <v>352</v>
      </c>
      <c r="U21" s="163">
        <f t="shared" si="5"/>
        <v>6.8772565998218163E-3</v>
      </c>
      <c r="V21" s="164">
        <f>IFERROR(R21/R21,"-")</f>
        <v>1</v>
      </c>
    </row>
    <row r="22" spans="2:22" ht="15.75" x14ac:dyDescent="0.25">
      <c r="B22" s="165" t="s">
        <v>63</v>
      </c>
      <c r="C22" s="166">
        <v>9247</v>
      </c>
      <c r="D22" s="166">
        <v>9212</v>
      </c>
      <c r="E22" s="166">
        <v>22508</v>
      </c>
      <c r="F22" s="166">
        <v>32923</v>
      </c>
      <c r="G22" s="166">
        <v>28494</v>
      </c>
      <c r="H22" s="166">
        <v>27551</v>
      </c>
      <c r="I22" s="167">
        <f t="shared" si="2"/>
        <v>-3.3094686600687817E-2</v>
      </c>
      <c r="J22" s="166">
        <f t="shared" si="3"/>
        <v>-943</v>
      </c>
      <c r="K22" s="167">
        <f t="shared" si="0"/>
        <v>7.576749271778445E-3</v>
      </c>
      <c r="L22" s="167">
        <f>H22/H21</f>
        <v>0.9845620555337169</v>
      </c>
      <c r="M22" s="166">
        <v>1055</v>
      </c>
      <c r="N22" s="166">
        <v>2316</v>
      </c>
      <c r="O22" s="166">
        <v>3343</v>
      </c>
      <c r="P22" s="166">
        <v>3033</v>
      </c>
      <c r="Q22" s="166">
        <v>3098</v>
      </c>
      <c r="R22" s="166">
        <v>3442</v>
      </c>
      <c r="S22" s="167">
        <f t="shared" si="4"/>
        <v>0.11103938024531956</v>
      </c>
      <c r="T22" s="166">
        <f t="shared" si="1"/>
        <v>344</v>
      </c>
      <c r="U22" s="167">
        <f t="shared" si="5"/>
        <v>6.7723114504089511E-3</v>
      </c>
      <c r="V22" s="167">
        <f>IFERROR(R22/R21,"-")</f>
        <v>0.97978935382863652</v>
      </c>
    </row>
    <row r="23" spans="2:22" x14ac:dyDescent="0.25">
      <c r="B23" s="123" t="s">
        <v>143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124" t="str">
        <f t="shared" si="2"/>
        <v>-</v>
      </c>
      <c r="J23" s="72">
        <f t="shared" si="3"/>
        <v>0</v>
      </c>
      <c r="K23" s="124">
        <f t="shared" si="0"/>
        <v>0</v>
      </c>
      <c r="L23" s="124">
        <f>H23/H21</f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124" t="str">
        <f t="shared" si="4"/>
        <v>-</v>
      </c>
      <c r="T23" s="72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145</v>
      </c>
      <c r="C24" s="72">
        <v>1055</v>
      </c>
      <c r="D24" s="72">
        <v>3463</v>
      </c>
      <c r="E24" s="72">
        <v>0</v>
      </c>
      <c r="F24" s="72">
        <v>0</v>
      </c>
      <c r="G24" s="72">
        <v>0</v>
      </c>
      <c r="H24" s="72">
        <v>0</v>
      </c>
      <c r="I24" s="124" t="str">
        <f t="shared" si="2"/>
        <v>-</v>
      </c>
      <c r="J24" s="72">
        <f t="shared" si="3"/>
        <v>0</v>
      </c>
      <c r="K24" s="124">
        <f t="shared" si="0"/>
        <v>0</v>
      </c>
      <c r="L24" s="124">
        <f>H24/H21</f>
        <v>0</v>
      </c>
      <c r="M24" s="72">
        <v>1055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124" t="str">
        <f t="shared" si="4"/>
        <v>-</v>
      </c>
      <c r="T24" s="72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66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50</v>
      </c>
      <c r="C26" s="162">
        <v>30708</v>
      </c>
      <c r="D26" s="162">
        <v>25824</v>
      </c>
      <c r="E26" s="162">
        <v>106797</v>
      </c>
      <c r="F26" s="162">
        <v>121209</v>
      </c>
      <c r="G26" s="162">
        <v>158757</v>
      </c>
      <c r="H26" s="162">
        <v>128099</v>
      </c>
      <c r="I26" s="163">
        <f t="shared" si="2"/>
        <v>-0.19311274463488226</v>
      </c>
      <c r="J26" s="162">
        <f t="shared" si="3"/>
        <v>-30658</v>
      </c>
      <c r="K26" s="163">
        <f t="shared" si="0"/>
        <v>3.5228267756725599E-2</v>
      </c>
      <c r="L26" s="164">
        <f>H26/H26</f>
        <v>1</v>
      </c>
      <c r="M26" s="162">
        <v>6635</v>
      </c>
      <c r="N26" s="162">
        <v>6446</v>
      </c>
      <c r="O26" s="162">
        <v>14928</v>
      </c>
      <c r="P26" s="162">
        <v>11309</v>
      </c>
      <c r="Q26" s="162">
        <v>25050</v>
      </c>
      <c r="R26" s="162">
        <v>16404</v>
      </c>
      <c r="S26" s="163">
        <f t="shared" si="4"/>
        <v>-0.34514970059880234</v>
      </c>
      <c r="T26" s="162">
        <f t="shared" si="1"/>
        <v>-8646</v>
      </c>
      <c r="U26" s="163">
        <f t="shared" si="5"/>
        <v>2.5251589249150948E-2</v>
      </c>
      <c r="V26" s="164">
        <f>IFERROR(R26/R26,"-")</f>
        <v>1</v>
      </c>
    </row>
    <row r="27" spans="2:22" ht="15.75" x14ac:dyDescent="0.25">
      <c r="B27" s="165" t="s">
        <v>63</v>
      </c>
      <c r="C27" s="166">
        <v>29928</v>
      </c>
      <c r="D27" s="166">
        <v>25235</v>
      </c>
      <c r="E27" s="166">
        <v>100008</v>
      </c>
      <c r="F27" s="166">
        <v>115270</v>
      </c>
      <c r="G27" s="166">
        <v>132160</v>
      </c>
      <c r="H27" s="166">
        <v>102901</v>
      </c>
      <c r="I27" s="167">
        <f t="shared" si="2"/>
        <v>-0.22139073849878932</v>
      </c>
      <c r="J27" s="166">
        <f t="shared" si="3"/>
        <v>-29259</v>
      </c>
      <c r="K27" s="167">
        <f t="shared" si="0"/>
        <v>2.8298612638934111E-2</v>
      </c>
      <c r="L27" s="167">
        <f>H27/H26</f>
        <v>0.80329276575148911</v>
      </c>
      <c r="M27" s="166">
        <v>6593</v>
      </c>
      <c r="N27" s="166">
        <v>6327</v>
      </c>
      <c r="O27" s="166">
        <v>14117</v>
      </c>
      <c r="P27" s="166">
        <v>10339</v>
      </c>
      <c r="Q27" s="166">
        <v>21855</v>
      </c>
      <c r="R27" s="166">
        <v>12946</v>
      </c>
      <c r="S27" s="167">
        <f t="shared" si="4"/>
        <v>-0.40764127202013267</v>
      </c>
      <c r="T27" s="166">
        <f t="shared" si="1"/>
        <v>-8909</v>
      </c>
      <c r="U27" s="167">
        <f t="shared" si="5"/>
        <v>2.308569999531096E-2</v>
      </c>
      <c r="V27" s="167">
        <f>IFERROR(R27/R26,"-")</f>
        <v>0.7891977566447208</v>
      </c>
    </row>
    <row r="28" spans="2:22" x14ac:dyDescent="0.25">
      <c r="B28" s="123" t="s">
        <v>143</v>
      </c>
      <c r="C28" s="72">
        <v>27988</v>
      </c>
      <c r="D28" s="72">
        <v>25235</v>
      </c>
      <c r="E28" s="72">
        <v>0</v>
      </c>
      <c r="F28" s="72">
        <v>54117</v>
      </c>
      <c r="G28" s="72">
        <v>0</v>
      </c>
      <c r="H28" s="72">
        <v>0</v>
      </c>
      <c r="I28" s="124" t="str">
        <f t="shared" si="2"/>
        <v>-</v>
      </c>
      <c r="J28" s="72">
        <f t="shared" si="3"/>
        <v>0</v>
      </c>
      <c r="K28" s="124">
        <f t="shared" si="0"/>
        <v>0</v>
      </c>
      <c r="L28" s="124">
        <f>H28/H26</f>
        <v>0</v>
      </c>
      <c r="M28" s="72">
        <v>6593</v>
      </c>
      <c r="N28" s="72">
        <v>6327</v>
      </c>
      <c r="O28" s="72">
        <v>0</v>
      </c>
      <c r="P28" s="72">
        <v>10339</v>
      </c>
      <c r="Q28" s="72">
        <v>0</v>
      </c>
      <c r="R28" s="72">
        <v>0</v>
      </c>
      <c r="S28" s="124" t="str">
        <f t="shared" si="4"/>
        <v>-</v>
      </c>
      <c r="T28" s="72">
        <f t="shared" si="1"/>
        <v>0</v>
      </c>
      <c r="U28" s="124">
        <f t="shared" si="5"/>
        <v>2.308569999531096E-2</v>
      </c>
      <c r="V28" s="124">
        <f>IFERROR(R28/R26,"-")</f>
        <v>0</v>
      </c>
    </row>
    <row r="29" spans="2:22" ht="15.75" thickBot="1" x14ac:dyDescent="0.3">
      <c r="B29" s="123" t="s">
        <v>145</v>
      </c>
      <c r="C29" s="72">
        <v>1940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124" t="str">
        <f t="shared" si="2"/>
        <v>-</v>
      </c>
      <c r="J29" s="72">
        <f t="shared" si="3"/>
        <v>0</v>
      </c>
      <c r="K29" s="124">
        <f t="shared" si="0"/>
        <v>0</v>
      </c>
      <c r="L29" s="124">
        <f>H29/H26</f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124" t="str">
        <f t="shared" si="4"/>
        <v>-</v>
      </c>
      <c r="T29" s="72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51</v>
      </c>
      <c r="C30" s="162">
        <v>163947</v>
      </c>
      <c r="D30" s="162">
        <v>161693</v>
      </c>
      <c r="E30" s="162">
        <v>461029</v>
      </c>
      <c r="F30" s="162">
        <v>526478</v>
      </c>
      <c r="G30" s="162">
        <v>613713</v>
      </c>
      <c r="H30" s="162">
        <v>632703</v>
      </c>
      <c r="I30" s="163">
        <f t="shared" si="2"/>
        <v>3.0942802254473989E-2</v>
      </c>
      <c r="J30" s="162">
        <f t="shared" si="3"/>
        <v>18990</v>
      </c>
      <c r="K30" s="163">
        <f t="shared" si="0"/>
        <v>0.17399847535487051</v>
      </c>
      <c r="L30" s="164">
        <f>H30/H30</f>
        <v>1</v>
      </c>
      <c r="M30" s="162">
        <v>21705</v>
      </c>
      <c r="N30" s="162">
        <v>50036</v>
      </c>
      <c r="O30" s="162">
        <v>65748</v>
      </c>
      <c r="P30" s="162">
        <v>73184</v>
      </c>
      <c r="Q30" s="162">
        <v>89034</v>
      </c>
      <c r="R30" s="162">
        <v>94925</v>
      </c>
      <c r="S30" s="163">
        <f t="shared" si="4"/>
        <v>6.6165734438529133E-2</v>
      </c>
      <c r="T30" s="162">
        <f t="shared" si="1"/>
        <v>5891</v>
      </c>
      <c r="U30" s="163">
        <f t="shared" si="5"/>
        <v>0.16341076201342852</v>
      </c>
      <c r="V30" s="164">
        <f>IFERROR(R30/R30,"-")</f>
        <v>1</v>
      </c>
    </row>
    <row r="31" spans="2:22" ht="15.75" x14ac:dyDescent="0.25">
      <c r="B31" s="165" t="s">
        <v>63</v>
      </c>
      <c r="C31" s="166">
        <v>133535</v>
      </c>
      <c r="D31" s="166">
        <v>126835</v>
      </c>
      <c r="E31" s="166">
        <v>371684</v>
      </c>
      <c r="F31" s="166">
        <v>429134</v>
      </c>
      <c r="G31" s="166">
        <v>496487</v>
      </c>
      <c r="H31" s="166">
        <v>501562</v>
      </c>
      <c r="I31" s="167">
        <f t="shared" si="2"/>
        <v>1.0221818496758184E-2</v>
      </c>
      <c r="J31" s="166">
        <f t="shared" si="3"/>
        <v>5075</v>
      </c>
      <c r="K31" s="167">
        <f t="shared" si="0"/>
        <v>0.13793363283553192</v>
      </c>
      <c r="L31" s="167">
        <f>H31/H30</f>
        <v>0.79272897394196018</v>
      </c>
      <c r="M31" s="166">
        <v>17316</v>
      </c>
      <c r="N31" s="166">
        <v>41535</v>
      </c>
      <c r="O31" s="166">
        <v>52300</v>
      </c>
      <c r="P31" s="166">
        <v>61320</v>
      </c>
      <c r="Q31" s="166">
        <v>71470</v>
      </c>
      <c r="R31" s="166">
        <v>76089</v>
      </c>
      <c r="S31" s="167">
        <f t="shared" si="4"/>
        <v>6.4628515461032654E-2</v>
      </c>
      <c r="T31" s="166">
        <f t="shared" si="1"/>
        <v>4619</v>
      </c>
      <c r="U31" s="167">
        <f t="shared" si="5"/>
        <v>0.13691992685099799</v>
      </c>
      <c r="V31" s="167">
        <f>IFERROR(R31/R30,"-")</f>
        <v>0.8015696602580985</v>
      </c>
    </row>
    <row r="32" spans="2:22" x14ac:dyDescent="0.25">
      <c r="B32" s="123" t="s">
        <v>143</v>
      </c>
      <c r="C32" s="72">
        <v>108496</v>
      </c>
      <c r="D32" s="72">
        <v>92473</v>
      </c>
      <c r="E32" s="72">
        <v>303815</v>
      </c>
      <c r="F32" s="72">
        <v>360307</v>
      </c>
      <c r="G32" s="72">
        <v>418592</v>
      </c>
      <c r="H32" s="72">
        <v>415716</v>
      </c>
      <c r="I32" s="124">
        <f t="shared" si="2"/>
        <v>-6.8706520908187185E-3</v>
      </c>
      <c r="J32" s="72">
        <f t="shared" si="3"/>
        <v>-2876</v>
      </c>
      <c r="K32" s="124">
        <f t="shared" si="0"/>
        <v>0.11432528402840723</v>
      </c>
      <c r="L32" s="124">
        <f>H32/H30</f>
        <v>0.65704761949919632</v>
      </c>
      <c r="M32" s="72">
        <v>15102</v>
      </c>
      <c r="N32" s="72">
        <v>33953</v>
      </c>
      <c r="O32" s="72">
        <v>43951</v>
      </c>
      <c r="P32" s="72">
        <v>52333</v>
      </c>
      <c r="Q32" s="72">
        <v>61133</v>
      </c>
      <c r="R32" s="72">
        <v>63418</v>
      </c>
      <c r="S32" s="124">
        <f t="shared" si="4"/>
        <v>3.7377521142427206E-2</v>
      </c>
      <c r="T32" s="72">
        <f t="shared" si="1"/>
        <v>2285</v>
      </c>
      <c r="U32" s="124">
        <f t="shared" si="5"/>
        <v>0.11685307455794647</v>
      </c>
      <c r="V32" s="124">
        <f>IFERROR(R32/R30,"-")</f>
        <v>0.66808533052409802</v>
      </c>
    </row>
    <row r="33" spans="2:22" x14ac:dyDescent="0.25">
      <c r="B33" s="123" t="s">
        <v>145</v>
      </c>
      <c r="C33" s="72">
        <v>25039</v>
      </c>
      <c r="D33" s="72">
        <v>34362</v>
      </c>
      <c r="E33" s="72">
        <v>67869</v>
      </c>
      <c r="F33" s="72">
        <v>68827</v>
      </c>
      <c r="G33" s="72">
        <v>77895</v>
      </c>
      <c r="H33" s="72">
        <v>85846</v>
      </c>
      <c r="I33" s="124">
        <f t="shared" si="2"/>
        <v>0.10207330380640611</v>
      </c>
      <c r="J33" s="72">
        <f t="shared" si="3"/>
        <v>7951</v>
      </c>
      <c r="K33" s="124">
        <f t="shared" si="0"/>
        <v>2.3608348807124691E-2</v>
      </c>
      <c r="L33" s="124">
        <f>H33/H30</f>
        <v>0.13568135444276383</v>
      </c>
      <c r="M33" s="72">
        <v>2214</v>
      </c>
      <c r="N33" s="72">
        <v>7582</v>
      </c>
      <c r="O33" s="72">
        <v>8349</v>
      </c>
      <c r="P33" s="72">
        <v>8987</v>
      </c>
      <c r="Q33" s="72">
        <v>10337</v>
      </c>
      <c r="R33" s="72">
        <v>12671</v>
      </c>
      <c r="S33" s="124">
        <f t="shared" si="4"/>
        <v>0.22579084840862929</v>
      </c>
      <c r="T33" s="72">
        <f t="shared" si="1"/>
        <v>2334</v>
      </c>
      <c r="U33" s="124">
        <f t="shared" si="5"/>
        <v>2.0066852293051513E-2</v>
      </c>
      <c r="V33" s="124">
        <f>IFERROR(R33/R30,"-")</f>
        <v>0.13348432973400054</v>
      </c>
    </row>
    <row r="34" spans="2:22" ht="16.5" thickBot="1" x14ac:dyDescent="0.3">
      <c r="B34" s="168" t="s">
        <v>66</v>
      </c>
      <c r="C34" s="169">
        <v>30412</v>
      </c>
      <c r="D34" s="169">
        <v>34858</v>
      </c>
      <c r="E34" s="169">
        <v>89345</v>
      </c>
      <c r="F34" s="169">
        <v>97344</v>
      </c>
      <c r="G34" s="169">
        <v>117226</v>
      </c>
      <c r="H34" s="169">
        <v>131141</v>
      </c>
      <c r="I34" s="170">
        <f t="shared" si="2"/>
        <v>0.11870233565932464</v>
      </c>
      <c r="J34" s="169">
        <f t="shared" si="3"/>
        <v>13915</v>
      </c>
      <c r="K34" s="170">
        <f t="shared" si="0"/>
        <v>3.6064842519338572E-2</v>
      </c>
      <c r="L34" s="170">
        <f>H34/H30</f>
        <v>0.20727102605803988</v>
      </c>
      <c r="M34" s="169">
        <v>4389</v>
      </c>
      <c r="N34" s="169">
        <v>8501</v>
      </c>
      <c r="O34" s="169">
        <v>13448</v>
      </c>
      <c r="P34" s="169">
        <v>11864</v>
      </c>
      <c r="Q34" s="169">
        <v>17564</v>
      </c>
      <c r="R34" s="169">
        <v>18836</v>
      </c>
      <c r="S34" s="170">
        <f t="shared" si="4"/>
        <v>7.2420860851742264E-2</v>
      </c>
      <c r="T34" s="169">
        <f t="shared" si="1"/>
        <v>1272</v>
      </c>
      <c r="U34" s="170">
        <f t="shared" si="5"/>
        <v>2.6490835162430528E-2</v>
      </c>
      <c r="V34" s="170">
        <f>IFERROR(R34/R30,"-")</f>
        <v>0.1984303397419015</v>
      </c>
    </row>
    <row r="35" spans="2:22" ht="15.75" x14ac:dyDescent="0.25">
      <c r="B35" s="161" t="s">
        <v>52</v>
      </c>
      <c r="C35" s="162">
        <v>15531</v>
      </c>
      <c r="D35" s="162">
        <v>17159</v>
      </c>
      <c r="E35" s="162">
        <v>32878</v>
      </c>
      <c r="F35" s="162">
        <v>39668</v>
      </c>
      <c r="G35" s="162">
        <v>36690</v>
      </c>
      <c r="H35" s="162">
        <v>36026</v>
      </c>
      <c r="I35" s="163">
        <f t="shared" si="2"/>
        <v>-1.8097574270918515E-2</v>
      </c>
      <c r="J35" s="162">
        <f t="shared" si="3"/>
        <v>-664</v>
      </c>
      <c r="K35" s="163">
        <f t="shared" si="0"/>
        <v>9.9074432603205049E-3</v>
      </c>
      <c r="L35" s="164">
        <f>H35/H35</f>
        <v>1</v>
      </c>
      <c r="M35" s="162">
        <v>2777</v>
      </c>
      <c r="N35" s="162">
        <v>2929</v>
      </c>
      <c r="O35" s="162">
        <v>3932</v>
      </c>
      <c r="P35" s="162">
        <v>4645</v>
      </c>
      <c r="Q35" s="162">
        <v>2899</v>
      </c>
      <c r="R35" s="162">
        <v>4117</v>
      </c>
      <c r="S35" s="163">
        <f t="shared" si="4"/>
        <v>0.42014487754398067</v>
      </c>
      <c r="T35" s="162">
        <f t="shared" si="1"/>
        <v>1218</v>
      </c>
      <c r="U35" s="163">
        <f t="shared" si="5"/>
        <v>1.0371706787718291E-2</v>
      </c>
      <c r="V35" s="164">
        <f>IFERROR(R35/R35,"-")</f>
        <v>1</v>
      </c>
    </row>
    <row r="36" spans="2:22" ht="15.75" x14ac:dyDescent="0.25">
      <c r="B36" s="165" t="s">
        <v>63</v>
      </c>
      <c r="C36" s="166">
        <v>15531</v>
      </c>
      <c r="D36" s="166">
        <v>17159</v>
      </c>
      <c r="E36" s="166">
        <v>32878</v>
      </c>
      <c r="F36" s="166">
        <v>39668</v>
      </c>
      <c r="G36" s="166">
        <v>36690</v>
      </c>
      <c r="H36" s="166">
        <v>36026</v>
      </c>
      <c r="I36" s="167">
        <f t="shared" si="2"/>
        <v>-1.8097574270918515E-2</v>
      </c>
      <c r="J36" s="166">
        <f t="shared" si="3"/>
        <v>-664</v>
      </c>
      <c r="K36" s="167">
        <f t="shared" si="0"/>
        <v>9.9074432603205049E-3</v>
      </c>
      <c r="L36" s="167">
        <f>H36/H35</f>
        <v>1</v>
      </c>
      <c r="M36" s="166">
        <v>2777</v>
      </c>
      <c r="N36" s="166">
        <v>2929</v>
      </c>
      <c r="O36" s="166">
        <v>3932</v>
      </c>
      <c r="P36" s="166">
        <v>4645</v>
      </c>
      <c r="Q36" s="166">
        <v>2899</v>
      </c>
      <c r="R36" s="166">
        <v>4117</v>
      </c>
      <c r="S36" s="167">
        <f t="shared" si="4"/>
        <v>0.42014487754398067</v>
      </c>
      <c r="T36" s="166">
        <f t="shared" si="1"/>
        <v>1218</v>
      </c>
      <c r="U36" s="167">
        <f t="shared" si="5"/>
        <v>1.0371706787718291E-2</v>
      </c>
      <c r="V36" s="167">
        <f>IFERROR(R36/R35,"-")</f>
        <v>1</v>
      </c>
    </row>
    <row r="37" spans="2:22" x14ac:dyDescent="0.25">
      <c r="B37" s="123" t="s">
        <v>143</v>
      </c>
      <c r="C37" s="72">
        <v>8693</v>
      </c>
      <c r="D37" s="72">
        <v>0</v>
      </c>
      <c r="E37" s="72">
        <v>18103</v>
      </c>
      <c r="F37" s="72">
        <v>26674</v>
      </c>
      <c r="G37" s="72">
        <v>31881</v>
      </c>
      <c r="H37" s="72">
        <v>30703</v>
      </c>
      <c r="I37" s="124">
        <f t="shared" si="2"/>
        <v>-3.6949907468398102E-2</v>
      </c>
      <c r="J37" s="72">
        <f t="shared" si="3"/>
        <v>-1178</v>
      </c>
      <c r="K37" s="124">
        <f t="shared" si="0"/>
        <v>8.4435749298179229E-3</v>
      </c>
      <c r="L37" s="124">
        <f>H37/H35</f>
        <v>0.85224560039971131</v>
      </c>
      <c r="M37" s="72">
        <v>0</v>
      </c>
      <c r="N37" s="72">
        <v>0</v>
      </c>
      <c r="O37" s="72">
        <v>3368</v>
      </c>
      <c r="P37" s="72">
        <v>0</v>
      </c>
      <c r="Q37" s="72">
        <v>2669</v>
      </c>
      <c r="R37" s="72">
        <v>3769</v>
      </c>
      <c r="S37" s="124">
        <f t="shared" si="4"/>
        <v>0.4121393780442113</v>
      </c>
      <c r="T37" s="72">
        <f t="shared" si="1"/>
        <v>1100</v>
      </c>
      <c r="U37" s="124">
        <f t="shared" si="5"/>
        <v>0</v>
      </c>
      <c r="V37" s="124">
        <f>IFERROR(R37/R35,"-")</f>
        <v>0.91547243138207435</v>
      </c>
    </row>
    <row r="38" spans="2:22" ht="15.75" thickBot="1" x14ac:dyDescent="0.3">
      <c r="B38" s="123" t="s">
        <v>145</v>
      </c>
      <c r="C38" s="72">
        <v>4061</v>
      </c>
      <c r="D38" s="72">
        <v>0</v>
      </c>
      <c r="E38" s="72">
        <v>2331</v>
      </c>
      <c r="F38" s="72">
        <v>4009</v>
      </c>
      <c r="G38" s="72">
        <v>4809</v>
      </c>
      <c r="H38" s="72">
        <v>5323</v>
      </c>
      <c r="I38" s="124">
        <f t="shared" si="2"/>
        <v>0.10688292784362652</v>
      </c>
      <c r="J38" s="72">
        <f t="shared" si="3"/>
        <v>514</v>
      </c>
      <c r="K38" s="124">
        <f t="shared" si="0"/>
        <v>1.4638683305025829E-3</v>
      </c>
      <c r="L38" s="124">
        <f>H38/H35</f>
        <v>0.14775439960028869</v>
      </c>
      <c r="M38" s="72">
        <v>0</v>
      </c>
      <c r="N38" s="72">
        <v>0</v>
      </c>
      <c r="O38" s="72">
        <v>564</v>
      </c>
      <c r="P38" s="72">
        <v>0</v>
      </c>
      <c r="Q38" s="72">
        <v>230</v>
      </c>
      <c r="R38" s="72">
        <v>348</v>
      </c>
      <c r="S38" s="124">
        <f t="shared" si="4"/>
        <v>0.51304347826086949</v>
      </c>
      <c r="T38" s="72">
        <f t="shared" si="1"/>
        <v>118</v>
      </c>
      <c r="U38" s="124">
        <f t="shared" si="5"/>
        <v>0</v>
      </c>
      <c r="V38" s="124">
        <f>IFERROR(R38/R35,"-")</f>
        <v>8.452756861792568E-2</v>
      </c>
    </row>
    <row r="39" spans="2:22" ht="15.75" x14ac:dyDescent="0.25">
      <c r="B39" s="161" t="s">
        <v>53</v>
      </c>
      <c r="C39" s="162">
        <v>48011</v>
      </c>
      <c r="D39" s="162">
        <v>56805</v>
      </c>
      <c r="E39" s="162">
        <v>128669</v>
      </c>
      <c r="F39" s="162">
        <v>168871</v>
      </c>
      <c r="G39" s="162">
        <v>160886</v>
      </c>
      <c r="H39" s="162">
        <v>173841</v>
      </c>
      <c r="I39" s="163">
        <f t="shared" si="2"/>
        <v>8.0522854692142154E-2</v>
      </c>
      <c r="J39" s="162">
        <f t="shared" si="3"/>
        <v>12955</v>
      </c>
      <c r="K39" s="163">
        <f t="shared" si="0"/>
        <v>4.7807690107627185E-2</v>
      </c>
      <c r="L39" s="164">
        <f>H39/H39</f>
        <v>1</v>
      </c>
      <c r="M39" s="162">
        <v>12002</v>
      </c>
      <c r="N39" s="162">
        <v>13469</v>
      </c>
      <c r="O39" s="162">
        <v>21074</v>
      </c>
      <c r="P39" s="162">
        <v>20367</v>
      </c>
      <c r="Q39" s="162">
        <v>22021</v>
      </c>
      <c r="R39" s="162">
        <v>22682</v>
      </c>
      <c r="S39" s="163">
        <f t="shared" si="4"/>
        <v>3.0016802143408627E-2</v>
      </c>
      <c r="T39" s="162">
        <f t="shared" si="1"/>
        <v>661</v>
      </c>
      <c r="U39" s="163">
        <f t="shared" si="5"/>
        <v>4.5476975704081476E-2</v>
      </c>
      <c r="V39" s="164">
        <f>IFERROR(R39/R39,"-")</f>
        <v>1</v>
      </c>
    </row>
    <row r="40" spans="2:22" ht="15.75" x14ac:dyDescent="0.25">
      <c r="B40" s="165" t="s">
        <v>63</v>
      </c>
      <c r="C40" s="166">
        <v>34253</v>
      </c>
      <c r="D40" s="166">
        <v>51252</v>
      </c>
      <c r="E40" s="166">
        <v>109813</v>
      </c>
      <c r="F40" s="166">
        <v>147358</v>
      </c>
      <c r="G40" s="166">
        <v>139462</v>
      </c>
      <c r="H40" s="166">
        <v>151078</v>
      </c>
      <c r="I40" s="167">
        <f t="shared" si="2"/>
        <v>8.3291505929930842E-2</v>
      </c>
      <c r="J40" s="166">
        <f t="shared" si="3"/>
        <v>11616</v>
      </c>
      <c r="K40" s="167">
        <f t="shared" si="0"/>
        <v>4.1547679811322416E-2</v>
      </c>
      <c r="L40" s="167">
        <f>H40/H39</f>
        <v>0.86905850748672642</v>
      </c>
      <c r="M40" s="166">
        <v>11626</v>
      </c>
      <c r="N40" s="166">
        <v>11133</v>
      </c>
      <c r="O40" s="166">
        <v>17921</v>
      </c>
      <c r="P40" s="166">
        <v>17179</v>
      </c>
      <c r="Q40" s="166">
        <v>18498</v>
      </c>
      <c r="R40" s="166">
        <v>19206</v>
      </c>
      <c r="S40" s="167">
        <f t="shared" si="4"/>
        <v>3.8274408044112862E-2</v>
      </c>
      <c r="T40" s="166">
        <f t="shared" si="1"/>
        <v>708</v>
      </c>
      <c r="U40" s="167">
        <f t="shared" si="5"/>
        <v>3.8358568548162011E-2</v>
      </c>
      <c r="V40" s="167">
        <f>IFERROR(R40/R39,"-")</f>
        <v>0.84675072744907853</v>
      </c>
    </row>
    <row r="41" spans="2:22" x14ac:dyDescent="0.25">
      <c r="B41" s="123" t="s">
        <v>143</v>
      </c>
      <c r="C41" s="72">
        <v>22627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124" t="str">
        <f t="shared" si="2"/>
        <v>-</v>
      </c>
      <c r="J41" s="72">
        <f t="shared" si="3"/>
        <v>0</v>
      </c>
      <c r="K41" s="124">
        <f t="shared" si="0"/>
        <v>0</v>
      </c>
      <c r="L41" s="124">
        <f>H41/H39</f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124" t="str">
        <f t="shared" si="4"/>
        <v>-</v>
      </c>
      <c r="T41" s="72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145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124" t="str">
        <f t="shared" si="2"/>
        <v>-</v>
      </c>
      <c r="J42" s="72">
        <f t="shared" si="3"/>
        <v>0</v>
      </c>
      <c r="K42" s="124">
        <f t="shared" si="0"/>
        <v>0</v>
      </c>
      <c r="L42" s="124">
        <f>H42/H39</f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124" t="str">
        <f t="shared" si="4"/>
        <v>-</v>
      </c>
      <c r="T42" s="72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66</v>
      </c>
      <c r="C43" s="169">
        <v>13758</v>
      </c>
      <c r="D43" s="169">
        <v>3628</v>
      </c>
      <c r="E43" s="169">
        <v>18856</v>
      </c>
      <c r="F43" s="169">
        <v>21513</v>
      </c>
      <c r="G43" s="169">
        <v>21424</v>
      </c>
      <c r="H43" s="169">
        <v>22763</v>
      </c>
      <c r="I43" s="170">
        <f t="shared" si="2"/>
        <v>6.25E-2</v>
      </c>
      <c r="J43" s="169">
        <f t="shared" si="3"/>
        <v>1339</v>
      </c>
      <c r="K43" s="170">
        <f t="shared" si="0"/>
        <v>6.2600102963047705E-3</v>
      </c>
      <c r="L43" s="170">
        <f>H43/H39</f>
        <v>0.13094149251327361</v>
      </c>
      <c r="M43" s="169">
        <v>376</v>
      </c>
      <c r="N43" s="169">
        <v>2336</v>
      </c>
      <c r="O43" s="169">
        <v>3153</v>
      </c>
      <c r="P43" s="169">
        <v>3188</v>
      </c>
      <c r="Q43" s="169">
        <v>3523</v>
      </c>
      <c r="R43" s="169">
        <v>3476</v>
      </c>
      <c r="S43" s="170">
        <f t="shared" si="4"/>
        <v>-1.3340902639795593E-2</v>
      </c>
      <c r="T43" s="169">
        <f t="shared" si="1"/>
        <v>-47</v>
      </c>
      <c r="U43" s="170">
        <f t="shared" si="5"/>
        <v>7.118407155919465E-3</v>
      </c>
      <c r="V43" s="170">
        <f>IFERROR(R43/R39,"-")</f>
        <v>0.15324927255092144</v>
      </c>
    </row>
    <row r="44" spans="2:22" ht="15.75" x14ac:dyDescent="0.25">
      <c r="B44" s="161" t="s">
        <v>54</v>
      </c>
      <c r="C44" s="162">
        <v>59629</v>
      </c>
      <c r="D44" s="162">
        <v>87126</v>
      </c>
      <c r="E44" s="162">
        <v>138024</v>
      </c>
      <c r="F44" s="162">
        <v>158379</v>
      </c>
      <c r="G44" s="162">
        <v>162243</v>
      </c>
      <c r="H44" s="162">
        <v>181603</v>
      </c>
      <c r="I44" s="163">
        <f t="shared" si="2"/>
        <v>0.11932718206640658</v>
      </c>
      <c r="J44" s="162">
        <f t="shared" si="3"/>
        <v>19360</v>
      </c>
      <c r="K44" s="163">
        <f t="shared" si="0"/>
        <v>4.9942303292177449E-2</v>
      </c>
      <c r="L44" s="164">
        <f>H44/H44</f>
        <v>1</v>
      </c>
      <c r="M44" s="162">
        <v>6776</v>
      </c>
      <c r="N44" s="162">
        <v>13925</v>
      </c>
      <c r="O44" s="162">
        <v>15520</v>
      </c>
      <c r="P44" s="162">
        <v>14993</v>
      </c>
      <c r="Q44" s="162">
        <v>15201</v>
      </c>
      <c r="R44" s="162">
        <v>16969</v>
      </c>
      <c r="S44" s="163">
        <f t="shared" si="4"/>
        <v>0.11630813762252479</v>
      </c>
      <c r="T44" s="162">
        <f t="shared" si="1"/>
        <v>1768</v>
      </c>
      <c r="U44" s="163">
        <f t="shared" si="5"/>
        <v>3.3477502662704058E-2</v>
      </c>
      <c r="V44" s="164">
        <f>IFERROR(R44/R44,"-")</f>
        <v>1</v>
      </c>
    </row>
    <row r="45" spans="2:22" ht="15.75" x14ac:dyDescent="0.25">
      <c r="B45" s="165" t="s">
        <v>63</v>
      </c>
      <c r="C45" s="166">
        <v>59629</v>
      </c>
      <c r="D45" s="166">
        <v>87126</v>
      </c>
      <c r="E45" s="166">
        <v>138024</v>
      </c>
      <c r="F45" s="166">
        <v>158379</v>
      </c>
      <c r="G45" s="166">
        <v>162243</v>
      </c>
      <c r="H45" s="166">
        <v>181603</v>
      </c>
      <c r="I45" s="167">
        <f t="shared" si="2"/>
        <v>0.11932718206640658</v>
      </c>
      <c r="J45" s="166">
        <f t="shared" si="3"/>
        <v>19360</v>
      </c>
      <c r="K45" s="167">
        <f t="shared" si="0"/>
        <v>4.9942303292177449E-2</v>
      </c>
      <c r="L45" s="167">
        <f>H45/H44</f>
        <v>1</v>
      </c>
      <c r="M45" s="166">
        <v>6776</v>
      </c>
      <c r="N45" s="166">
        <v>13925</v>
      </c>
      <c r="O45" s="166">
        <v>15520</v>
      </c>
      <c r="P45" s="166">
        <v>14993</v>
      </c>
      <c r="Q45" s="166">
        <v>15201</v>
      </c>
      <c r="R45" s="166">
        <v>16969</v>
      </c>
      <c r="S45" s="167">
        <f t="shared" si="4"/>
        <v>0.11630813762252479</v>
      </c>
      <c r="T45" s="166">
        <f t="shared" si="1"/>
        <v>1768</v>
      </c>
      <c r="U45" s="167">
        <f t="shared" si="5"/>
        <v>3.3477502662704058E-2</v>
      </c>
      <c r="V45" s="167">
        <f>IFERROR(R45/R44,"-")</f>
        <v>1</v>
      </c>
    </row>
    <row r="46" spans="2:22" x14ac:dyDescent="0.25">
      <c r="B46" s="123" t="s">
        <v>143</v>
      </c>
      <c r="C46" s="72">
        <v>29833</v>
      </c>
      <c r="D46" s="72">
        <v>54163</v>
      </c>
      <c r="E46" s="72">
        <v>83735</v>
      </c>
      <c r="F46" s="72">
        <v>95045</v>
      </c>
      <c r="G46" s="72">
        <v>94341</v>
      </c>
      <c r="H46" s="72">
        <v>120181</v>
      </c>
      <c r="I46" s="124">
        <f t="shared" si="2"/>
        <v>0.27390000105998458</v>
      </c>
      <c r="J46" s="72">
        <f t="shared" si="3"/>
        <v>25840</v>
      </c>
      <c r="K46" s="124">
        <f t="shared" si="0"/>
        <v>3.3050753302297745E-2</v>
      </c>
      <c r="L46" s="124">
        <f>H46/H44</f>
        <v>0.66177871510933195</v>
      </c>
      <c r="M46" s="72">
        <v>3541</v>
      </c>
      <c r="N46" s="72">
        <v>9293</v>
      </c>
      <c r="O46" s="72">
        <v>8772</v>
      </c>
      <c r="P46" s="72">
        <v>9451</v>
      </c>
      <c r="Q46" s="72">
        <v>9290</v>
      </c>
      <c r="R46" s="72">
        <v>11918</v>
      </c>
      <c r="S46" s="124">
        <f t="shared" si="4"/>
        <v>0.28288482238966628</v>
      </c>
      <c r="T46" s="72">
        <f t="shared" si="1"/>
        <v>2628</v>
      </c>
      <c r="U46" s="124">
        <f t="shared" si="5"/>
        <v>2.1102906534063631E-2</v>
      </c>
      <c r="V46" s="124">
        <f>IFERROR(R46/R44,"-")</f>
        <v>0.70233956037480105</v>
      </c>
    </row>
    <row r="47" spans="2:22" ht="15.75" thickBot="1" x14ac:dyDescent="0.3">
      <c r="B47" s="123" t="s">
        <v>145</v>
      </c>
      <c r="C47" s="72">
        <v>29796</v>
      </c>
      <c r="D47" s="72">
        <v>32963</v>
      </c>
      <c r="E47" s="72">
        <v>54289</v>
      </c>
      <c r="F47" s="72">
        <v>63334</v>
      </c>
      <c r="G47" s="72">
        <v>67902</v>
      </c>
      <c r="H47" s="72">
        <v>61422</v>
      </c>
      <c r="I47" s="124">
        <f t="shared" si="2"/>
        <v>-9.5431651497746794E-2</v>
      </c>
      <c r="J47" s="72">
        <f t="shared" si="3"/>
        <v>-6480</v>
      </c>
      <c r="K47" s="124">
        <f t="shared" si="0"/>
        <v>1.6891549989879701E-2</v>
      </c>
      <c r="L47" s="124">
        <f>H47/H44</f>
        <v>0.33822128489066811</v>
      </c>
      <c r="M47" s="72">
        <v>3235</v>
      </c>
      <c r="N47" s="72">
        <v>4632</v>
      </c>
      <c r="O47" s="72">
        <v>6748</v>
      </c>
      <c r="P47" s="72">
        <v>5542</v>
      </c>
      <c r="Q47" s="72">
        <v>5911</v>
      </c>
      <c r="R47" s="72">
        <v>5051</v>
      </c>
      <c r="S47" s="124">
        <f t="shared" si="4"/>
        <v>-0.14549145660632723</v>
      </c>
      <c r="T47" s="72">
        <f t="shared" si="1"/>
        <v>-860</v>
      </c>
      <c r="U47" s="124">
        <f t="shared" si="5"/>
        <v>1.2374596128640425E-2</v>
      </c>
      <c r="V47" s="124">
        <f>IFERROR(R47/R44,"-")</f>
        <v>0.29766043962519889</v>
      </c>
    </row>
    <row r="48" spans="2:22" ht="15.75" x14ac:dyDescent="0.25">
      <c r="B48" s="161" t="s">
        <v>55</v>
      </c>
      <c r="C48" s="162">
        <v>65594</v>
      </c>
      <c r="D48" s="162">
        <v>62317</v>
      </c>
      <c r="E48" s="162">
        <v>170296</v>
      </c>
      <c r="F48" s="162">
        <v>183132</v>
      </c>
      <c r="G48" s="162">
        <v>192634</v>
      </c>
      <c r="H48" s="162">
        <v>189476</v>
      </c>
      <c r="I48" s="163">
        <f t="shared" si="2"/>
        <v>-1.6393783028956443E-2</v>
      </c>
      <c r="J48" s="162">
        <f t="shared" si="3"/>
        <v>-3158</v>
      </c>
      <c r="K48" s="163">
        <f t="shared" si="0"/>
        <v>5.2107442380294459E-2</v>
      </c>
      <c r="L48" s="164">
        <f>H48/H48</f>
        <v>1</v>
      </c>
      <c r="M48" s="162">
        <v>13295</v>
      </c>
      <c r="N48" s="162">
        <v>18239</v>
      </c>
      <c r="O48" s="162">
        <v>24659</v>
      </c>
      <c r="P48" s="162">
        <v>25495</v>
      </c>
      <c r="Q48" s="162">
        <v>25319</v>
      </c>
      <c r="R48" s="162">
        <v>25459</v>
      </c>
      <c r="S48" s="163">
        <f t="shared" si="4"/>
        <v>5.5294442908486729E-3</v>
      </c>
      <c r="T48" s="162">
        <f t="shared" si="1"/>
        <v>140</v>
      </c>
      <c r="U48" s="163">
        <f t="shared" si="5"/>
        <v>5.692716136768091E-2</v>
      </c>
      <c r="V48" s="164">
        <f>IFERROR(R48/R48,"-")</f>
        <v>1</v>
      </c>
    </row>
    <row r="49" spans="2:22" ht="15.75" x14ac:dyDescent="0.25">
      <c r="B49" s="165" t="s">
        <v>63</v>
      </c>
      <c r="C49" s="166">
        <v>50818</v>
      </c>
      <c r="D49" s="166">
        <v>51722</v>
      </c>
      <c r="E49" s="166">
        <v>140357</v>
      </c>
      <c r="F49" s="166">
        <v>150841</v>
      </c>
      <c r="G49" s="166">
        <v>159058</v>
      </c>
      <c r="H49" s="166">
        <v>152915</v>
      </c>
      <c r="I49" s="167">
        <f t="shared" si="2"/>
        <v>-3.8621131914144513E-2</v>
      </c>
      <c r="J49" s="166">
        <f t="shared" si="3"/>
        <v>-6143</v>
      </c>
      <c r="K49" s="167">
        <f t="shared" si="0"/>
        <v>4.2052869764945044E-2</v>
      </c>
      <c r="L49" s="167">
        <f>H49/H48</f>
        <v>0.80704152504802718</v>
      </c>
      <c r="M49" s="166">
        <v>11531</v>
      </c>
      <c r="N49" s="166">
        <v>15840</v>
      </c>
      <c r="O49" s="166">
        <v>20467</v>
      </c>
      <c r="P49" s="166">
        <v>20391</v>
      </c>
      <c r="Q49" s="166">
        <v>20545</v>
      </c>
      <c r="R49" s="166">
        <v>19559</v>
      </c>
      <c r="S49" s="167">
        <f t="shared" si="4"/>
        <v>-4.7992212217084496E-2</v>
      </c>
      <c r="T49" s="166">
        <f t="shared" si="1"/>
        <v>-986</v>
      </c>
      <c r="U49" s="167">
        <f t="shared" si="5"/>
        <v>4.5530564716547615E-2</v>
      </c>
      <c r="V49" s="167">
        <f>IFERROR(R49/R48,"-")</f>
        <v>0.76825484111709019</v>
      </c>
    </row>
    <row r="50" spans="2:22" x14ac:dyDescent="0.25">
      <c r="B50" s="123" t="s">
        <v>143</v>
      </c>
      <c r="C50" s="72">
        <v>40956</v>
      </c>
      <c r="D50" s="72">
        <v>15474</v>
      </c>
      <c r="E50" s="72">
        <v>107322</v>
      </c>
      <c r="F50" s="72">
        <v>118864</v>
      </c>
      <c r="G50" s="72">
        <v>123267</v>
      </c>
      <c r="H50" s="72">
        <v>118450</v>
      </c>
      <c r="I50" s="124">
        <f t="shared" si="2"/>
        <v>-3.9077774262373577E-2</v>
      </c>
      <c r="J50" s="72">
        <f t="shared" si="3"/>
        <v>-4817</v>
      </c>
      <c r="K50" s="124">
        <f t="shared" si="0"/>
        <v>3.2574714211540665E-2</v>
      </c>
      <c r="L50" s="124">
        <f>H50/H48</f>
        <v>0.62514513711499087</v>
      </c>
      <c r="M50" s="72">
        <v>8422</v>
      </c>
      <c r="N50" s="72">
        <v>9978</v>
      </c>
      <c r="O50" s="72">
        <v>15896</v>
      </c>
      <c r="P50" s="72">
        <v>15580</v>
      </c>
      <c r="Q50" s="72">
        <v>15273</v>
      </c>
      <c r="R50" s="72">
        <v>14386</v>
      </c>
      <c r="S50" s="124">
        <f t="shared" si="4"/>
        <v>-5.8076343874811753E-2</v>
      </c>
      <c r="T50" s="72">
        <f t="shared" si="1"/>
        <v>-887</v>
      </c>
      <c r="U50" s="124">
        <f t="shared" si="5"/>
        <v>3.4788200592605165E-2</v>
      </c>
      <c r="V50" s="124">
        <f>IFERROR(R50/R48,"-")</f>
        <v>0.56506539926941357</v>
      </c>
    </row>
    <row r="51" spans="2:22" x14ac:dyDescent="0.25">
      <c r="B51" s="123" t="s">
        <v>145</v>
      </c>
      <c r="C51" s="72">
        <v>9862</v>
      </c>
      <c r="D51" s="72">
        <v>8652</v>
      </c>
      <c r="E51" s="72">
        <v>33035</v>
      </c>
      <c r="F51" s="72">
        <v>31977</v>
      </c>
      <c r="G51" s="72">
        <v>35791</v>
      </c>
      <c r="H51" s="72">
        <v>34465</v>
      </c>
      <c r="I51" s="124">
        <f t="shared" si="2"/>
        <v>-3.7048419993853221E-2</v>
      </c>
      <c r="J51" s="72">
        <f t="shared" si="3"/>
        <v>-1326</v>
      </c>
      <c r="K51" s="124">
        <f t="shared" si="0"/>
        <v>9.4781555534043816E-3</v>
      </c>
      <c r="L51" s="124">
        <f>H51/H48</f>
        <v>0.18189638793303636</v>
      </c>
      <c r="M51" s="72">
        <v>3109</v>
      </c>
      <c r="N51" s="72">
        <v>5862</v>
      </c>
      <c r="O51" s="72">
        <v>4571</v>
      </c>
      <c r="P51" s="72">
        <v>4811</v>
      </c>
      <c r="Q51" s="72">
        <v>5272</v>
      </c>
      <c r="R51" s="72">
        <v>5173</v>
      </c>
      <c r="S51" s="124">
        <f t="shared" si="4"/>
        <v>-1.8778452200303497E-2</v>
      </c>
      <c r="T51" s="72">
        <f t="shared" si="1"/>
        <v>-99</v>
      </c>
      <c r="U51" s="124">
        <f t="shared" si="5"/>
        <v>1.0742364123942454E-2</v>
      </c>
      <c r="V51" s="124">
        <f>IFERROR(R51/R48,"-")</f>
        <v>0.20318944184767665</v>
      </c>
    </row>
    <row r="52" spans="2:22" ht="16.5" thickBot="1" x14ac:dyDescent="0.3">
      <c r="B52" s="168" t="s">
        <v>66</v>
      </c>
      <c r="C52" s="169">
        <v>14776</v>
      </c>
      <c r="D52" s="169">
        <v>10595</v>
      </c>
      <c r="E52" s="169">
        <v>29939</v>
      </c>
      <c r="F52" s="169">
        <v>32291</v>
      </c>
      <c r="G52" s="169">
        <v>33576</v>
      </c>
      <c r="H52" s="169">
        <v>36561</v>
      </c>
      <c r="I52" s="170">
        <f t="shared" si="2"/>
        <v>8.8902787705503972E-2</v>
      </c>
      <c r="J52" s="169">
        <f t="shared" si="3"/>
        <v>2985</v>
      </c>
      <c r="K52" s="170">
        <f t="shared" si="0"/>
        <v>1.0054572615349415E-2</v>
      </c>
      <c r="L52" s="170">
        <f>H52/H48</f>
        <v>0.1929584749519728</v>
      </c>
      <c r="M52" s="169">
        <v>1764</v>
      </c>
      <c r="N52" s="169">
        <v>2399</v>
      </c>
      <c r="O52" s="169">
        <v>4192</v>
      </c>
      <c r="P52" s="169">
        <v>5104</v>
      </c>
      <c r="Q52" s="169">
        <v>4774</v>
      </c>
      <c r="R52" s="169">
        <v>5900</v>
      </c>
      <c r="S52" s="170">
        <f t="shared" si="4"/>
        <v>0.23586091328026804</v>
      </c>
      <c r="T52" s="169">
        <f t="shared" si="1"/>
        <v>1126</v>
      </c>
      <c r="U52" s="170">
        <f t="shared" si="5"/>
        <v>1.1396596651133297E-2</v>
      </c>
      <c r="V52" s="170">
        <f>IFERROR(R52/R48,"-")</f>
        <v>0.23174515888290978</v>
      </c>
    </row>
    <row r="53" spans="2:22" ht="15.75" x14ac:dyDescent="0.25">
      <c r="B53" s="161" t="s">
        <v>56</v>
      </c>
      <c r="C53" s="162">
        <f t="shared" ref="C53:H56" si="6">C6-C11-C16-C21-C26-C30-C35-C39-C44-C48</f>
        <v>129716</v>
      </c>
      <c r="D53" s="162">
        <f t="shared" si="6"/>
        <v>35117</v>
      </c>
      <c r="E53" s="162">
        <f t="shared" si="6"/>
        <v>72444</v>
      </c>
      <c r="F53" s="162">
        <f t="shared" si="6"/>
        <v>79555</v>
      </c>
      <c r="G53" s="162">
        <f t="shared" si="6"/>
        <v>83503</v>
      </c>
      <c r="H53" s="162">
        <f t="shared" si="6"/>
        <v>83254</v>
      </c>
      <c r="I53" s="163">
        <f t="shared" si="2"/>
        <v>-2.9819287929775395E-3</v>
      </c>
      <c r="J53" s="162">
        <f t="shared" si="3"/>
        <v>-249</v>
      </c>
      <c r="K53" s="163">
        <f t="shared" si="0"/>
        <v>2.2895527707620145E-2</v>
      </c>
      <c r="L53" s="164">
        <f>H53/H53</f>
        <v>1</v>
      </c>
      <c r="M53" s="162">
        <v>4333</v>
      </c>
      <c r="N53" s="162">
        <v>7573</v>
      </c>
      <c r="O53" s="162">
        <v>10527</v>
      </c>
      <c r="P53" s="162">
        <v>11009</v>
      </c>
      <c r="Q53" s="162">
        <v>9982</v>
      </c>
      <c r="R53" s="162">
        <v>12659</v>
      </c>
      <c r="S53" s="163">
        <f t="shared" si="4"/>
        <v>0.26818272891204176</v>
      </c>
      <c r="T53" s="162">
        <f t="shared" si="1"/>
        <v>2677</v>
      </c>
      <c r="U53" s="163">
        <f t="shared" si="5"/>
        <v>2.4581726593324148E-2</v>
      </c>
      <c r="V53" s="164">
        <f>IFERROR(R53/R53,"-")</f>
        <v>1</v>
      </c>
    </row>
    <row r="54" spans="2:22" ht="15.75" x14ac:dyDescent="0.25">
      <c r="B54" s="165" t="s">
        <v>63</v>
      </c>
      <c r="C54" s="166">
        <f t="shared" si="6"/>
        <v>96946</v>
      </c>
      <c r="D54" s="166">
        <f t="shared" si="6"/>
        <v>36744</v>
      </c>
      <c r="E54" s="166">
        <f t="shared" si="6"/>
        <v>70195</v>
      </c>
      <c r="F54" s="166">
        <f t="shared" si="6"/>
        <v>73554</v>
      </c>
      <c r="G54" s="166">
        <f t="shared" si="6"/>
        <v>76074</v>
      </c>
      <c r="H54" s="166">
        <f t="shared" si="6"/>
        <v>74839</v>
      </c>
      <c r="I54" s="167">
        <f t="shared" si="2"/>
        <v>-1.6234193022583221E-2</v>
      </c>
      <c r="J54" s="166">
        <f t="shared" si="3"/>
        <v>-1235</v>
      </c>
      <c r="K54" s="167">
        <f t="shared" si="0"/>
        <v>2.058133420749254E-2</v>
      </c>
      <c r="L54" s="167">
        <f>H54/H53</f>
        <v>0.89892377543421342</v>
      </c>
      <c r="M54" s="166">
        <v>4268</v>
      </c>
      <c r="N54" s="166">
        <v>7492</v>
      </c>
      <c r="O54" s="166">
        <v>10111</v>
      </c>
      <c r="P54" s="166">
        <v>10232</v>
      </c>
      <c r="Q54" s="166">
        <v>8863</v>
      </c>
      <c r="R54" s="166">
        <v>11314</v>
      </c>
      <c r="S54" s="167">
        <f t="shared" si="4"/>
        <v>0.27654293128737439</v>
      </c>
      <c r="T54" s="166">
        <f t="shared" si="1"/>
        <v>2451</v>
      </c>
      <c r="U54" s="167">
        <f t="shared" si="5"/>
        <v>2.2846782314732736E-2</v>
      </c>
      <c r="V54" s="167">
        <f>IFERROR(R54/R53,"-")</f>
        <v>0.89375148115964931</v>
      </c>
    </row>
    <row r="55" spans="2:22" x14ac:dyDescent="0.25">
      <c r="B55" s="123" t="s">
        <v>143</v>
      </c>
      <c r="C55" s="72">
        <f t="shared" si="6"/>
        <v>86258</v>
      </c>
      <c r="D55" s="72">
        <f t="shared" si="6"/>
        <v>104991</v>
      </c>
      <c r="E55" s="72">
        <f t="shared" si="6"/>
        <v>260718</v>
      </c>
      <c r="F55" s="72">
        <f t="shared" si="6"/>
        <v>244991</v>
      </c>
      <c r="G55" s="72">
        <f t="shared" si="6"/>
        <v>301344</v>
      </c>
      <c r="H55" s="72">
        <f t="shared" si="6"/>
        <v>274002</v>
      </c>
      <c r="I55" s="124">
        <f t="shared" si="2"/>
        <v>-9.0733513857916503E-2</v>
      </c>
      <c r="J55" s="72">
        <f t="shared" si="3"/>
        <v>-27342</v>
      </c>
      <c r="K55" s="124">
        <f t="shared" si="0"/>
        <v>7.5352780442301093E-2</v>
      </c>
      <c r="L55" s="124">
        <f>H55/H53</f>
        <v>3.2911571816369185</v>
      </c>
      <c r="M55" s="72">
        <v>2743</v>
      </c>
      <c r="N55" s="72">
        <v>5281</v>
      </c>
      <c r="O55" s="72">
        <v>7188</v>
      </c>
      <c r="P55" s="72">
        <v>7892</v>
      </c>
      <c r="Q55" s="72">
        <v>5764</v>
      </c>
      <c r="R55" s="72">
        <v>8006</v>
      </c>
      <c r="S55" s="124">
        <f t="shared" si="4"/>
        <v>0.38896599583622482</v>
      </c>
      <c r="T55" s="72">
        <f t="shared" si="1"/>
        <v>2242</v>
      </c>
      <c r="U55" s="124">
        <f t="shared" si="5"/>
        <v>1.7621853599283692E-2</v>
      </c>
      <c r="V55" s="124">
        <f>IFERROR(R55/R53,"-")</f>
        <v>0.63243542143929221</v>
      </c>
    </row>
    <row r="56" spans="2:22" x14ac:dyDescent="0.25">
      <c r="B56" s="123" t="s">
        <v>145</v>
      </c>
      <c r="C56" s="72">
        <f t="shared" si="6"/>
        <v>33283</v>
      </c>
      <c r="D56" s="72">
        <f t="shared" si="6"/>
        <v>33509</v>
      </c>
      <c r="E56" s="72">
        <f t="shared" si="6"/>
        <v>54250</v>
      </c>
      <c r="F56" s="72">
        <f t="shared" si="6"/>
        <v>78982</v>
      </c>
      <c r="G56" s="72">
        <f t="shared" si="6"/>
        <v>74846</v>
      </c>
      <c r="H56" s="72">
        <f t="shared" si="6"/>
        <v>82367</v>
      </c>
      <c r="I56" s="124">
        <f t="shared" si="2"/>
        <v>0.1004863319349063</v>
      </c>
      <c r="J56" s="72">
        <f t="shared" si="3"/>
        <v>7521</v>
      </c>
      <c r="K56" s="124">
        <f t="shared" si="0"/>
        <v>2.2651595487226422E-2</v>
      </c>
      <c r="L56" s="124">
        <f>H56/H53</f>
        <v>0.9893458572561078</v>
      </c>
      <c r="M56" s="72">
        <v>1525</v>
      </c>
      <c r="N56" s="72">
        <v>2211</v>
      </c>
      <c r="O56" s="72">
        <v>2923</v>
      </c>
      <c r="P56" s="72">
        <v>2340</v>
      </c>
      <c r="Q56" s="72">
        <v>3099</v>
      </c>
      <c r="R56" s="72">
        <v>3308</v>
      </c>
      <c r="S56" s="124">
        <f t="shared" si="4"/>
        <v>6.7441110035495244E-2</v>
      </c>
      <c r="T56" s="72">
        <f t="shared" si="1"/>
        <v>209</v>
      </c>
      <c r="U56" s="124">
        <f t="shared" si="5"/>
        <v>5.2249287154490422E-3</v>
      </c>
      <c r="V56" s="124">
        <f>IFERROR(R56/R53,"-")</f>
        <v>0.26131605972035704</v>
      </c>
    </row>
    <row r="57" spans="2:22" ht="15.75" x14ac:dyDescent="0.25">
      <c r="B57" s="168" t="s">
        <v>66</v>
      </c>
      <c r="C57" s="169">
        <f>C53-C54</f>
        <v>32770</v>
      </c>
      <c r="D57" s="169">
        <f t="shared" ref="D57:H57" si="7">D53-D54</f>
        <v>-1627</v>
      </c>
      <c r="E57" s="169">
        <f t="shared" si="7"/>
        <v>2249</v>
      </c>
      <c r="F57" s="169">
        <f t="shared" si="7"/>
        <v>6001</v>
      </c>
      <c r="G57" s="169">
        <f t="shared" si="7"/>
        <v>7429</v>
      </c>
      <c r="H57" s="169">
        <f t="shared" si="7"/>
        <v>8415</v>
      </c>
      <c r="I57" s="170">
        <f t="shared" si="2"/>
        <v>0.13272311212814647</v>
      </c>
      <c r="J57" s="169">
        <f t="shared" si="3"/>
        <v>986</v>
      </c>
      <c r="K57" s="170">
        <f t="shared" si="0"/>
        <v>2.3141935001276038E-3</v>
      </c>
      <c r="L57" s="170">
        <f>H57/H53</f>
        <v>0.10107622456578663</v>
      </c>
      <c r="M57" s="169">
        <v>107</v>
      </c>
      <c r="N57" s="169">
        <v>200</v>
      </c>
      <c r="O57" s="169">
        <v>1227</v>
      </c>
      <c r="P57" s="169">
        <v>1747</v>
      </c>
      <c r="Q57" s="169">
        <v>4314</v>
      </c>
      <c r="R57" s="169">
        <v>4803</v>
      </c>
      <c r="S57" s="170">
        <f t="shared" si="4"/>
        <v>0.11335187760778864</v>
      </c>
      <c r="T57" s="169">
        <f t="shared" si="1"/>
        <v>489</v>
      </c>
      <c r="U57" s="170">
        <f t="shared" si="5"/>
        <v>3.9008335324314004E-3</v>
      </c>
      <c r="V57" s="170">
        <f>IFERROR(R57/R53,"-")</f>
        <v>0.37941385575479897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58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B1F0-A3BF-41DE-A9DA-459300312BFD}">
  <sheetPr>
    <tabColor theme="7" tint="0.79998168889431442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268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46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46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46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51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71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71</v>
      </c>
      <c r="O8" s="188">
        <v>791721</v>
      </c>
      <c r="P8" s="188">
        <v>225835</v>
      </c>
      <c r="Q8" s="188">
        <v>354204</v>
      </c>
      <c r="R8" s="188">
        <v>710225</v>
      </c>
      <c r="S8" s="188">
        <v>797848</v>
      </c>
      <c r="T8" s="188">
        <v>914356</v>
      </c>
      <c r="U8" s="189">
        <f>IFERROR(T8/S8-1,"-")</f>
        <v>0.14602781482187077</v>
      </c>
      <c r="V8" s="188">
        <f>T8-S8</f>
        <v>116508</v>
      </c>
      <c r="W8" s="189">
        <f>T8/T$8</f>
        <v>1</v>
      </c>
    </row>
    <row r="9" spans="1:23" x14ac:dyDescent="0.25">
      <c r="A9" s="1" t="s">
        <v>99</v>
      </c>
      <c r="B9" s="190" t="s">
        <v>100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100</v>
      </c>
      <c r="O9" s="191">
        <v>356283</v>
      </c>
      <c r="P9" s="191">
        <v>103133</v>
      </c>
      <c r="Q9" s="191">
        <v>181693</v>
      </c>
      <c r="R9" s="191">
        <v>342343</v>
      </c>
      <c r="S9" s="191">
        <v>341923</v>
      </c>
      <c r="T9" s="191">
        <v>382237</v>
      </c>
      <c r="U9" s="192">
        <f>IFERROR(T9/S9-1,"-")</f>
        <v>0.1179037385610211</v>
      </c>
      <c r="V9" s="191">
        <f t="shared" ref="V9:V19" si="2">T9-S9</f>
        <v>40314</v>
      </c>
      <c r="W9" s="192">
        <f>T9/T$8</f>
        <v>0.41803958195713703</v>
      </c>
    </row>
    <row r="10" spans="1:23" x14ac:dyDescent="0.25">
      <c r="A10" s="193" t="s">
        <v>106</v>
      </c>
      <c r="B10" s="194" t="s">
        <v>106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106</v>
      </c>
      <c r="O10" s="195">
        <v>72064</v>
      </c>
      <c r="P10" s="195">
        <v>28320</v>
      </c>
      <c r="Q10" s="195">
        <v>66989</v>
      </c>
      <c r="R10" s="195">
        <v>97391</v>
      </c>
      <c r="S10" s="195">
        <v>92103</v>
      </c>
      <c r="T10" s="195">
        <v>106284</v>
      </c>
      <c r="U10" s="196">
        <f>IFERROR(T10/S10-1,"-")</f>
        <v>0.15396892609361257</v>
      </c>
      <c r="V10" s="195">
        <f t="shared" si="2"/>
        <v>14181</v>
      </c>
      <c r="W10" s="196">
        <f>T10/T$8</f>
        <v>0.11623918911233699</v>
      </c>
    </row>
    <row r="11" spans="1:23" x14ac:dyDescent="0.25">
      <c r="A11" s="193" t="s">
        <v>103</v>
      </c>
      <c r="B11" s="194" t="s">
        <v>103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103</v>
      </c>
      <c r="O11" s="195">
        <v>284219</v>
      </c>
      <c r="P11" s="195">
        <v>74813</v>
      </c>
      <c r="Q11" s="195">
        <v>114704</v>
      </c>
      <c r="R11" s="195">
        <v>244952</v>
      </c>
      <c r="S11" s="195">
        <v>249820</v>
      </c>
      <c r="T11" s="195">
        <v>275953</v>
      </c>
      <c r="U11" s="196">
        <f>IFERROR(T11/S11-1,"-")</f>
        <v>0.1046073172684332</v>
      </c>
      <c r="V11" s="195">
        <f t="shared" si="2"/>
        <v>26133</v>
      </c>
      <c r="W11" s="196">
        <f>T11/T$8</f>
        <v>0.30180039284480004</v>
      </c>
    </row>
    <row r="12" spans="1:23" x14ac:dyDescent="0.25">
      <c r="A12" s="1"/>
      <c r="B12" s="190" t="s">
        <v>110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110</v>
      </c>
      <c r="O12" s="191">
        <v>435438</v>
      </c>
      <c r="P12" s="191">
        <v>122702</v>
      </c>
      <c r="Q12" s="191">
        <v>172511</v>
      </c>
      <c r="R12" s="191">
        <v>367882</v>
      </c>
      <c r="S12" s="191">
        <v>455925</v>
      </c>
      <c r="T12" s="191">
        <v>532119</v>
      </c>
      <c r="U12" s="192">
        <f>IFERROR(T12/S12-1,"-")</f>
        <v>0.16711959203816407</v>
      </c>
      <c r="V12" s="191">
        <f t="shared" si="2"/>
        <v>76194</v>
      </c>
      <c r="W12" s="192">
        <f>T12/T$8</f>
        <v>0.58196041804286291</v>
      </c>
    </row>
    <row r="13" spans="1:23" s="76" customFormat="1" x14ac:dyDescent="0.25">
      <c r="B13" s="194" t="s">
        <v>113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113</v>
      </c>
      <c r="O13" s="195">
        <v>75049</v>
      </c>
      <c r="P13" s="195">
        <v>21332</v>
      </c>
      <c r="Q13" s="195">
        <v>16695</v>
      </c>
      <c r="R13" s="195">
        <v>71554</v>
      </c>
      <c r="S13" s="195">
        <v>93860</v>
      </c>
      <c r="T13" s="195">
        <v>110313</v>
      </c>
      <c r="U13" s="196">
        <f t="shared" ref="U13:U20" si="4">IFERROR(T13/S13-1,"-")</f>
        <v>0.17529298955891748</v>
      </c>
      <c r="V13" s="195">
        <f t="shared" si="2"/>
        <v>16453</v>
      </c>
      <c r="W13" s="196">
        <f t="shared" ref="W13:W20" si="5">T13/T$8</f>
        <v>0.12064556912187376</v>
      </c>
    </row>
    <row r="14" spans="1:23" s="76" customFormat="1" x14ac:dyDescent="0.25">
      <c r="B14" s="194" t="s">
        <v>116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116</v>
      </c>
      <c r="O14" s="195">
        <v>159354</v>
      </c>
      <c r="P14" s="195">
        <v>39522</v>
      </c>
      <c r="Q14" s="195">
        <v>53227</v>
      </c>
      <c r="R14" s="195">
        <v>113120</v>
      </c>
      <c r="S14" s="195">
        <v>127349</v>
      </c>
      <c r="T14" s="195">
        <v>141364</v>
      </c>
      <c r="U14" s="196">
        <f t="shared" si="4"/>
        <v>0.11005190460859526</v>
      </c>
      <c r="V14" s="195">
        <f t="shared" si="2"/>
        <v>14015</v>
      </c>
      <c r="W14" s="196">
        <f t="shared" si="5"/>
        <v>0.15460498974141362</v>
      </c>
    </row>
    <row r="15" spans="1:23" x14ac:dyDescent="0.25">
      <c r="A15" s="1"/>
      <c r="B15" s="194" t="s">
        <v>119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119</v>
      </c>
      <c r="O15" s="195">
        <v>25447</v>
      </c>
      <c r="P15" s="195">
        <v>8286</v>
      </c>
      <c r="Q15" s="195">
        <v>19927</v>
      </c>
      <c r="R15" s="195">
        <v>30758</v>
      </c>
      <c r="S15" s="195">
        <v>42539</v>
      </c>
      <c r="T15" s="195">
        <v>57925</v>
      </c>
      <c r="U15" s="196">
        <f t="shared" si="4"/>
        <v>0.36169162415665634</v>
      </c>
      <c r="V15" s="195">
        <f t="shared" si="2"/>
        <v>15386</v>
      </c>
      <c r="W15" s="196">
        <f t="shared" si="5"/>
        <v>6.3350598672727035E-2</v>
      </c>
    </row>
    <row r="16" spans="1:23" x14ac:dyDescent="0.25">
      <c r="A16" s="1"/>
      <c r="B16" s="194" t="s">
        <v>126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126</v>
      </c>
      <c r="O16" s="195">
        <v>9296</v>
      </c>
      <c r="P16" s="195">
        <v>2074</v>
      </c>
      <c r="Q16" s="195">
        <v>5996</v>
      </c>
      <c r="R16" s="195">
        <v>10713</v>
      </c>
      <c r="S16" s="195">
        <v>12911</v>
      </c>
      <c r="T16" s="195">
        <v>18498</v>
      </c>
      <c r="U16" s="196">
        <f t="shared" si="4"/>
        <v>0.43273177910309046</v>
      </c>
      <c r="V16" s="195">
        <f t="shared" si="2"/>
        <v>5587</v>
      </c>
      <c r="W16" s="196">
        <f t="shared" si="5"/>
        <v>2.0230632270144232E-2</v>
      </c>
    </row>
    <row r="17" spans="1:23" x14ac:dyDescent="0.25">
      <c r="A17" s="1"/>
      <c r="B17" s="194" t="s">
        <v>122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122</v>
      </c>
      <c r="O17" s="195">
        <v>6249</v>
      </c>
      <c r="P17" s="195">
        <v>2082</v>
      </c>
      <c r="Q17" s="195">
        <v>5201</v>
      </c>
      <c r="R17" s="195">
        <v>5872</v>
      </c>
      <c r="S17" s="195">
        <v>6968</v>
      </c>
      <c r="T17" s="195">
        <v>8896</v>
      </c>
      <c r="U17" s="196">
        <f t="shared" si="4"/>
        <v>0.27669345579793347</v>
      </c>
      <c r="V17" s="195">
        <f t="shared" si="2"/>
        <v>1928</v>
      </c>
      <c r="W17" s="196">
        <f t="shared" si="5"/>
        <v>9.7292520637475999E-3</v>
      </c>
    </row>
    <row r="18" spans="1:23" x14ac:dyDescent="0.25">
      <c r="A18" s="1"/>
      <c r="B18" s="194" t="s">
        <v>131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131</v>
      </c>
      <c r="O18" s="195">
        <v>8520</v>
      </c>
      <c r="P18" s="195">
        <v>3046</v>
      </c>
      <c r="Q18" s="195">
        <v>2575</v>
      </c>
      <c r="R18" s="195">
        <v>7581</v>
      </c>
      <c r="S18" s="195">
        <v>8524</v>
      </c>
      <c r="T18" s="195">
        <v>7383</v>
      </c>
      <c r="U18" s="196">
        <f t="shared" si="4"/>
        <v>-0.13385734396996718</v>
      </c>
      <c r="V18" s="195">
        <f t="shared" si="2"/>
        <v>-1141</v>
      </c>
      <c r="W18" s="196">
        <f t="shared" si="5"/>
        <v>8.0745355200818932E-3</v>
      </c>
    </row>
    <row r="19" spans="1:23" x14ac:dyDescent="0.25">
      <c r="A19" s="193" t="s">
        <v>147</v>
      </c>
      <c r="B19" s="194" t="s">
        <v>134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134</v>
      </c>
      <c r="O19" s="195">
        <v>13181</v>
      </c>
      <c r="P19" s="195">
        <v>4839</v>
      </c>
      <c r="Q19" s="195">
        <v>2819</v>
      </c>
      <c r="R19" s="195">
        <v>7599</v>
      </c>
      <c r="S19" s="195">
        <v>9961</v>
      </c>
      <c r="T19" s="195">
        <v>9541</v>
      </c>
      <c r="U19" s="196">
        <f t="shared" si="4"/>
        <v>-4.216444132115249E-2</v>
      </c>
      <c r="V19" s="195">
        <f t="shared" si="2"/>
        <v>-420</v>
      </c>
      <c r="W19" s="196">
        <f t="shared" si="5"/>
        <v>1.0434666585006278E-2</v>
      </c>
    </row>
    <row r="20" spans="1:23" x14ac:dyDescent="0.25">
      <c r="A20" s="198" t="s">
        <v>148</v>
      </c>
      <c r="B20" s="199" t="s">
        <v>148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148</v>
      </c>
      <c r="O20" s="200">
        <f t="shared" ref="O20:T20" si="7">O12-SUM(O13:O19)</f>
        <v>138342</v>
      </c>
      <c r="P20" s="200">
        <f t="shared" si="7"/>
        <v>41521</v>
      </c>
      <c r="Q20" s="200">
        <f t="shared" si="7"/>
        <v>66071</v>
      </c>
      <c r="R20" s="200">
        <f t="shared" si="7"/>
        <v>120685</v>
      </c>
      <c r="S20" s="200">
        <f t="shared" si="7"/>
        <v>153813</v>
      </c>
      <c r="T20" s="200">
        <f t="shared" si="7"/>
        <v>178199</v>
      </c>
      <c r="U20" s="201">
        <f t="shared" si="4"/>
        <v>0.15854316605228425</v>
      </c>
      <c r="V20" s="200">
        <f>T20-S20</f>
        <v>24386</v>
      </c>
      <c r="W20" s="201">
        <f t="shared" si="5"/>
        <v>0.19489017406786854</v>
      </c>
    </row>
    <row r="21" spans="1:23" x14ac:dyDescent="0.25">
      <c r="B21" s="186" t="s">
        <v>47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71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100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106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103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110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113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116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119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126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122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131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134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148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48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71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100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106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103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110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113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116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119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126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122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131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134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148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49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71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100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106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103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110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113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116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119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126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122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131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134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148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50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71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100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106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103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110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113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116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119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126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122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131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134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148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51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71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100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106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103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110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113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116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119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126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122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131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134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148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52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71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100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106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103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110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113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116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119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126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122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131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134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148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53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71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100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106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103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110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113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116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119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126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122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131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134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148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54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71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100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106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103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110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113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116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119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126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122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131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134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148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55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71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100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106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103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110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113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116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119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126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122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131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134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148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56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71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100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106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103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110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113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116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119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126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122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131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134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148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C7E7-6202-4924-A5DD-3484ECD139AE}">
  <sheetPr>
    <tabColor theme="7" tint="0.79998168889431442"/>
  </sheetPr>
  <dimension ref="A1:T165"/>
  <sheetViews>
    <sheetView showGridLines="0" topLeftCell="A9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6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268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46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267</v>
      </c>
      <c r="D9" s="205" t="s">
        <v>232</v>
      </c>
      <c r="E9" s="205" t="s">
        <v>233</v>
      </c>
      <c r="F9" s="205" t="s">
        <v>234</v>
      </c>
      <c r="G9" s="205" t="s">
        <v>235</v>
      </c>
      <c r="H9" s="205" t="s">
        <v>236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267</v>
      </c>
      <c r="O9" s="205" t="s">
        <v>232</v>
      </c>
      <c r="P9" s="205" t="s">
        <v>233</v>
      </c>
      <c r="Q9" s="205" t="s">
        <v>234</v>
      </c>
      <c r="R9" s="205" t="s">
        <v>235</v>
      </c>
      <c r="S9" s="205" t="s">
        <v>236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46</v>
      </c>
      <c r="C10" s="184"/>
      <c r="D10" s="184"/>
      <c r="E10" s="184"/>
      <c r="F10" s="184"/>
      <c r="G10" s="184"/>
      <c r="H10" s="184"/>
      <c r="I10" s="185"/>
      <c r="J10" s="185"/>
      <c r="M10" s="186" t="s">
        <v>51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71</v>
      </c>
      <c r="C11" s="209">
        <v>152176</v>
      </c>
      <c r="D11" s="209">
        <v>286184</v>
      </c>
      <c r="E11" s="209">
        <v>442299</v>
      </c>
      <c r="F11" s="209">
        <v>447853</v>
      </c>
      <c r="G11" s="209">
        <v>494247</v>
      </c>
      <c r="H11" s="209">
        <v>484410</v>
      </c>
      <c r="I11" s="210">
        <f t="shared" ref="I11:I23" si="0">IFERROR(H11/G11-1,"-")</f>
        <v>-1.9903003963605226E-2</v>
      </c>
      <c r="J11" s="210">
        <f>H11/H11</f>
        <v>1</v>
      </c>
      <c r="K11" s="103"/>
      <c r="L11" s="103"/>
      <c r="M11" s="187" t="s">
        <v>71</v>
      </c>
      <c r="N11" s="209">
        <v>21705</v>
      </c>
      <c r="O11" s="209">
        <v>50036</v>
      </c>
      <c r="P11" s="209">
        <v>65748</v>
      </c>
      <c r="Q11" s="209">
        <v>73184</v>
      </c>
      <c r="R11" s="209">
        <v>89034</v>
      </c>
      <c r="S11" s="210">
        <f t="shared" ref="S11:S23" si="1">IFERROR(R11/Q11-1,"-")</f>
        <v>0.21657739396589415</v>
      </c>
      <c r="T11" s="210">
        <f>R11/R11</f>
        <v>1</v>
      </c>
    </row>
    <row r="12" spans="1:20" x14ac:dyDescent="0.25">
      <c r="B12" s="190" t="s">
        <v>100</v>
      </c>
      <c r="C12" s="191">
        <v>91869</v>
      </c>
      <c r="D12" s="191">
        <v>124590</v>
      </c>
      <c r="E12" s="191">
        <v>123326</v>
      </c>
      <c r="F12" s="191">
        <v>117887</v>
      </c>
      <c r="G12" s="191">
        <v>130767</v>
      </c>
      <c r="H12" s="191">
        <v>133170</v>
      </c>
      <c r="I12" s="192">
        <f t="shared" si="0"/>
        <v>1.8376195829223008E-2</v>
      </c>
      <c r="J12" s="192">
        <f>H12/H11</f>
        <v>0.27491174831238002</v>
      </c>
      <c r="K12" s="103"/>
      <c r="L12" s="103"/>
      <c r="M12" s="190" t="s">
        <v>100</v>
      </c>
      <c r="N12" s="191">
        <v>14514</v>
      </c>
      <c r="O12" s="191">
        <v>32855</v>
      </c>
      <c r="P12" s="191">
        <v>37614</v>
      </c>
      <c r="Q12" s="191">
        <v>37101</v>
      </c>
      <c r="R12" s="191">
        <v>47635</v>
      </c>
      <c r="S12" s="192">
        <f t="shared" si="1"/>
        <v>0.28392765693647082</v>
      </c>
      <c r="T12" s="192">
        <f>R12/R11</f>
        <v>0.53502032931239751</v>
      </c>
    </row>
    <row r="13" spans="1:20" x14ac:dyDescent="0.25">
      <c r="B13" s="194" t="s">
        <v>106</v>
      </c>
      <c r="C13" s="195">
        <v>42049</v>
      </c>
      <c r="D13" s="195">
        <v>51781</v>
      </c>
      <c r="E13" s="195">
        <v>51222</v>
      </c>
      <c r="F13" s="195">
        <v>48123</v>
      </c>
      <c r="G13" s="195">
        <v>53810</v>
      </c>
      <c r="H13" s="195">
        <v>57219</v>
      </c>
      <c r="I13" s="196">
        <f t="shared" si="0"/>
        <v>6.3352536703215057E-2</v>
      </c>
      <c r="J13" s="196">
        <f>H13/H11</f>
        <v>0.11812101319130489</v>
      </c>
      <c r="K13" s="103"/>
      <c r="L13" s="103"/>
      <c r="M13" s="194" t="s">
        <v>106</v>
      </c>
      <c r="N13" s="195">
        <v>4131</v>
      </c>
      <c r="O13" s="195">
        <v>9786</v>
      </c>
      <c r="P13" s="195">
        <v>10353</v>
      </c>
      <c r="Q13" s="195">
        <v>9042</v>
      </c>
      <c r="R13" s="195">
        <v>13101</v>
      </c>
      <c r="S13" s="196">
        <f t="shared" si="1"/>
        <v>0.44890510948905105</v>
      </c>
      <c r="T13" s="196">
        <f>R13/R11</f>
        <v>0.14714603409933283</v>
      </c>
    </row>
    <row r="14" spans="1:20" x14ac:dyDescent="0.25">
      <c r="B14" s="194" t="s">
        <v>103</v>
      </c>
      <c r="C14" s="195">
        <v>49820</v>
      </c>
      <c r="D14" s="195">
        <v>72809</v>
      </c>
      <c r="E14" s="195">
        <v>72104</v>
      </c>
      <c r="F14" s="195">
        <v>69764</v>
      </c>
      <c r="G14" s="195">
        <v>76957</v>
      </c>
      <c r="H14" s="195">
        <v>75951</v>
      </c>
      <c r="I14" s="196">
        <f t="shared" si="0"/>
        <v>-1.3072235144301336E-2</v>
      </c>
      <c r="J14" s="196">
        <f>H14/H11</f>
        <v>0.15679073512107511</v>
      </c>
      <c r="K14" s="103"/>
      <c r="L14" s="103"/>
      <c r="M14" s="194" t="s">
        <v>103</v>
      </c>
      <c r="N14" s="195">
        <v>10383</v>
      </c>
      <c r="O14" s="195">
        <v>23069</v>
      </c>
      <c r="P14" s="195">
        <v>27261</v>
      </c>
      <c r="Q14" s="195">
        <v>28059</v>
      </c>
      <c r="R14" s="195">
        <v>34534</v>
      </c>
      <c r="S14" s="196">
        <f t="shared" si="1"/>
        <v>0.23076374781709963</v>
      </c>
      <c r="T14" s="196">
        <f>R14/R11</f>
        <v>0.38787429521306466</v>
      </c>
    </row>
    <row r="15" spans="1:20" x14ac:dyDescent="0.25">
      <c r="B15" s="190" t="s">
        <v>110</v>
      </c>
      <c r="C15" s="191">
        <v>60307</v>
      </c>
      <c r="D15" s="191">
        <v>161594</v>
      </c>
      <c r="E15" s="191">
        <v>318973</v>
      </c>
      <c r="F15" s="191">
        <v>329966</v>
      </c>
      <c r="G15" s="191">
        <v>363480</v>
      </c>
      <c r="H15" s="191">
        <v>351240</v>
      </c>
      <c r="I15" s="192">
        <f t="shared" si="0"/>
        <v>-3.367448002641138E-2</v>
      </c>
      <c r="J15" s="192">
        <f>H15/H11</f>
        <v>0.72508825168762003</v>
      </c>
      <c r="K15" s="103"/>
      <c r="L15" s="103"/>
      <c r="M15" s="190" t="s">
        <v>110</v>
      </c>
      <c r="N15" s="191">
        <v>7191</v>
      </c>
      <c r="O15" s="191">
        <v>17181</v>
      </c>
      <c r="P15" s="191">
        <v>28134</v>
      </c>
      <c r="Q15" s="191">
        <v>36083</v>
      </c>
      <c r="R15" s="191">
        <v>41399</v>
      </c>
      <c r="S15" s="192">
        <f t="shared" si="1"/>
        <v>0.14732699609234268</v>
      </c>
      <c r="T15" s="192">
        <f>R15/R11</f>
        <v>0.46497967068760249</v>
      </c>
    </row>
    <row r="16" spans="1:20" x14ac:dyDescent="0.25">
      <c r="B16" s="194" t="s">
        <v>113</v>
      </c>
      <c r="C16" s="195">
        <v>11293</v>
      </c>
      <c r="D16" s="195">
        <v>47855</v>
      </c>
      <c r="E16" s="195">
        <v>165250</v>
      </c>
      <c r="F16" s="195">
        <v>169634</v>
      </c>
      <c r="G16" s="195">
        <v>187228</v>
      </c>
      <c r="H16" s="195">
        <v>183246</v>
      </c>
      <c r="I16" s="196">
        <f t="shared" si="0"/>
        <v>-2.1268186382378707E-2</v>
      </c>
      <c r="J16" s="196">
        <f>H16/H11</f>
        <v>0.37828698829503932</v>
      </c>
      <c r="K16" s="103"/>
      <c r="L16" s="103"/>
      <c r="M16" s="194" t="s">
        <v>113</v>
      </c>
      <c r="N16" s="195">
        <v>642</v>
      </c>
      <c r="O16" s="195">
        <v>1309</v>
      </c>
      <c r="P16" s="195">
        <v>7303</v>
      </c>
      <c r="Q16" s="195">
        <v>8909</v>
      </c>
      <c r="R16" s="195">
        <v>9992</v>
      </c>
      <c r="S16" s="196">
        <f t="shared" si="1"/>
        <v>0.12156246492311151</v>
      </c>
      <c r="T16" s="196">
        <f>R16/R11</f>
        <v>0.11222678976570748</v>
      </c>
    </row>
    <row r="17" spans="1:20" x14ac:dyDescent="0.25">
      <c r="B17" s="194" t="s">
        <v>116</v>
      </c>
      <c r="C17" s="195">
        <v>10265</v>
      </c>
      <c r="D17" s="195">
        <v>19715</v>
      </c>
      <c r="E17" s="195">
        <v>27366</v>
      </c>
      <c r="F17" s="195">
        <v>28752</v>
      </c>
      <c r="G17" s="195">
        <v>29044</v>
      </c>
      <c r="H17" s="195">
        <v>29409</v>
      </c>
      <c r="I17" s="196">
        <f t="shared" si="0"/>
        <v>1.2567139512463799E-2</v>
      </c>
      <c r="J17" s="196">
        <f>H17/H11</f>
        <v>6.0710967981668425E-2</v>
      </c>
      <c r="K17" s="103"/>
      <c r="L17" s="103"/>
      <c r="M17" s="194" t="s">
        <v>116</v>
      </c>
      <c r="N17" s="195">
        <v>2117</v>
      </c>
      <c r="O17" s="195">
        <v>4311</v>
      </c>
      <c r="P17" s="195">
        <v>7234</v>
      </c>
      <c r="Q17" s="195">
        <v>7492</v>
      </c>
      <c r="R17" s="195">
        <v>7549</v>
      </c>
      <c r="S17" s="196">
        <f t="shared" si="1"/>
        <v>7.6081153230111997E-3</v>
      </c>
      <c r="T17" s="196">
        <f>R17/R11</f>
        <v>8.4787833861221559E-2</v>
      </c>
    </row>
    <row r="18" spans="1:20" x14ac:dyDescent="0.25">
      <c r="B18" s="194" t="s">
        <v>119</v>
      </c>
      <c r="C18" s="195">
        <v>5446</v>
      </c>
      <c r="D18" s="195">
        <v>15603</v>
      </c>
      <c r="E18" s="195">
        <v>18573</v>
      </c>
      <c r="F18" s="195">
        <v>19267</v>
      </c>
      <c r="G18" s="195">
        <v>23094</v>
      </c>
      <c r="H18" s="195">
        <v>22684</v>
      </c>
      <c r="I18" s="196">
        <f t="shared" si="0"/>
        <v>-1.7753529055165806E-2</v>
      </c>
      <c r="J18" s="196">
        <f>H18/H11</f>
        <v>4.6828100163084987E-2</v>
      </c>
      <c r="K18" s="103"/>
      <c r="L18" s="103"/>
      <c r="M18" s="194" t="s">
        <v>119</v>
      </c>
      <c r="N18" s="195">
        <v>599</v>
      </c>
      <c r="O18" s="195">
        <v>2204</v>
      </c>
      <c r="P18" s="195">
        <v>2265</v>
      </c>
      <c r="Q18" s="195">
        <v>4052</v>
      </c>
      <c r="R18" s="195">
        <v>5505</v>
      </c>
      <c r="S18" s="196">
        <f t="shared" si="1"/>
        <v>0.35858835143139189</v>
      </c>
      <c r="T18" s="196">
        <f>R18/R11</f>
        <v>6.1830312015634478E-2</v>
      </c>
    </row>
    <row r="19" spans="1:20" x14ac:dyDescent="0.25">
      <c r="B19" s="194" t="s">
        <v>126</v>
      </c>
      <c r="C19" s="195">
        <v>4970</v>
      </c>
      <c r="D19" s="195">
        <v>12517</v>
      </c>
      <c r="E19" s="195">
        <v>16648</v>
      </c>
      <c r="F19" s="195">
        <v>17740</v>
      </c>
      <c r="G19" s="195">
        <v>16204</v>
      </c>
      <c r="H19" s="195">
        <v>15372</v>
      </c>
      <c r="I19" s="196">
        <f t="shared" si="0"/>
        <v>-5.1345346827943672E-2</v>
      </c>
      <c r="J19" s="196">
        <f>H19/H11</f>
        <v>3.1733448937883199E-2</v>
      </c>
      <c r="K19" s="103"/>
      <c r="L19" s="103"/>
      <c r="M19" s="194" t="s">
        <v>126</v>
      </c>
      <c r="N19" s="195">
        <v>200</v>
      </c>
      <c r="O19" s="195">
        <v>792</v>
      </c>
      <c r="P19" s="195">
        <v>1226</v>
      </c>
      <c r="Q19" s="195">
        <v>1726</v>
      </c>
      <c r="R19" s="195">
        <v>2080</v>
      </c>
      <c r="S19" s="196">
        <f t="shared" si="1"/>
        <v>0.20509849362688293</v>
      </c>
      <c r="T19" s="196">
        <f>R19/R11</f>
        <v>2.3361861760675697E-2</v>
      </c>
    </row>
    <row r="20" spans="1:20" x14ac:dyDescent="0.25">
      <c r="B20" s="194" t="s">
        <v>122</v>
      </c>
      <c r="C20" s="195">
        <v>5984</v>
      </c>
      <c r="D20" s="195">
        <v>11063</v>
      </c>
      <c r="E20" s="195">
        <v>10204</v>
      </c>
      <c r="F20" s="195">
        <v>11972</v>
      </c>
      <c r="G20" s="195">
        <v>12426</v>
      </c>
      <c r="H20" s="195">
        <v>11204</v>
      </c>
      <c r="I20" s="196">
        <f t="shared" si="0"/>
        <v>-9.8342185739578314E-2</v>
      </c>
      <c r="J20" s="196">
        <f>H20/H11</f>
        <v>2.3129167440804278E-2</v>
      </c>
      <c r="K20" s="103"/>
      <c r="L20" s="103"/>
      <c r="M20" s="194" t="s">
        <v>122</v>
      </c>
      <c r="N20" s="195">
        <v>240</v>
      </c>
      <c r="O20" s="195">
        <v>605</v>
      </c>
      <c r="P20" s="195">
        <v>374</v>
      </c>
      <c r="Q20" s="195">
        <v>830</v>
      </c>
      <c r="R20" s="195">
        <v>796</v>
      </c>
      <c r="S20" s="196">
        <f t="shared" si="1"/>
        <v>-4.096385542168679E-2</v>
      </c>
      <c r="T20" s="196">
        <f>R20/R11</f>
        <v>8.9404047891816617E-3</v>
      </c>
    </row>
    <row r="21" spans="1:20" x14ac:dyDescent="0.25">
      <c r="B21" s="194" t="s">
        <v>131</v>
      </c>
      <c r="C21" s="195">
        <v>36</v>
      </c>
      <c r="D21" s="195">
        <v>887</v>
      </c>
      <c r="E21" s="195">
        <v>1573</v>
      </c>
      <c r="F21" s="195">
        <v>1274</v>
      </c>
      <c r="G21" s="195">
        <v>1136</v>
      </c>
      <c r="H21" s="195">
        <v>1069</v>
      </c>
      <c r="I21" s="196">
        <f t="shared" si="0"/>
        <v>-5.8978873239436624E-2</v>
      </c>
      <c r="J21" s="196">
        <f>H21/H11</f>
        <v>2.2068082822402509E-3</v>
      </c>
      <c r="K21" s="103"/>
      <c r="L21" s="103"/>
      <c r="M21" s="194" t="s">
        <v>131</v>
      </c>
      <c r="N21" s="195">
        <v>2</v>
      </c>
      <c r="O21" s="195">
        <v>123</v>
      </c>
      <c r="P21" s="195">
        <v>242</v>
      </c>
      <c r="Q21" s="195">
        <v>157</v>
      </c>
      <c r="R21" s="195">
        <v>156</v>
      </c>
      <c r="S21" s="196">
        <f t="shared" si="1"/>
        <v>-6.3694267515923553E-3</v>
      </c>
      <c r="T21" s="196">
        <f>R21/R11</f>
        <v>1.7521396320506772E-3</v>
      </c>
    </row>
    <row r="22" spans="1:20" x14ac:dyDescent="0.25">
      <c r="A22" s="198"/>
      <c r="B22" s="194" t="s">
        <v>134</v>
      </c>
      <c r="C22" s="195">
        <v>96</v>
      </c>
      <c r="D22" s="195">
        <v>211</v>
      </c>
      <c r="E22" s="195">
        <v>649</v>
      </c>
      <c r="F22" s="195">
        <v>896</v>
      </c>
      <c r="G22" s="195">
        <v>384</v>
      </c>
      <c r="H22" s="195">
        <v>367</v>
      </c>
      <c r="I22" s="196">
        <f t="shared" si="0"/>
        <v>-4.427083333333337E-2</v>
      </c>
      <c r="J22" s="196">
        <f>H22/H11</f>
        <v>7.5762267500670917E-4</v>
      </c>
      <c r="K22" s="103"/>
      <c r="L22" s="103"/>
      <c r="M22" s="194" t="s">
        <v>134</v>
      </c>
      <c r="N22" s="195">
        <v>23</v>
      </c>
      <c r="O22" s="195">
        <v>26</v>
      </c>
      <c r="P22" s="195">
        <v>168</v>
      </c>
      <c r="Q22" s="195">
        <v>94</v>
      </c>
      <c r="R22" s="195">
        <v>62</v>
      </c>
      <c r="S22" s="196">
        <f t="shared" si="1"/>
        <v>-0.34042553191489366</v>
      </c>
      <c r="T22" s="196">
        <f>R22/R11</f>
        <v>6.9636318709706405E-4</v>
      </c>
    </row>
    <row r="23" spans="1:20" x14ac:dyDescent="0.25">
      <c r="B23" s="199" t="s">
        <v>148</v>
      </c>
      <c r="C23" s="200">
        <f t="shared" ref="C23:H23" si="2">C15-SUM(C16:C22)</f>
        <v>22217</v>
      </c>
      <c r="D23" s="200">
        <f t="shared" si="2"/>
        <v>53743</v>
      </c>
      <c r="E23" s="200">
        <f t="shared" si="2"/>
        <v>78710</v>
      </c>
      <c r="F23" s="200">
        <f t="shared" si="2"/>
        <v>80431</v>
      </c>
      <c r="G23" s="200">
        <f t="shared" si="2"/>
        <v>93964</v>
      </c>
      <c r="H23" s="200">
        <f t="shared" si="2"/>
        <v>87889</v>
      </c>
      <c r="I23" s="201">
        <f t="shared" si="0"/>
        <v>-6.4652420075773653E-2</v>
      </c>
      <c r="J23" s="201">
        <f>H23/H11</f>
        <v>0.18143514791189283</v>
      </c>
      <c r="K23" s="202"/>
      <c r="L23" s="202"/>
      <c r="M23" s="199" t="s">
        <v>148</v>
      </c>
      <c r="N23" s="200">
        <f>N15-SUM(N16:N22)</f>
        <v>3368</v>
      </c>
      <c r="O23" s="200">
        <f>O15-SUM(O16:O22)</f>
        <v>7811</v>
      </c>
      <c r="P23" s="200">
        <f>P15-SUM(P16:P22)</f>
        <v>9322</v>
      </c>
      <c r="Q23" s="200">
        <f>Q15-SUM(Q16:Q22)</f>
        <v>12823</v>
      </c>
      <c r="R23" s="200">
        <f>R15-SUM(R16:R22)</f>
        <v>15259</v>
      </c>
      <c r="S23" s="201">
        <f t="shared" si="1"/>
        <v>0.18997114559775397</v>
      </c>
      <c r="T23" s="201">
        <f>R23/R11</f>
        <v>0.17138396567603387</v>
      </c>
    </row>
    <row r="24" spans="1:20" x14ac:dyDescent="0.25">
      <c r="B24" s="186" t="s">
        <v>47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71</v>
      </c>
      <c r="C25" s="209">
        <v>52795</v>
      </c>
      <c r="D25" s="209">
        <v>118184</v>
      </c>
      <c r="E25" s="209">
        <v>164674</v>
      </c>
      <c r="F25" s="209">
        <v>166974</v>
      </c>
      <c r="G25" s="209">
        <v>175399</v>
      </c>
      <c r="H25" s="209">
        <v>164094</v>
      </c>
      <c r="I25" s="210">
        <f t="shared" ref="I25:I37" si="3">IFERROR(H25/G25-1,"-")</f>
        <v>-6.4453047052719814E-2</v>
      </c>
      <c r="J25" s="210">
        <f>H25/H25</f>
        <v>1</v>
      </c>
    </row>
    <row r="26" spans="1:20" x14ac:dyDescent="0.25">
      <c r="B26" s="190" t="s">
        <v>100</v>
      </c>
      <c r="C26" s="191">
        <v>31564</v>
      </c>
      <c r="D26" s="191">
        <v>43961</v>
      </c>
      <c r="E26" s="191">
        <v>33443</v>
      </c>
      <c r="F26" s="191">
        <v>27029</v>
      </c>
      <c r="G26" s="191">
        <v>27274</v>
      </c>
      <c r="H26" s="191">
        <v>25566</v>
      </c>
      <c r="I26" s="192">
        <f t="shared" si="3"/>
        <v>-6.2623744225269506E-2</v>
      </c>
      <c r="J26" s="192">
        <f>H26/H25</f>
        <v>0.1558009433617317</v>
      </c>
    </row>
    <row r="27" spans="1:20" x14ac:dyDescent="0.25">
      <c r="B27" s="194" t="s">
        <v>106</v>
      </c>
      <c r="C27" s="195">
        <v>18177</v>
      </c>
      <c r="D27" s="195">
        <v>18476</v>
      </c>
      <c r="E27" s="195">
        <v>13610</v>
      </c>
      <c r="F27" s="195">
        <v>11949</v>
      </c>
      <c r="G27" s="195">
        <v>10645</v>
      </c>
      <c r="H27" s="195">
        <v>13195</v>
      </c>
      <c r="I27" s="196">
        <f t="shared" si="3"/>
        <v>0.23954908407703157</v>
      </c>
      <c r="J27" s="196">
        <f>H27/H25</f>
        <v>8.0411227710946165E-2</v>
      </c>
    </row>
    <row r="28" spans="1:20" x14ac:dyDescent="0.25">
      <c r="B28" s="194" t="s">
        <v>103</v>
      </c>
      <c r="C28" s="195">
        <v>13387</v>
      </c>
      <c r="D28" s="195">
        <v>25485</v>
      </c>
      <c r="E28" s="195">
        <v>19833</v>
      </c>
      <c r="F28" s="195">
        <v>15080</v>
      </c>
      <c r="G28" s="195">
        <v>16629</v>
      </c>
      <c r="H28" s="195">
        <v>12371</v>
      </c>
      <c r="I28" s="196">
        <f t="shared" si="3"/>
        <v>-0.25605869264537851</v>
      </c>
      <c r="J28" s="196">
        <f>H28/H25</f>
        <v>7.5389715650785519E-2</v>
      </c>
    </row>
    <row r="29" spans="1:20" x14ac:dyDescent="0.25">
      <c r="B29" s="190" t="s">
        <v>110</v>
      </c>
      <c r="C29" s="191">
        <v>21231</v>
      </c>
      <c r="D29" s="191">
        <v>74223</v>
      </c>
      <c r="E29" s="191">
        <v>131231</v>
      </c>
      <c r="F29" s="191">
        <v>139945</v>
      </c>
      <c r="G29" s="191">
        <v>148125</v>
      </c>
      <c r="H29" s="191">
        <v>138528</v>
      </c>
      <c r="I29" s="192">
        <f t="shared" si="3"/>
        <v>-6.4789873417721466E-2</v>
      </c>
      <c r="J29" s="192">
        <f>H29/H25</f>
        <v>0.84419905663826833</v>
      </c>
    </row>
    <row r="30" spans="1:20" x14ac:dyDescent="0.25">
      <c r="B30" s="194" t="s">
        <v>113</v>
      </c>
      <c r="C30" s="195">
        <v>3619</v>
      </c>
      <c r="D30" s="195">
        <v>24946</v>
      </c>
      <c r="E30" s="195">
        <v>72102</v>
      </c>
      <c r="F30" s="195">
        <v>77706</v>
      </c>
      <c r="G30" s="195">
        <v>82885</v>
      </c>
      <c r="H30" s="195">
        <v>78156</v>
      </c>
      <c r="I30" s="196">
        <f t="shared" si="3"/>
        <v>-5.7054955661458684E-2</v>
      </c>
      <c r="J30" s="196">
        <f>H30/H25</f>
        <v>0.476287981279023</v>
      </c>
    </row>
    <row r="31" spans="1:20" x14ac:dyDescent="0.25">
      <c r="B31" s="194" t="s">
        <v>116</v>
      </c>
      <c r="C31" s="195">
        <v>5014</v>
      </c>
      <c r="D31" s="195">
        <v>11355</v>
      </c>
      <c r="E31" s="195">
        <v>14298</v>
      </c>
      <c r="F31" s="195">
        <v>14011</v>
      </c>
      <c r="G31" s="195">
        <v>14384</v>
      </c>
      <c r="H31" s="195">
        <v>13068</v>
      </c>
      <c r="I31" s="196">
        <f t="shared" si="3"/>
        <v>-9.1490545050055605E-2</v>
      </c>
      <c r="J31" s="196">
        <f>H31/H25</f>
        <v>7.9637281070605873E-2</v>
      </c>
    </row>
    <row r="32" spans="1:20" x14ac:dyDescent="0.25">
      <c r="B32" s="194" t="s">
        <v>119</v>
      </c>
      <c r="C32" s="195">
        <v>2080</v>
      </c>
      <c r="D32" s="195">
        <v>5301</v>
      </c>
      <c r="E32" s="195">
        <v>6066</v>
      </c>
      <c r="F32" s="195">
        <v>6412</v>
      </c>
      <c r="G32" s="195">
        <v>5757</v>
      </c>
      <c r="H32" s="195">
        <v>5485</v>
      </c>
      <c r="I32" s="196">
        <f t="shared" si="3"/>
        <v>-4.724682994615248E-2</v>
      </c>
      <c r="J32" s="196">
        <f>H32/H25</f>
        <v>3.3425963167452805E-2</v>
      </c>
    </row>
    <row r="33" spans="2:10" x14ac:dyDescent="0.25">
      <c r="B33" s="194" t="s">
        <v>126</v>
      </c>
      <c r="C33" s="195">
        <v>2493</v>
      </c>
      <c r="D33" s="195">
        <v>6493</v>
      </c>
      <c r="E33" s="195">
        <v>7358</v>
      </c>
      <c r="F33" s="195">
        <v>7588</v>
      </c>
      <c r="G33" s="195">
        <v>6567</v>
      </c>
      <c r="H33" s="195">
        <v>6576</v>
      </c>
      <c r="I33" s="196">
        <f t="shared" si="3"/>
        <v>1.3704888076746524E-3</v>
      </c>
      <c r="J33" s="196">
        <f>H33/H25</f>
        <v>4.0074591392738307E-2</v>
      </c>
    </row>
    <row r="34" spans="2:10" x14ac:dyDescent="0.25">
      <c r="B34" s="194" t="s">
        <v>122</v>
      </c>
      <c r="C34" s="195">
        <v>2693</v>
      </c>
      <c r="D34" s="195">
        <v>6106</v>
      </c>
      <c r="E34" s="195">
        <v>5565</v>
      </c>
      <c r="F34" s="195">
        <v>5971</v>
      </c>
      <c r="G34" s="195">
        <v>6230</v>
      </c>
      <c r="H34" s="195">
        <v>5164</v>
      </c>
      <c r="I34" s="196">
        <f t="shared" si="3"/>
        <v>-0.17110754414125195</v>
      </c>
      <c r="J34" s="196">
        <f>H34/H25</f>
        <v>3.1469767328482452E-2</v>
      </c>
    </row>
    <row r="35" spans="2:10" x14ac:dyDescent="0.25">
      <c r="B35" s="194" t="s">
        <v>131</v>
      </c>
      <c r="C35" s="195">
        <v>9</v>
      </c>
      <c r="D35" s="195">
        <v>149</v>
      </c>
      <c r="E35" s="195">
        <v>460</v>
      </c>
      <c r="F35" s="195">
        <v>651</v>
      </c>
      <c r="G35" s="195">
        <v>545</v>
      </c>
      <c r="H35" s="195">
        <v>383</v>
      </c>
      <c r="I35" s="196">
        <f t="shared" si="3"/>
        <v>-0.29724770642201837</v>
      </c>
      <c r="J35" s="196">
        <f>H35/H25</f>
        <v>2.3340280570892293E-3</v>
      </c>
    </row>
    <row r="36" spans="2:10" x14ac:dyDescent="0.25">
      <c r="B36" s="194" t="s">
        <v>134</v>
      </c>
      <c r="C36" s="195">
        <v>30</v>
      </c>
      <c r="D36" s="195">
        <v>66</v>
      </c>
      <c r="E36" s="195">
        <v>287</v>
      </c>
      <c r="F36" s="195">
        <v>383</v>
      </c>
      <c r="G36" s="195">
        <v>201</v>
      </c>
      <c r="H36" s="195">
        <v>114</v>
      </c>
      <c r="I36" s="196">
        <f t="shared" si="3"/>
        <v>-0.43283582089552242</v>
      </c>
      <c r="J36" s="196">
        <f>H36/H25</f>
        <v>6.9472375589601078E-4</v>
      </c>
    </row>
    <row r="37" spans="2:10" x14ac:dyDescent="0.25">
      <c r="B37" s="199" t="s">
        <v>148</v>
      </c>
      <c r="C37" s="200">
        <f t="shared" ref="C37:H37" si="4">C29-SUM(C30:C36)</f>
        <v>5293</v>
      </c>
      <c r="D37" s="200">
        <f t="shared" si="4"/>
        <v>19807</v>
      </c>
      <c r="E37" s="200">
        <f t="shared" si="4"/>
        <v>25095</v>
      </c>
      <c r="F37" s="200">
        <f t="shared" si="4"/>
        <v>27223</v>
      </c>
      <c r="G37" s="200">
        <f t="shared" si="4"/>
        <v>31556</v>
      </c>
      <c r="H37" s="200">
        <f t="shared" si="4"/>
        <v>29582</v>
      </c>
      <c r="I37" s="201">
        <f t="shared" si="3"/>
        <v>-6.2555456965394884E-2</v>
      </c>
      <c r="J37" s="201">
        <f>H37/H25</f>
        <v>0.18027472058698063</v>
      </c>
    </row>
    <row r="38" spans="2:10" x14ac:dyDescent="0.25">
      <c r="B38" s="186" t="s">
        <v>48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71</v>
      </c>
      <c r="C39" s="209">
        <v>30803</v>
      </c>
      <c r="D39" s="209">
        <v>53067</v>
      </c>
      <c r="E39" s="209">
        <v>117894</v>
      </c>
      <c r="F39" s="209">
        <v>116797</v>
      </c>
      <c r="G39" s="209">
        <v>126181</v>
      </c>
      <c r="H39" s="209">
        <v>123588</v>
      </c>
      <c r="I39" s="210">
        <f t="shared" ref="I39:I51" si="5">IFERROR(H39/G39-1,"-")</f>
        <v>-2.0549845063836836E-2</v>
      </c>
      <c r="J39" s="210">
        <f>H39/H39</f>
        <v>1</v>
      </c>
    </row>
    <row r="40" spans="2:10" x14ac:dyDescent="0.25">
      <c r="B40" s="190" t="s">
        <v>100</v>
      </c>
      <c r="C40" s="191">
        <v>13164</v>
      </c>
      <c r="D40" s="191">
        <v>12562</v>
      </c>
      <c r="E40" s="191">
        <v>19560</v>
      </c>
      <c r="F40" s="191">
        <v>19950</v>
      </c>
      <c r="G40" s="191">
        <v>19201</v>
      </c>
      <c r="H40" s="191">
        <v>17657</v>
      </c>
      <c r="I40" s="192">
        <f t="shared" si="5"/>
        <v>-8.0412478516743935E-2</v>
      </c>
      <c r="J40" s="192">
        <f>H40/H39</f>
        <v>0.14286985791500792</v>
      </c>
    </row>
    <row r="41" spans="2:10" x14ac:dyDescent="0.25">
      <c r="B41" s="194" t="s">
        <v>106</v>
      </c>
      <c r="C41" s="195">
        <v>6964</v>
      </c>
      <c r="D41" s="195">
        <v>4262</v>
      </c>
      <c r="E41" s="195">
        <v>8353</v>
      </c>
      <c r="F41" s="195">
        <v>10458</v>
      </c>
      <c r="G41" s="195">
        <v>9751</v>
      </c>
      <c r="H41" s="195">
        <v>8770</v>
      </c>
      <c r="I41" s="196">
        <f t="shared" si="5"/>
        <v>-0.10060506614706188</v>
      </c>
      <c r="J41" s="196">
        <f>H41/H39</f>
        <v>7.0961582030617865E-2</v>
      </c>
    </row>
    <row r="42" spans="2:10" x14ac:dyDescent="0.25">
      <c r="B42" s="194" t="s">
        <v>103</v>
      </c>
      <c r="C42" s="195">
        <v>6200</v>
      </c>
      <c r="D42" s="195">
        <v>8300</v>
      </c>
      <c r="E42" s="195">
        <v>11207</v>
      </c>
      <c r="F42" s="195">
        <v>9492</v>
      </c>
      <c r="G42" s="195">
        <v>9450</v>
      </c>
      <c r="H42" s="195">
        <v>8887</v>
      </c>
      <c r="I42" s="196">
        <f t="shared" si="5"/>
        <v>-5.9576719576719617E-2</v>
      </c>
      <c r="J42" s="196">
        <f>H42/H39</f>
        <v>7.1908275884390069E-2</v>
      </c>
    </row>
    <row r="43" spans="2:10" x14ac:dyDescent="0.25">
      <c r="B43" s="190" t="s">
        <v>110</v>
      </c>
      <c r="C43" s="191">
        <v>17639</v>
      </c>
      <c r="D43" s="191">
        <v>40505</v>
      </c>
      <c r="E43" s="191">
        <v>98334</v>
      </c>
      <c r="F43" s="191">
        <v>96847</v>
      </c>
      <c r="G43" s="191">
        <v>106980</v>
      </c>
      <c r="H43" s="191">
        <v>105931</v>
      </c>
      <c r="I43" s="192">
        <f t="shared" si="5"/>
        <v>-9.8055711347915242E-3</v>
      </c>
      <c r="J43" s="192">
        <f>H43/H39</f>
        <v>0.85713014208499205</v>
      </c>
    </row>
    <row r="44" spans="2:10" x14ac:dyDescent="0.25">
      <c r="B44" s="194" t="s">
        <v>113</v>
      </c>
      <c r="C44" s="195">
        <v>5479</v>
      </c>
      <c r="D44" s="195">
        <v>14194</v>
      </c>
      <c r="E44" s="195">
        <v>54770</v>
      </c>
      <c r="F44" s="195">
        <v>55524</v>
      </c>
      <c r="G44" s="195">
        <v>62872</v>
      </c>
      <c r="H44" s="195">
        <v>61698</v>
      </c>
      <c r="I44" s="196">
        <f t="shared" si="5"/>
        <v>-1.8672859142384479E-2</v>
      </c>
      <c r="J44" s="196">
        <f>H44/H39</f>
        <v>0.49922322555587922</v>
      </c>
    </row>
    <row r="45" spans="2:10" x14ac:dyDescent="0.25">
      <c r="B45" s="194" t="s">
        <v>116</v>
      </c>
      <c r="C45" s="195">
        <v>1133</v>
      </c>
      <c r="D45" s="195">
        <v>1244</v>
      </c>
      <c r="E45" s="195">
        <v>2558</v>
      </c>
      <c r="F45" s="195">
        <v>3156</v>
      </c>
      <c r="G45" s="195">
        <v>3085</v>
      </c>
      <c r="H45" s="195">
        <v>3470</v>
      </c>
      <c r="I45" s="196">
        <f t="shared" si="5"/>
        <v>0.12479740680713136</v>
      </c>
      <c r="J45" s="196">
        <f>H45/H39</f>
        <v>2.8077159594782665E-2</v>
      </c>
    </row>
    <row r="46" spans="2:10" x14ac:dyDescent="0.25">
      <c r="B46" s="194" t="s">
        <v>119</v>
      </c>
      <c r="C46" s="195">
        <v>954</v>
      </c>
      <c r="D46" s="195">
        <v>2395</v>
      </c>
      <c r="E46" s="195">
        <v>2886</v>
      </c>
      <c r="F46" s="195">
        <v>2930</v>
      </c>
      <c r="G46" s="195">
        <v>3259</v>
      </c>
      <c r="H46" s="195">
        <v>3686</v>
      </c>
      <c r="I46" s="196">
        <f t="shared" si="5"/>
        <v>0.13102178582387225</v>
      </c>
      <c r="J46" s="196">
        <f>H46/H39</f>
        <v>2.9824902094054438E-2</v>
      </c>
    </row>
    <row r="47" spans="2:10" x14ac:dyDescent="0.25">
      <c r="B47" s="194" t="s">
        <v>126</v>
      </c>
      <c r="C47" s="195">
        <v>1495</v>
      </c>
      <c r="D47" s="195">
        <v>4124</v>
      </c>
      <c r="E47" s="195">
        <v>5675</v>
      </c>
      <c r="F47" s="195">
        <v>6242</v>
      </c>
      <c r="G47" s="195">
        <v>5700</v>
      </c>
      <c r="H47" s="195">
        <v>5462</v>
      </c>
      <c r="I47" s="196">
        <f t="shared" si="5"/>
        <v>-4.1754385964912322E-2</v>
      </c>
      <c r="J47" s="196">
        <f>H47/H39</f>
        <v>4.4195229310289026E-2</v>
      </c>
    </row>
    <row r="48" spans="2:10" x14ac:dyDescent="0.25">
      <c r="B48" s="194" t="s">
        <v>122</v>
      </c>
      <c r="C48" s="195">
        <v>1493</v>
      </c>
      <c r="D48" s="195">
        <v>2402</v>
      </c>
      <c r="E48" s="195">
        <v>2717</v>
      </c>
      <c r="F48" s="195">
        <v>3806</v>
      </c>
      <c r="G48" s="195">
        <v>3503</v>
      </c>
      <c r="H48" s="195">
        <v>3638</v>
      </c>
      <c r="I48" s="196">
        <f t="shared" si="5"/>
        <v>3.8538395660862035E-2</v>
      </c>
      <c r="J48" s="196">
        <f>H48/H39</f>
        <v>2.9436514871994043E-2</v>
      </c>
    </row>
    <row r="49" spans="2:10" x14ac:dyDescent="0.25">
      <c r="B49" s="194" t="s">
        <v>131</v>
      </c>
      <c r="C49" s="195">
        <v>9</v>
      </c>
      <c r="D49" s="195">
        <v>572</v>
      </c>
      <c r="E49" s="195">
        <v>752</v>
      </c>
      <c r="F49" s="195">
        <v>378</v>
      </c>
      <c r="G49" s="195">
        <v>367</v>
      </c>
      <c r="H49" s="195">
        <v>387</v>
      </c>
      <c r="I49" s="196">
        <f t="shared" si="5"/>
        <v>5.4495912806539426E-2</v>
      </c>
      <c r="J49" s="196">
        <f>H49/H39</f>
        <v>3.1313719778619281E-3</v>
      </c>
    </row>
    <row r="50" spans="2:10" x14ac:dyDescent="0.25">
      <c r="B50" s="194" t="s">
        <v>134</v>
      </c>
      <c r="C50" s="195">
        <v>22</v>
      </c>
      <c r="D50" s="195">
        <v>72</v>
      </c>
      <c r="E50" s="195">
        <v>142</v>
      </c>
      <c r="F50" s="195">
        <v>305</v>
      </c>
      <c r="G50" s="195">
        <v>52</v>
      </c>
      <c r="H50" s="195">
        <v>88</v>
      </c>
      <c r="I50" s="196">
        <f t="shared" si="5"/>
        <v>0.69230769230769229</v>
      </c>
      <c r="J50" s="196">
        <f>H50/H39</f>
        <v>7.1204324044405604E-4</v>
      </c>
    </row>
    <row r="51" spans="2:10" x14ac:dyDescent="0.25">
      <c r="B51" s="199" t="s">
        <v>148</v>
      </c>
      <c r="C51" s="200">
        <f t="shared" ref="C51:H51" si="6">C43-SUM(C44:C50)</f>
        <v>7054</v>
      </c>
      <c r="D51" s="200">
        <f t="shared" si="6"/>
        <v>15502</v>
      </c>
      <c r="E51" s="200">
        <f t="shared" si="6"/>
        <v>28834</v>
      </c>
      <c r="F51" s="200">
        <f t="shared" si="6"/>
        <v>24506</v>
      </c>
      <c r="G51" s="200">
        <f t="shared" si="6"/>
        <v>28142</v>
      </c>
      <c r="H51" s="200">
        <f t="shared" si="6"/>
        <v>27502</v>
      </c>
      <c r="I51" s="201">
        <f t="shared" si="5"/>
        <v>-2.2741809395209978E-2</v>
      </c>
      <c r="J51" s="201">
        <f>H51/H39</f>
        <v>0.2225296954396867</v>
      </c>
    </row>
    <row r="52" spans="2:10" x14ac:dyDescent="0.25">
      <c r="B52" s="186" t="s">
        <v>49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71</v>
      </c>
      <c r="C53" s="209">
        <v>1055</v>
      </c>
      <c r="D53" s="209">
        <v>2316</v>
      </c>
      <c r="E53" s="209">
        <v>3343</v>
      </c>
      <c r="F53" s="209">
        <v>3080</v>
      </c>
      <c r="G53" s="209">
        <v>3161</v>
      </c>
      <c r="H53" s="209">
        <v>3513</v>
      </c>
      <c r="I53" s="210">
        <f t="shared" ref="I53:I65" si="7">IFERROR(H53/G53-1,"-")</f>
        <v>0.11135716545397023</v>
      </c>
      <c r="J53" s="210">
        <f>H53/H53</f>
        <v>1</v>
      </c>
    </row>
    <row r="54" spans="2:10" x14ac:dyDescent="0.25">
      <c r="B54" s="190" t="s">
        <v>100</v>
      </c>
      <c r="C54" s="191">
        <v>890</v>
      </c>
      <c r="D54" s="191">
        <v>984</v>
      </c>
      <c r="E54" s="191">
        <v>1168</v>
      </c>
      <c r="F54" s="191">
        <v>1285</v>
      </c>
      <c r="G54" s="191">
        <v>654</v>
      </c>
      <c r="H54" s="191">
        <v>905</v>
      </c>
      <c r="I54" s="192">
        <f t="shared" si="7"/>
        <v>0.38379204892966357</v>
      </c>
      <c r="J54" s="192">
        <f>H54/H53</f>
        <v>0.25761457443780245</v>
      </c>
    </row>
    <row r="55" spans="2:10" x14ac:dyDescent="0.25">
      <c r="B55" s="194" t="s">
        <v>106</v>
      </c>
      <c r="C55" s="195">
        <v>890</v>
      </c>
      <c r="D55" s="195">
        <v>510</v>
      </c>
      <c r="E55" s="195">
        <v>857</v>
      </c>
      <c r="F55" s="195">
        <v>888</v>
      </c>
      <c r="G55" s="195">
        <v>382</v>
      </c>
      <c r="H55" s="195">
        <v>428</v>
      </c>
      <c r="I55" s="196">
        <f t="shared" si="7"/>
        <v>0.12041884816753923</v>
      </c>
      <c r="J55" s="196">
        <f>H55/H53</f>
        <v>0.12183319100483916</v>
      </c>
    </row>
    <row r="56" spans="2:10" x14ac:dyDescent="0.25">
      <c r="B56" s="194" t="s">
        <v>103</v>
      </c>
      <c r="C56" s="195">
        <v>0</v>
      </c>
      <c r="D56" s="195">
        <v>474</v>
      </c>
      <c r="E56" s="195">
        <v>311</v>
      </c>
      <c r="F56" s="195">
        <v>397</v>
      </c>
      <c r="G56" s="195">
        <v>272</v>
      </c>
      <c r="H56" s="195">
        <v>477</v>
      </c>
      <c r="I56" s="196">
        <f t="shared" si="7"/>
        <v>0.75367647058823528</v>
      </c>
      <c r="J56" s="196">
        <f>H56/H53</f>
        <v>0.13578138343296328</v>
      </c>
    </row>
    <row r="57" spans="2:10" x14ac:dyDescent="0.25">
      <c r="B57" s="190" t="s">
        <v>110</v>
      </c>
      <c r="C57" s="191">
        <v>165</v>
      </c>
      <c r="D57" s="191">
        <v>1332</v>
      </c>
      <c r="E57" s="191">
        <v>2175</v>
      </c>
      <c r="F57" s="191">
        <v>1795</v>
      </c>
      <c r="G57" s="191">
        <v>2507</v>
      </c>
      <c r="H57" s="191">
        <v>2608</v>
      </c>
      <c r="I57" s="192">
        <f t="shared" si="7"/>
        <v>4.0287195851615554E-2</v>
      </c>
      <c r="J57" s="192">
        <f>H57/H53</f>
        <v>0.74238542556219755</v>
      </c>
    </row>
    <row r="58" spans="2:10" x14ac:dyDescent="0.25">
      <c r="B58" s="194" t="s">
        <v>113</v>
      </c>
      <c r="C58" s="195">
        <v>14</v>
      </c>
      <c r="D58" s="195">
        <v>271</v>
      </c>
      <c r="E58" s="195">
        <v>774</v>
      </c>
      <c r="F58" s="195">
        <v>605</v>
      </c>
      <c r="G58" s="195">
        <v>956</v>
      </c>
      <c r="H58" s="195">
        <v>1000</v>
      </c>
      <c r="I58" s="196">
        <f t="shared" si="7"/>
        <v>4.6025104602510414E-2</v>
      </c>
      <c r="J58" s="196">
        <f>H58/H53</f>
        <v>0.2846569883290635</v>
      </c>
    </row>
    <row r="59" spans="2:10" x14ac:dyDescent="0.25">
      <c r="B59" s="194" t="s">
        <v>116</v>
      </c>
      <c r="C59" s="195">
        <v>37</v>
      </c>
      <c r="D59" s="195">
        <v>330</v>
      </c>
      <c r="E59" s="195">
        <v>416</v>
      </c>
      <c r="F59" s="195">
        <v>274</v>
      </c>
      <c r="G59" s="195">
        <v>387</v>
      </c>
      <c r="H59" s="195">
        <v>398</v>
      </c>
      <c r="I59" s="196">
        <f t="shared" si="7"/>
        <v>2.8423772609819098E-2</v>
      </c>
      <c r="J59" s="196">
        <f>H59/H53</f>
        <v>0.11329348135496727</v>
      </c>
    </row>
    <row r="60" spans="2:10" x14ac:dyDescent="0.25">
      <c r="B60" s="194" t="s">
        <v>119</v>
      </c>
      <c r="C60" s="195">
        <v>35</v>
      </c>
      <c r="D60" s="195">
        <v>213</v>
      </c>
      <c r="E60" s="195">
        <v>236</v>
      </c>
      <c r="F60" s="195">
        <v>208</v>
      </c>
      <c r="G60" s="195">
        <v>228</v>
      </c>
      <c r="H60" s="195">
        <v>308</v>
      </c>
      <c r="I60" s="196">
        <f t="shared" si="7"/>
        <v>0.35087719298245612</v>
      </c>
      <c r="J60" s="196">
        <f>H60/H53</f>
        <v>8.7674352405351555E-2</v>
      </c>
    </row>
    <row r="61" spans="2:10" x14ac:dyDescent="0.25">
      <c r="B61" s="194" t="s">
        <v>126</v>
      </c>
      <c r="C61" s="195">
        <v>25</v>
      </c>
      <c r="D61" s="195">
        <v>39</v>
      </c>
      <c r="E61" s="195">
        <v>67</v>
      </c>
      <c r="F61" s="195">
        <v>25</v>
      </c>
      <c r="G61" s="195">
        <v>103</v>
      </c>
      <c r="H61" s="195">
        <v>89</v>
      </c>
      <c r="I61" s="196">
        <f t="shared" si="7"/>
        <v>-0.13592233009708743</v>
      </c>
      <c r="J61" s="196">
        <f>H61/H53</f>
        <v>2.5334471961286648E-2</v>
      </c>
    </row>
    <row r="62" spans="2:10" x14ac:dyDescent="0.25">
      <c r="B62" s="194" t="s">
        <v>122</v>
      </c>
      <c r="C62" s="195">
        <v>16</v>
      </c>
      <c r="D62" s="195">
        <v>34</v>
      </c>
      <c r="E62" s="195">
        <v>48</v>
      </c>
      <c r="F62" s="195">
        <v>57</v>
      </c>
      <c r="G62" s="195">
        <v>40</v>
      </c>
      <c r="H62" s="195">
        <v>29</v>
      </c>
      <c r="I62" s="196">
        <f t="shared" si="7"/>
        <v>-0.27500000000000002</v>
      </c>
      <c r="J62" s="196">
        <f>H62/H53</f>
        <v>8.2550526615428402E-3</v>
      </c>
    </row>
    <row r="63" spans="2:10" x14ac:dyDescent="0.25">
      <c r="B63" s="194" t="s">
        <v>131</v>
      </c>
      <c r="C63" s="195">
        <v>0</v>
      </c>
      <c r="D63" s="195">
        <v>3</v>
      </c>
      <c r="E63" s="195">
        <v>5</v>
      </c>
      <c r="F63" s="195">
        <v>5</v>
      </c>
      <c r="G63" s="195">
        <v>8</v>
      </c>
      <c r="H63" s="195">
        <v>2</v>
      </c>
      <c r="I63" s="196">
        <f t="shared" si="7"/>
        <v>-0.75</v>
      </c>
      <c r="J63" s="196">
        <f>H63/H53</f>
        <v>5.6931397665812699E-4</v>
      </c>
    </row>
    <row r="64" spans="2:10" x14ac:dyDescent="0.25">
      <c r="B64" s="194" t="s">
        <v>134</v>
      </c>
      <c r="C64" s="195">
        <v>0</v>
      </c>
      <c r="D64" s="195">
        <v>4</v>
      </c>
      <c r="E64" s="195">
        <v>2</v>
      </c>
      <c r="F64" s="195">
        <v>2</v>
      </c>
      <c r="G64" s="195">
        <v>6</v>
      </c>
      <c r="H64" s="195">
        <v>2</v>
      </c>
      <c r="I64" s="196">
        <f t="shared" si="7"/>
        <v>-0.66666666666666674</v>
      </c>
      <c r="J64" s="196">
        <f>H64/H53</f>
        <v>5.6931397665812699E-4</v>
      </c>
    </row>
    <row r="65" spans="2:10" x14ac:dyDescent="0.25">
      <c r="B65" s="199" t="s">
        <v>148</v>
      </c>
      <c r="C65" s="200">
        <f t="shared" ref="C65:H65" si="8">C57-SUM(C58:C64)</f>
        <v>38</v>
      </c>
      <c r="D65" s="200">
        <f t="shared" si="8"/>
        <v>438</v>
      </c>
      <c r="E65" s="200">
        <f t="shared" si="8"/>
        <v>627</v>
      </c>
      <c r="F65" s="200">
        <f t="shared" si="8"/>
        <v>619</v>
      </c>
      <c r="G65" s="200">
        <f t="shared" si="8"/>
        <v>779</v>
      </c>
      <c r="H65" s="200">
        <f t="shared" si="8"/>
        <v>780</v>
      </c>
      <c r="I65" s="201">
        <f t="shared" si="7"/>
        <v>1.2836970474967568E-3</v>
      </c>
      <c r="J65" s="201">
        <f>H65/H53</f>
        <v>0.22203245089666951</v>
      </c>
    </row>
    <row r="66" spans="2:10" x14ac:dyDescent="0.25">
      <c r="B66" s="186" t="s">
        <v>50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71</v>
      </c>
      <c r="C67" s="209">
        <v>6635</v>
      </c>
      <c r="D67" s="209">
        <v>6446</v>
      </c>
      <c r="E67" s="209">
        <v>14928</v>
      </c>
      <c r="F67" s="209">
        <v>11309</v>
      </c>
      <c r="G67" s="209">
        <v>25050</v>
      </c>
      <c r="H67" s="209">
        <v>16404</v>
      </c>
      <c r="I67" s="210">
        <f t="shared" ref="I67:I79" si="9">IFERROR(H67/G67-1,"-")</f>
        <v>-0.34514970059880234</v>
      </c>
      <c r="J67" s="210">
        <f>H67/H67</f>
        <v>1</v>
      </c>
    </row>
    <row r="68" spans="2:10" x14ac:dyDescent="0.25">
      <c r="B68" s="190" t="s">
        <v>100</v>
      </c>
      <c r="C68" s="191">
        <v>5897</v>
      </c>
      <c r="D68" s="191">
        <v>3882</v>
      </c>
      <c r="E68" s="191">
        <v>1035</v>
      </c>
      <c r="F68" s="191">
        <v>2774</v>
      </c>
      <c r="G68" s="191">
        <v>8835</v>
      </c>
      <c r="H68" s="191">
        <v>4787</v>
      </c>
      <c r="I68" s="192">
        <f t="shared" si="9"/>
        <v>-0.45817770232031696</v>
      </c>
      <c r="J68" s="192">
        <f>H68/H67</f>
        <v>0.29181906851987321</v>
      </c>
    </row>
    <row r="69" spans="2:10" x14ac:dyDescent="0.25">
      <c r="B69" s="194" t="s">
        <v>106</v>
      </c>
      <c r="C69" s="195">
        <v>1825</v>
      </c>
      <c r="D69" s="195">
        <v>3012</v>
      </c>
      <c r="E69" s="195">
        <v>506</v>
      </c>
      <c r="F69" s="195">
        <v>312</v>
      </c>
      <c r="G69" s="195">
        <v>6019</v>
      </c>
      <c r="H69" s="195">
        <v>1156</v>
      </c>
      <c r="I69" s="196">
        <f t="shared" si="9"/>
        <v>-0.80794151852467189</v>
      </c>
      <c r="J69" s="196">
        <f>H69/H67</f>
        <v>7.0470616922701776E-2</v>
      </c>
    </row>
    <row r="70" spans="2:10" x14ac:dyDescent="0.25">
      <c r="B70" s="194" t="s">
        <v>103</v>
      </c>
      <c r="C70" s="195">
        <v>4072</v>
      </c>
      <c r="D70" s="195">
        <v>870</v>
      </c>
      <c r="E70" s="195">
        <v>529</v>
      </c>
      <c r="F70" s="195">
        <v>2462</v>
      </c>
      <c r="G70" s="195">
        <v>2816</v>
      </c>
      <c r="H70" s="195">
        <v>3631</v>
      </c>
      <c r="I70" s="196">
        <f t="shared" si="9"/>
        <v>0.28941761363636354</v>
      </c>
      <c r="J70" s="196">
        <f>H70/H67</f>
        <v>0.22134845159717143</v>
      </c>
    </row>
    <row r="71" spans="2:10" x14ac:dyDescent="0.25">
      <c r="B71" s="190" t="s">
        <v>110</v>
      </c>
      <c r="C71" s="191">
        <v>738</v>
      </c>
      <c r="D71" s="191">
        <v>2564</v>
      </c>
      <c r="E71" s="191">
        <v>13893</v>
      </c>
      <c r="F71" s="191">
        <v>8535</v>
      </c>
      <c r="G71" s="191">
        <v>16215</v>
      </c>
      <c r="H71" s="191">
        <v>11617</v>
      </c>
      <c r="I71" s="192">
        <f t="shared" si="9"/>
        <v>-0.28356460067838418</v>
      </c>
      <c r="J71" s="192">
        <f>H71/H67</f>
        <v>0.70818093148012684</v>
      </c>
    </row>
    <row r="72" spans="2:10" x14ac:dyDescent="0.25">
      <c r="B72" s="194" t="s">
        <v>113</v>
      </c>
      <c r="C72" s="195">
        <v>3</v>
      </c>
      <c r="D72" s="195">
        <v>88</v>
      </c>
      <c r="E72" s="195">
        <v>9029</v>
      </c>
      <c r="F72" s="195">
        <v>4369</v>
      </c>
      <c r="G72" s="195">
        <v>8442</v>
      </c>
      <c r="H72" s="195">
        <v>6910</v>
      </c>
      <c r="I72" s="196">
        <f t="shared" si="9"/>
        <v>-0.18147358445865913</v>
      </c>
      <c r="J72" s="196">
        <f>H72/H67</f>
        <v>0.42123872226286274</v>
      </c>
    </row>
    <row r="73" spans="2:10" x14ac:dyDescent="0.25">
      <c r="B73" s="194" t="s">
        <v>116</v>
      </c>
      <c r="C73" s="195">
        <v>243</v>
      </c>
      <c r="D73" s="195">
        <v>73</v>
      </c>
      <c r="E73" s="195">
        <v>147</v>
      </c>
      <c r="F73" s="195">
        <v>557</v>
      </c>
      <c r="G73" s="195">
        <v>408</v>
      </c>
      <c r="H73" s="195">
        <v>549</v>
      </c>
      <c r="I73" s="196">
        <f t="shared" si="9"/>
        <v>0.34558823529411775</v>
      </c>
      <c r="J73" s="196">
        <f>H73/H67</f>
        <v>3.3467446964155087E-2</v>
      </c>
    </row>
    <row r="74" spans="2:10" x14ac:dyDescent="0.25">
      <c r="B74" s="194" t="s">
        <v>119</v>
      </c>
      <c r="C74" s="195">
        <v>30</v>
      </c>
      <c r="D74" s="195">
        <v>957</v>
      </c>
      <c r="E74" s="195">
        <v>1529</v>
      </c>
      <c r="F74" s="195">
        <v>199</v>
      </c>
      <c r="G74" s="195">
        <v>1893</v>
      </c>
      <c r="H74" s="195">
        <v>1168</v>
      </c>
      <c r="I74" s="196">
        <f t="shared" si="9"/>
        <v>-0.38298996302165877</v>
      </c>
      <c r="J74" s="196">
        <f>H74/H67</f>
        <v>7.1202145818093143E-2</v>
      </c>
    </row>
    <row r="75" spans="2:10" x14ac:dyDescent="0.25">
      <c r="B75" s="194" t="s">
        <v>126</v>
      </c>
      <c r="C75" s="195">
        <v>48</v>
      </c>
      <c r="D75" s="195">
        <v>159</v>
      </c>
      <c r="E75" s="195">
        <v>274</v>
      </c>
      <c r="F75" s="195">
        <v>268</v>
      </c>
      <c r="G75" s="195">
        <v>589</v>
      </c>
      <c r="H75" s="195">
        <v>370</v>
      </c>
      <c r="I75" s="196">
        <f t="shared" si="9"/>
        <v>-0.3718166383701188</v>
      </c>
      <c r="J75" s="196">
        <f>H75/H67</f>
        <v>2.255547427456718E-2</v>
      </c>
    </row>
    <row r="76" spans="2:10" x14ac:dyDescent="0.25">
      <c r="B76" s="194" t="s">
        <v>122</v>
      </c>
      <c r="C76" s="195">
        <v>150</v>
      </c>
      <c r="D76" s="195">
        <v>230</v>
      </c>
      <c r="E76" s="195">
        <v>130</v>
      </c>
      <c r="F76" s="195">
        <v>80</v>
      </c>
      <c r="G76" s="195">
        <v>413</v>
      </c>
      <c r="H76" s="195">
        <v>156</v>
      </c>
      <c r="I76" s="196">
        <f t="shared" si="9"/>
        <v>-0.62227602905569013</v>
      </c>
      <c r="J76" s="196">
        <f>H76/H67</f>
        <v>9.5098756400877841E-3</v>
      </c>
    </row>
    <row r="77" spans="2:10" x14ac:dyDescent="0.25">
      <c r="B77" s="194" t="s">
        <v>131</v>
      </c>
      <c r="C77" s="195">
        <v>0</v>
      </c>
      <c r="D77" s="195">
        <v>0</v>
      </c>
      <c r="E77" s="195">
        <v>6</v>
      </c>
      <c r="F77" s="195">
        <v>5</v>
      </c>
      <c r="G77" s="195">
        <v>0</v>
      </c>
      <c r="H77" s="195">
        <v>6</v>
      </c>
      <c r="I77" s="196" t="str">
        <f t="shared" si="9"/>
        <v>-</v>
      </c>
      <c r="J77" s="196">
        <f>H77/H67</f>
        <v>3.65764447695684E-4</v>
      </c>
    </row>
    <row r="78" spans="2:10" x14ac:dyDescent="0.25">
      <c r="B78" s="194" t="s">
        <v>134</v>
      </c>
      <c r="C78" s="195">
        <v>0</v>
      </c>
      <c r="D78" s="195">
        <v>0</v>
      </c>
      <c r="E78" s="195">
        <v>7</v>
      </c>
      <c r="F78" s="195">
        <v>9</v>
      </c>
      <c r="G78" s="195">
        <v>0</v>
      </c>
      <c r="H78" s="195">
        <v>38</v>
      </c>
      <c r="I78" s="196" t="str">
        <f t="shared" si="9"/>
        <v>-</v>
      </c>
      <c r="J78" s="196">
        <f>H78/H67</f>
        <v>2.3165081687393321E-3</v>
      </c>
    </row>
    <row r="79" spans="2:10" x14ac:dyDescent="0.25">
      <c r="B79" s="199" t="s">
        <v>148</v>
      </c>
      <c r="C79" s="200">
        <f t="shared" ref="C79:H79" si="10">C71-SUM(C72:C78)</f>
        <v>264</v>
      </c>
      <c r="D79" s="200">
        <f t="shared" si="10"/>
        <v>1057</v>
      </c>
      <c r="E79" s="200">
        <f t="shared" si="10"/>
        <v>2771</v>
      </c>
      <c r="F79" s="200">
        <f t="shared" si="10"/>
        <v>3048</v>
      </c>
      <c r="G79" s="200">
        <f t="shared" si="10"/>
        <v>4470</v>
      </c>
      <c r="H79" s="200">
        <f t="shared" si="10"/>
        <v>2420</v>
      </c>
      <c r="I79" s="201">
        <f t="shared" si="9"/>
        <v>-0.45861297539149892</v>
      </c>
      <c r="J79" s="201">
        <f>H79/H67</f>
        <v>0.14752499390392587</v>
      </c>
    </row>
    <row r="80" spans="2:10" x14ac:dyDescent="0.25">
      <c r="B80" s="186" t="s">
        <v>51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71</v>
      </c>
      <c r="C81" s="209">
        <v>21705</v>
      </c>
      <c r="D81" s="209">
        <v>50036</v>
      </c>
      <c r="E81" s="209">
        <v>65748</v>
      </c>
      <c r="F81" s="209">
        <v>73184</v>
      </c>
      <c r="G81" s="209">
        <v>89034</v>
      </c>
      <c r="H81" s="209">
        <v>94925</v>
      </c>
      <c r="I81" s="210">
        <f t="shared" ref="I81:I93" si="11">IFERROR(H81/G81-1,"-")</f>
        <v>6.6165734438529133E-2</v>
      </c>
      <c r="J81" s="210">
        <f>H81/H81</f>
        <v>1</v>
      </c>
    </row>
    <row r="82" spans="2:10" x14ac:dyDescent="0.25">
      <c r="B82" s="190" t="s">
        <v>100</v>
      </c>
      <c r="C82" s="191">
        <v>14514</v>
      </c>
      <c r="D82" s="191">
        <v>32855</v>
      </c>
      <c r="E82" s="191">
        <v>37614</v>
      </c>
      <c r="F82" s="191">
        <v>37101</v>
      </c>
      <c r="G82" s="191">
        <v>47635</v>
      </c>
      <c r="H82" s="191">
        <v>51594</v>
      </c>
      <c r="I82" s="192">
        <f t="shared" si="11"/>
        <v>8.3111157762149723E-2</v>
      </c>
      <c r="J82" s="192">
        <f>H82/H81</f>
        <v>0.54352383460626807</v>
      </c>
    </row>
    <row r="83" spans="2:10" x14ac:dyDescent="0.25">
      <c r="B83" s="194" t="s">
        <v>106</v>
      </c>
      <c r="C83" s="195">
        <v>4131</v>
      </c>
      <c r="D83" s="195">
        <v>9786</v>
      </c>
      <c r="E83" s="195">
        <v>10353</v>
      </c>
      <c r="F83" s="195">
        <v>9042</v>
      </c>
      <c r="G83" s="195">
        <v>13101</v>
      </c>
      <c r="H83" s="195">
        <v>15167</v>
      </c>
      <c r="I83" s="196">
        <f t="shared" si="11"/>
        <v>0.15769788565758347</v>
      </c>
      <c r="J83" s="196">
        <f>H83/H81</f>
        <v>0.15977877271530155</v>
      </c>
    </row>
    <row r="84" spans="2:10" x14ac:dyDescent="0.25">
      <c r="B84" s="194" t="s">
        <v>103</v>
      </c>
      <c r="C84" s="195">
        <v>10383</v>
      </c>
      <c r="D84" s="195">
        <v>23069</v>
      </c>
      <c r="E84" s="195">
        <v>27261</v>
      </c>
      <c r="F84" s="195">
        <v>28059</v>
      </c>
      <c r="G84" s="195">
        <v>34534</v>
      </c>
      <c r="H84" s="195">
        <v>36427</v>
      </c>
      <c r="I84" s="196">
        <f t="shared" si="11"/>
        <v>5.4815544101465274E-2</v>
      </c>
      <c r="J84" s="196">
        <f>H84/H81</f>
        <v>0.38374506189096658</v>
      </c>
    </row>
    <row r="85" spans="2:10" x14ac:dyDescent="0.25">
      <c r="B85" s="190" t="s">
        <v>110</v>
      </c>
      <c r="C85" s="191">
        <v>7191</v>
      </c>
      <c r="D85" s="191">
        <v>17181</v>
      </c>
      <c r="E85" s="191">
        <v>28134</v>
      </c>
      <c r="F85" s="191">
        <v>36083</v>
      </c>
      <c r="G85" s="191">
        <v>41399</v>
      </c>
      <c r="H85" s="191">
        <v>43331</v>
      </c>
      <c r="I85" s="192">
        <f t="shared" si="11"/>
        <v>4.6667793908065303E-2</v>
      </c>
      <c r="J85" s="192">
        <f>H85/H81</f>
        <v>0.45647616539373187</v>
      </c>
    </row>
    <row r="86" spans="2:10" x14ac:dyDescent="0.25">
      <c r="B86" s="194" t="s">
        <v>113</v>
      </c>
      <c r="C86" s="195">
        <v>642</v>
      </c>
      <c r="D86" s="195">
        <v>1309</v>
      </c>
      <c r="E86" s="195">
        <v>7303</v>
      </c>
      <c r="F86" s="195">
        <v>8909</v>
      </c>
      <c r="G86" s="195">
        <v>9992</v>
      </c>
      <c r="H86" s="195">
        <v>11334</v>
      </c>
      <c r="I86" s="196">
        <f t="shared" si="11"/>
        <v>0.13430744595676547</v>
      </c>
      <c r="J86" s="196">
        <f>H86/H81</f>
        <v>0.11939952594153279</v>
      </c>
    </row>
    <row r="87" spans="2:10" x14ac:dyDescent="0.25">
      <c r="B87" s="194" t="s">
        <v>116</v>
      </c>
      <c r="C87" s="195">
        <v>2117</v>
      </c>
      <c r="D87" s="195">
        <v>4311</v>
      </c>
      <c r="E87" s="195">
        <v>7234</v>
      </c>
      <c r="F87" s="195">
        <v>7492</v>
      </c>
      <c r="G87" s="195">
        <v>7549</v>
      </c>
      <c r="H87" s="195">
        <v>8741</v>
      </c>
      <c r="I87" s="196">
        <f t="shared" si="11"/>
        <v>0.15790170883560739</v>
      </c>
      <c r="J87" s="196">
        <f>H87/H81</f>
        <v>9.2083223597577035E-2</v>
      </c>
    </row>
    <row r="88" spans="2:10" x14ac:dyDescent="0.25">
      <c r="B88" s="194" t="s">
        <v>119</v>
      </c>
      <c r="C88" s="195">
        <v>599</v>
      </c>
      <c r="D88" s="195">
        <v>2204</v>
      </c>
      <c r="E88" s="195">
        <v>2265</v>
      </c>
      <c r="F88" s="195">
        <v>4052</v>
      </c>
      <c r="G88" s="195">
        <v>5505</v>
      </c>
      <c r="H88" s="195">
        <v>5373</v>
      </c>
      <c r="I88" s="196">
        <f t="shared" si="11"/>
        <v>-2.3978201634877405E-2</v>
      </c>
      <c r="J88" s="196">
        <f>H88/H81</f>
        <v>5.6602580984988146E-2</v>
      </c>
    </row>
    <row r="89" spans="2:10" x14ac:dyDescent="0.25">
      <c r="B89" s="194" t="s">
        <v>126</v>
      </c>
      <c r="C89" s="195">
        <v>200</v>
      </c>
      <c r="D89" s="195">
        <v>792</v>
      </c>
      <c r="E89" s="195">
        <v>1226</v>
      </c>
      <c r="F89" s="195">
        <v>1726</v>
      </c>
      <c r="G89" s="195">
        <v>2080</v>
      </c>
      <c r="H89" s="195">
        <v>1711</v>
      </c>
      <c r="I89" s="196">
        <f t="shared" si="11"/>
        <v>-0.17740384615384619</v>
      </c>
      <c r="J89" s="196">
        <f>H89/H81</f>
        <v>1.8024756386621016E-2</v>
      </c>
    </row>
    <row r="90" spans="2:10" x14ac:dyDescent="0.25">
      <c r="B90" s="194" t="s">
        <v>122</v>
      </c>
      <c r="C90" s="195">
        <v>240</v>
      </c>
      <c r="D90" s="195">
        <v>605</v>
      </c>
      <c r="E90" s="195">
        <v>374</v>
      </c>
      <c r="F90" s="195">
        <v>830</v>
      </c>
      <c r="G90" s="195">
        <v>796</v>
      </c>
      <c r="H90" s="195">
        <v>965</v>
      </c>
      <c r="I90" s="196">
        <f t="shared" si="11"/>
        <v>0.21231155778894473</v>
      </c>
      <c r="J90" s="196">
        <f>H90/H81</f>
        <v>1.0165920463523834E-2</v>
      </c>
    </row>
    <row r="91" spans="2:10" x14ac:dyDescent="0.25">
      <c r="B91" s="194" t="s">
        <v>131</v>
      </c>
      <c r="C91" s="195">
        <v>2</v>
      </c>
      <c r="D91" s="195">
        <v>123</v>
      </c>
      <c r="E91" s="195">
        <v>242</v>
      </c>
      <c r="F91" s="195">
        <v>157</v>
      </c>
      <c r="G91" s="195">
        <v>156</v>
      </c>
      <c r="H91" s="195">
        <v>240</v>
      </c>
      <c r="I91" s="196">
        <f t="shared" si="11"/>
        <v>0.53846153846153855</v>
      </c>
      <c r="J91" s="196">
        <f>H91/H81</f>
        <v>2.5283118251250986E-3</v>
      </c>
    </row>
    <row r="92" spans="2:10" x14ac:dyDescent="0.25">
      <c r="B92" s="194" t="s">
        <v>134</v>
      </c>
      <c r="C92" s="195">
        <v>23</v>
      </c>
      <c r="D92" s="195">
        <v>26</v>
      </c>
      <c r="E92" s="195">
        <v>168</v>
      </c>
      <c r="F92" s="195">
        <v>94</v>
      </c>
      <c r="G92" s="195">
        <v>62</v>
      </c>
      <c r="H92" s="195">
        <v>91</v>
      </c>
      <c r="I92" s="196">
        <f t="shared" si="11"/>
        <v>0.467741935483871</v>
      </c>
      <c r="J92" s="196">
        <f>H92/H81</f>
        <v>9.5865156702659997E-4</v>
      </c>
    </row>
    <row r="93" spans="2:10" x14ac:dyDescent="0.25">
      <c r="B93" s="199" t="s">
        <v>148</v>
      </c>
      <c r="C93" s="200">
        <f t="shared" ref="C93:H93" si="12">C85-SUM(C86:C92)</f>
        <v>3368</v>
      </c>
      <c r="D93" s="200">
        <f t="shared" si="12"/>
        <v>7811</v>
      </c>
      <c r="E93" s="200">
        <f t="shared" si="12"/>
        <v>9322</v>
      </c>
      <c r="F93" s="200">
        <f t="shared" si="12"/>
        <v>12823</v>
      </c>
      <c r="G93" s="200">
        <f t="shared" si="12"/>
        <v>15259</v>
      </c>
      <c r="H93" s="200">
        <f t="shared" si="12"/>
        <v>14876</v>
      </c>
      <c r="I93" s="201">
        <f t="shared" si="11"/>
        <v>-2.5099941018415395E-2</v>
      </c>
      <c r="J93" s="201">
        <f>H93/H81</f>
        <v>0.15671319462733738</v>
      </c>
    </row>
    <row r="94" spans="2:10" x14ac:dyDescent="0.25">
      <c r="B94" s="186" t="s">
        <v>52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71</v>
      </c>
      <c r="C95" s="209">
        <v>2777</v>
      </c>
      <c r="D95" s="209">
        <v>2929</v>
      </c>
      <c r="E95" s="209">
        <v>3932</v>
      </c>
      <c r="F95" s="209">
        <v>4645</v>
      </c>
      <c r="G95" s="209">
        <v>2899</v>
      </c>
      <c r="H95" s="209">
        <v>4117</v>
      </c>
      <c r="I95" s="210">
        <f t="shared" ref="I95:I107" si="13">IFERROR(H95/G95-1,"-")</f>
        <v>0.42014487754398067</v>
      </c>
      <c r="J95" s="210">
        <f>H95/H95</f>
        <v>1</v>
      </c>
    </row>
    <row r="96" spans="2:10" x14ac:dyDescent="0.25">
      <c r="B96" s="190" t="s">
        <v>100</v>
      </c>
      <c r="C96" s="191">
        <v>2135</v>
      </c>
      <c r="D96" s="191">
        <v>1812</v>
      </c>
      <c r="E96" s="191">
        <v>2594</v>
      </c>
      <c r="F96" s="191">
        <v>3372</v>
      </c>
      <c r="G96" s="191">
        <v>1718</v>
      </c>
      <c r="H96" s="191">
        <v>2948</v>
      </c>
      <c r="I96" s="192">
        <f t="shared" si="13"/>
        <v>0.71594877764842835</v>
      </c>
      <c r="J96" s="192">
        <f>H96/H95</f>
        <v>0.71605538013116343</v>
      </c>
    </row>
    <row r="97" spans="2:10" x14ac:dyDescent="0.25">
      <c r="B97" s="194" t="s">
        <v>106</v>
      </c>
      <c r="C97" s="195">
        <v>1012</v>
      </c>
      <c r="D97" s="195">
        <v>631</v>
      </c>
      <c r="E97" s="195">
        <v>1007</v>
      </c>
      <c r="F97" s="195">
        <v>1439</v>
      </c>
      <c r="G97" s="195">
        <v>176</v>
      </c>
      <c r="H97" s="195">
        <v>1606</v>
      </c>
      <c r="I97" s="196">
        <f t="shared" si="13"/>
        <v>8.125</v>
      </c>
      <c r="J97" s="196">
        <f>H97/H95</f>
        <v>0.39008987126548456</v>
      </c>
    </row>
    <row r="98" spans="2:10" x14ac:dyDescent="0.25">
      <c r="B98" s="194" t="s">
        <v>103</v>
      </c>
      <c r="C98" s="195">
        <v>1123</v>
      </c>
      <c r="D98" s="195">
        <v>1181</v>
      </c>
      <c r="E98" s="195">
        <v>1587</v>
      </c>
      <c r="F98" s="195">
        <v>1933</v>
      </c>
      <c r="G98" s="195">
        <v>1542</v>
      </c>
      <c r="H98" s="195">
        <v>1342</v>
      </c>
      <c r="I98" s="196">
        <f t="shared" si="13"/>
        <v>-0.12970168612191957</v>
      </c>
      <c r="J98" s="196">
        <f>H98/H95</f>
        <v>0.32596550886567888</v>
      </c>
    </row>
    <row r="99" spans="2:10" x14ac:dyDescent="0.25">
      <c r="B99" s="190" t="s">
        <v>110</v>
      </c>
      <c r="C99" s="191">
        <v>642</v>
      </c>
      <c r="D99" s="191">
        <v>1117</v>
      </c>
      <c r="E99" s="191">
        <v>1338</v>
      </c>
      <c r="F99" s="191">
        <v>1273</v>
      </c>
      <c r="G99" s="191">
        <v>1181</v>
      </c>
      <c r="H99" s="191">
        <v>1169</v>
      </c>
      <c r="I99" s="192">
        <f t="shared" si="13"/>
        <v>-1.0160880609652811E-2</v>
      </c>
      <c r="J99" s="192">
        <f>H99/H95</f>
        <v>0.28394461986883651</v>
      </c>
    </row>
    <row r="100" spans="2:10" x14ac:dyDescent="0.25">
      <c r="B100" s="194" t="s">
        <v>113</v>
      </c>
      <c r="C100" s="195">
        <v>24</v>
      </c>
      <c r="D100" s="195">
        <v>79</v>
      </c>
      <c r="E100" s="195">
        <v>109</v>
      </c>
      <c r="F100" s="195">
        <v>153</v>
      </c>
      <c r="G100" s="195">
        <v>122</v>
      </c>
      <c r="H100" s="195">
        <v>77</v>
      </c>
      <c r="I100" s="196">
        <f t="shared" si="13"/>
        <v>-0.36885245901639341</v>
      </c>
      <c r="J100" s="196">
        <f>H100/H95</f>
        <v>1.8702939033276657E-2</v>
      </c>
    </row>
    <row r="101" spans="2:10" x14ac:dyDescent="0.25">
      <c r="B101" s="194" t="s">
        <v>116</v>
      </c>
      <c r="C101" s="195">
        <v>86</v>
      </c>
      <c r="D101" s="195">
        <v>203</v>
      </c>
      <c r="E101" s="195">
        <v>193</v>
      </c>
      <c r="F101" s="195">
        <v>235</v>
      </c>
      <c r="G101" s="195">
        <v>173</v>
      </c>
      <c r="H101" s="195">
        <v>167</v>
      </c>
      <c r="I101" s="196">
        <f t="shared" si="13"/>
        <v>-3.4682080924855474E-2</v>
      </c>
      <c r="J101" s="196">
        <f>H101/H95</f>
        <v>4.0563517124119507E-2</v>
      </c>
    </row>
    <row r="102" spans="2:10" x14ac:dyDescent="0.25">
      <c r="B102" s="194" t="s">
        <v>119</v>
      </c>
      <c r="C102" s="195">
        <v>285</v>
      </c>
      <c r="D102" s="195">
        <v>419</v>
      </c>
      <c r="E102" s="195">
        <v>410</v>
      </c>
      <c r="F102" s="195">
        <v>328</v>
      </c>
      <c r="G102" s="195">
        <v>334</v>
      </c>
      <c r="H102" s="195">
        <v>350</v>
      </c>
      <c r="I102" s="196">
        <f t="shared" si="13"/>
        <v>4.7904191616766401E-2</v>
      </c>
      <c r="J102" s="196">
        <f>H102/H95</f>
        <v>8.5013359242166631E-2</v>
      </c>
    </row>
    <row r="103" spans="2:10" x14ac:dyDescent="0.25">
      <c r="B103" s="194" t="s">
        <v>126</v>
      </c>
      <c r="C103" s="195">
        <v>9</v>
      </c>
      <c r="D103" s="195">
        <v>24</v>
      </c>
      <c r="E103" s="195">
        <v>106</v>
      </c>
      <c r="F103" s="195">
        <v>46</v>
      </c>
      <c r="G103" s="195">
        <v>43</v>
      </c>
      <c r="H103" s="195">
        <v>23</v>
      </c>
      <c r="I103" s="196">
        <f t="shared" si="13"/>
        <v>-0.46511627906976749</v>
      </c>
      <c r="J103" s="196">
        <f>H103/H95</f>
        <v>5.5865921787709499E-3</v>
      </c>
    </row>
    <row r="104" spans="2:10" x14ac:dyDescent="0.25">
      <c r="B104" s="194" t="s">
        <v>122</v>
      </c>
      <c r="C104" s="195">
        <v>45</v>
      </c>
      <c r="D104" s="195">
        <v>39</v>
      </c>
      <c r="E104" s="195">
        <v>59</v>
      </c>
      <c r="F104" s="195">
        <v>49</v>
      </c>
      <c r="G104" s="195">
        <v>59</v>
      </c>
      <c r="H104" s="195">
        <v>37</v>
      </c>
      <c r="I104" s="196">
        <f t="shared" si="13"/>
        <v>-0.3728813559322034</v>
      </c>
      <c r="J104" s="196">
        <f>H104/H95</f>
        <v>8.9871265484576142E-3</v>
      </c>
    </row>
    <row r="105" spans="2:10" x14ac:dyDescent="0.25">
      <c r="B105" s="194" t="s">
        <v>131</v>
      </c>
      <c r="C105" s="195">
        <v>1</v>
      </c>
      <c r="D105" s="195">
        <v>0</v>
      </c>
      <c r="E105" s="195">
        <v>27</v>
      </c>
      <c r="F105" s="195">
        <v>6</v>
      </c>
      <c r="G105" s="195">
        <v>4</v>
      </c>
      <c r="H105" s="195">
        <v>2</v>
      </c>
      <c r="I105" s="196">
        <f t="shared" si="13"/>
        <v>-0.5</v>
      </c>
      <c r="J105" s="196">
        <f>H105/H95</f>
        <v>4.8579062424095217E-4</v>
      </c>
    </row>
    <row r="106" spans="2:10" x14ac:dyDescent="0.25">
      <c r="B106" s="194" t="s">
        <v>134</v>
      </c>
      <c r="C106" s="195">
        <v>3</v>
      </c>
      <c r="D106" s="195">
        <v>9</v>
      </c>
      <c r="E106" s="195">
        <v>5</v>
      </c>
      <c r="F106" s="195">
        <v>14</v>
      </c>
      <c r="G106" s="195">
        <v>5</v>
      </c>
      <c r="H106" s="195">
        <v>4</v>
      </c>
      <c r="I106" s="196">
        <f t="shared" si="13"/>
        <v>-0.19999999999999996</v>
      </c>
      <c r="J106" s="196">
        <f>H106/H95</f>
        <v>9.7158124848190433E-4</v>
      </c>
    </row>
    <row r="107" spans="2:10" x14ac:dyDescent="0.25">
      <c r="B107" s="199" t="s">
        <v>148</v>
      </c>
      <c r="C107" s="200">
        <f t="shared" ref="C107:H107" si="14">C99-SUM(C100:C106)</f>
        <v>189</v>
      </c>
      <c r="D107" s="200">
        <f t="shared" si="14"/>
        <v>344</v>
      </c>
      <c r="E107" s="200">
        <f t="shared" si="14"/>
        <v>429</v>
      </c>
      <c r="F107" s="200">
        <f t="shared" si="14"/>
        <v>442</v>
      </c>
      <c r="G107" s="200">
        <f t="shared" si="14"/>
        <v>441</v>
      </c>
      <c r="H107" s="200">
        <f t="shared" si="14"/>
        <v>509</v>
      </c>
      <c r="I107" s="201">
        <f t="shared" si="13"/>
        <v>0.1541950113378685</v>
      </c>
      <c r="J107" s="201">
        <f>H107/H95</f>
        <v>0.12363371386932233</v>
      </c>
    </row>
    <row r="108" spans="2:10" x14ac:dyDescent="0.25">
      <c r="B108" s="186" t="s">
        <v>53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71</v>
      </c>
      <c r="C109" s="209">
        <v>12002</v>
      </c>
      <c r="D109" s="209">
        <v>13469</v>
      </c>
      <c r="E109" s="209">
        <v>21074</v>
      </c>
      <c r="F109" s="209">
        <v>20367</v>
      </c>
      <c r="G109" s="209">
        <v>22021</v>
      </c>
      <c r="H109" s="209">
        <v>22682</v>
      </c>
      <c r="I109" s="210">
        <f t="shared" ref="I109:I121" si="15">IFERROR(H109/G109-1,"-")</f>
        <v>3.0016802143408627E-2</v>
      </c>
      <c r="J109" s="210">
        <f>H109/H109</f>
        <v>1</v>
      </c>
    </row>
    <row r="110" spans="2:10" x14ac:dyDescent="0.25">
      <c r="B110" s="190" t="s">
        <v>100</v>
      </c>
      <c r="C110" s="191">
        <v>8627</v>
      </c>
      <c r="D110" s="191">
        <v>6349</v>
      </c>
      <c r="E110" s="191">
        <v>7545</v>
      </c>
      <c r="F110" s="191">
        <v>6775</v>
      </c>
      <c r="G110" s="191">
        <v>6771</v>
      </c>
      <c r="H110" s="191">
        <v>6700</v>
      </c>
      <c r="I110" s="192">
        <f t="shared" si="15"/>
        <v>-1.0485895731797368E-2</v>
      </c>
      <c r="J110" s="192">
        <f>H110/H109</f>
        <v>0.29538841372013053</v>
      </c>
    </row>
    <row r="111" spans="2:10" x14ac:dyDescent="0.25">
      <c r="B111" s="194" t="s">
        <v>106</v>
      </c>
      <c r="C111" s="195">
        <v>309</v>
      </c>
      <c r="D111" s="195">
        <v>2374</v>
      </c>
      <c r="E111" s="195">
        <v>2841</v>
      </c>
      <c r="F111" s="195">
        <v>2313</v>
      </c>
      <c r="G111" s="195">
        <v>2655</v>
      </c>
      <c r="H111" s="195">
        <v>2952</v>
      </c>
      <c r="I111" s="196">
        <f t="shared" si="15"/>
        <v>0.11186440677966103</v>
      </c>
      <c r="J111" s="196">
        <f>H111/H109</f>
        <v>0.13014725332863064</v>
      </c>
    </row>
    <row r="112" spans="2:10" x14ac:dyDescent="0.25">
      <c r="B112" s="194" t="s">
        <v>103</v>
      </c>
      <c r="C112" s="195">
        <v>8318</v>
      </c>
      <c r="D112" s="195">
        <v>3975</v>
      </c>
      <c r="E112" s="195">
        <v>4704</v>
      </c>
      <c r="F112" s="195">
        <v>4462</v>
      </c>
      <c r="G112" s="195">
        <v>4116</v>
      </c>
      <c r="H112" s="195">
        <v>3748</v>
      </c>
      <c r="I112" s="196">
        <f t="shared" si="15"/>
        <v>-8.9407191448007794E-2</v>
      </c>
      <c r="J112" s="196">
        <f>H112/H109</f>
        <v>0.16524116039149986</v>
      </c>
    </row>
    <row r="113" spans="2:10" x14ac:dyDescent="0.25">
      <c r="B113" s="190" t="s">
        <v>110</v>
      </c>
      <c r="C113" s="191">
        <v>3375</v>
      </c>
      <c r="D113" s="191">
        <v>7120</v>
      </c>
      <c r="E113" s="191">
        <v>13529</v>
      </c>
      <c r="F113" s="191">
        <v>13592</v>
      </c>
      <c r="G113" s="191">
        <v>15250</v>
      </c>
      <c r="H113" s="191">
        <v>15982</v>
      </c>
      <c r="I113" s="192">
        <f t="shared" si="15"/>
        <v>4.8000000000000043E-2</v>
      </c>
      <c r="J113" s="192">
        <f>H113/H109</f>
        <v>0.70461158627986953</v>
      </c>
    </row>
    <row r="114" spans="2:10" x14ac:dyDescent="0.25">
      <c r="B114" s="194" t="s">
        <v>113</v>
      </c>
      <c r="C114" s="195">
        <v>1065</v>
      </c>
      <c r="D114" s="195">
        <v>3443</v>
      </c>
      <c r="E114" s="195">
        <v>9215</v>
      </c>
      <c r="F114" s="195">
        <v>9184</v>
      </c>
      <c r="G114" s="195">
        <v>9915</v>
      </c>
      <c r="H114" s="195">
        <v>11125</v>
      </c>
      <c r="I114" s="196">
        <f t="shared" si="15"/>
        <v>0.12203731719616751</v>
      </c>
      <c r="J114" s="196">
        <f>H114/H109</f>
        <v>0.49047703024424655</v>
      </c>
    </row>
    <row r="115" spans="2:10" x14ac:dyDescent="0.25">
      <c r="B115" s="194" t="s">
        <v>116</v>
      </c>
      <c r="C115" s="195">
        <v>392</v>
      </c>
      <c r="D115" s="195">
        <v>361</v>
      </c>
      <c r="E115" s="195">
        <v>365</v>
      </c>
      <c r="F115" s="195">
        <v>339</v>
      </c>
      <c r="G115" s="195">
        <v>575</v>
      </c>
      <c r="H115" s="195">
        <v>466</v>
      </c>
      <c r="I115" s="196">
        <f t="shared" si="15"/>
        <v>-0.18956521739130439</v>
      </c>
      <c r="J115" s="196">
        <f>H115/H109</f>
        <v>2.0544925491579227E-2</v>
      </c>
    </row>
    <row r="116" spans="2:10" x14ac:dyDescent="0.25">
      <c r="B116" s="194" t="s">
        <v>119</v>
      </c>
      <c r="C116" s="195">
        <v>213</v>
      </c>
      <c r="D116" s="195">
        <v>881</v>
      </c>
      <c r="E116" s="195">
        <v>1099</v>
      </c>
      <c r="F116" s="195">
        <v>1136</v>
      </c>
      <c r="G116" s="195">
        <v>1635</v>
      </c>
      <c r="H116" s="195">
        <v>1378</v>
      </c>
      <c r="I116" s="196">
        <f t="shared" si="15"/>
        <v>-0.15718654434250767</v>
      </c>
      <c r="J116" s="196">
        <f>H116/H109</f>
        <v>6.0753020015871614E-2</v>
      </c>
    </row>
    <row r="117" spans="2:10" x14ac:dyDescent="0.25">
      <c r="B117" s="194" t="s">
        <v>126</v>
      </c>
      <c r="C117" s="195">
        <v>450</v>
      </c>
      <c r="D117" s="195">
        <v>515</v>
      </c>
      <c r="E117" s="195">
        <v>246</v>
      </c>
      <c r="F117" s="195">
        <v>449</v>
      </c>
      <c r="G117" s="195">
        <v>255</v>
      </c>
      <c r="H117" s="195">
        <v>438</v>
      </c>
      <c r="I117" s="196">
        <f t="shared" si="15"/>
        <v>0.7176470588235293</v>
      </c>
      <c r="J117" s="196">
        <f>H117/H109</f>
        <v>1.931046644916674E-2</v>
      </c>
    </row>
    <row r="118" spans="2:10" x14ac:dyDescent="0.25">
      <c r="B118" s="194" t="s">
        <v>122</v>
      </c>
      <c r="C118" s="195">
        <v>456</v>
      </c>
      <c r="D118" s="195">
        <v>475</v>
      </c>
      <c r="E118" s="195">
        <v>374</v>
      </c>
      <c r="F118" s="195">
        <v>248</v>
      </c>
      <c r="G118" s="195">
        <v>281</v>
      </c>
      <c r="H118" s="195">
        <v>366</v>
      </c>
      <c r="I118" s="196">
        <f t="shared" si="15"/>
        <v>0.302491103202847</v>
      </c>
      <c r="J118" s="196">
        <f>H118/H109</f>
        <v>1.6136143197248921E-2</v>
      </c>
    </row>
    <row r="119" spans="2:10" x14ac:dyDescent="0.25">
      <c r="B119" s="194" t="s">
        <v>131</v>
      </c>
      <c r="C119" s="195">
        <v>3</v>
      </c>
      <c r="D119" s="195">
        <v>11</v>
      </c>
      <c r="E119" s="195">
        <v>41</v>
      </c>
      <c r="F119" s="195">
        <v>17</v>
      </c>
      <c r="G119" s="195">
        <v>4</v>
      </c>
      <c r="H119" s="195">
        <v>5</v>
      </c>
      <c r="I119" s="196">
        <f t="shared" si="15"/>
        <v>0.25</v>
      </c>
      <c r="J119" s="196">
        <f>H119/H109</f>
        <v>2.2043911471651529E-4</v>
      </c>
    </row>
    <row r="120" spans="2:10" x14ac:dyDescent="0.25">
      <c r="B120" s="194" t="s">
        <v>134</v>
      </c>
      <c r="C120" s="195">
        <v>0</v>
      </c>
      <c r="D120" s="195">
        <v>5</v>
      </c>
      <c r="E120" s="195">
        <v>10</v>
      </c>
      <c r="F120" s="195">
        <v>17</v>
      </c>
      <c r="G120" s="195">
        <v>1</v>
      </c>
      <c r="H120" s="195">
        <v>3</v>
      </c>
      <c r="I120" s="196">
        <f t="shared" si="15"/>
        <v>2</v>
      </c>
      <c r="J120" s="196">
        <f>H120/H109</f>
        <v>1.3226346882990917E-4</v>
      </c>
    </row>
    <row r="121" spans="2:10" x14ac:dyDescent="0.25">
      <c r="B121" s="199" t="s">
        <v>148</v>
      </c>
      <c r="C121" s="200">
        <f t="shared" ref="C121:H121" si="16">C113-SUM(C114:C120)</f>
        <v>796</v>
      </c>
      <c r="D121" s="200">
        <f t="shared" si="16"/>
        <v>1429</v>
      </c>
      <c r="E121" s="200">
        <f t="shared" si="16"/>
        <v>2179</v>
      </c>
      <c r="F121" s="200">
        <f t="shared" si="16"/>
        <v>2202</v>
      </c>
      <c r="G121" s="200">
        <f t="shared" si="16"/>
        <v>2584</v>
      </c>
      <c r="H121" s="200">
        <f t="shared" si="16"/>
        <v>2201</v>
      </c>
      <c r="I121" s="201">
        <f t="shared" si="15"/>
        <v>-0.14821981424148611</v>
      </c>
      <c r="J121" s="201">
        <f>H121/H109</f>
        <v>9.7037298298210034E-2</v>
      </c>
    </row>
    <row r="122" spans="2:10" x14ac:dyDescent="0.25">
      <c r="B122" s="186" t="s">
        <v>54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71</v>
      </c>
      <c r="C123" s="209">
        <v>6776</v>
      </c>
      <c r="D123" s="209">
        <v>13925</v>
      </c>
      <c r="E123" s="209">
        <v>15520</v>
      </c>
      <c r="F123" s="209">
        <v>14993</v>
      </c>
      <c r="G123" s="209">
        <v>15201</v>
      </c>
      <c r="H123" s="209">
        <v>16969</v>
      </c>
      <c r="I123" s="210">
        <f t="shared" ref="I123:I135" si="17">IFERROR(H123/G123-1,"-")</f>
        <v>0.11630813762252479</v>
      </c>
      <c r="J123" s="210">
        <f>H123/H123</f>
        <v>1</v>
      </c>
    </row>
    <row r="124" spans="2:10" x14ac:dyDescent="0.25">
      <c r="B124" s="190" t="s">
        <v>100</v>
      </c>
      <c r="C124" s="191">
        <v>4192</v>
      </c>
      <c r="D124" s="191">
        <v>9185</v>
      </c>
      <c r="E124" s="191">
        <v>8882</v>
      </c>
      <c r="F124" s="191">
        <v>8822</v>
      </c>
      <c r="G124" s="191">
        <v>9303</v>
      </c>
      <c r="H124" s="191">
        <v>10879</v>
      </c>
      <c r="I124" s="192">
        <f t="shared" si="17"/>
        <v>0.1694077179404494</v>
      </c>
      <c r="J124" s="192">
        <f>H124/H123</f>
        <v>0.64111025988567383</v>
      </c>
    </row>
    <row r="125" spans="2:10" x14ac:dyDescent="0.25">
      <c r="B125" s="194" t="s">
        <v>106</v>
      </c>
      <c r="C125" s="195">
        <v>1206</v>
      </c>
      <c r="D125" s="195">
        <v>4154</v>
      </c>
      <c r="E125" s="195">
        <v>5224</v>
      </c>
      <c r="F125" s="195">
        <v>3934</v>
      </c>
      <c r="G125" s="195">
        <v>5339</v>
      </c>
      <c r="H125" s="195">
        <v>6735</v>
      </c>
      <c r="I125" s="196">
        <f t="shared" si="17"/>
        <v>0.2614721858025848</v>
      </c>
      <c r="J125" s="196">
        <f>H125/H123</f>
        <v>0.39690022983086803</v>
      </c>
    </row>
    <row r="126" spans="2:10" x14ac:dyDescent="0.25">
      <c r="B126" s="194" t="s">
        <v>103</v>
      </c>
      <c r="C126" s="195">
        <v>2986</v>
      </c>
      <c r="D126" s="195">
        <v>5031</v>
      </c>
      <c r="E126" s="195">
        <v>3658</v>
      </c>
      <c r="F126" s="195">
        <v>4888</v>
      </c>
      <c r="G126" s="195">
        <v>3964</v>
      </c>
      <c r="H126" s="195">
        <v>4144</v>
      </c>
      <c r="I126" s="196">
        <f t="shared" si="17"/>
        <v>4.540867810292637E-2</v>
      </c>
      <c r="J126" s="196">
        <f>H126/H123</f>
        <v>0.24421003005480582</v>
      </c>
    </row>
    <row r="127" spans="2:10" x14ac:dyDescent="0.25">
      <c r="B127" s="190" t="s">
        <v>110</v>
      </c>
      <c r="C127" s="191">
        <v>2584</v>
      </c>
      <c r="D127" s="191">
        <v>4740</v>
      </c>
      <c r="E127" s="191">
        <v>6638</v>
      </c>
      <c r="F127" s="191">
        <v>6171</v>
      </c>
      <c r="G127" s="191">
        <v>5898</v>
      </c>
      <c r="H127" s="191">
        <v>6090</v>
      </c>
      <c r="I127" s="192">
        <f t="shared" si="17"/>
        <v>3.2553407934893253E-2</v>
      </c>
      <c r="J127" s="192">
        <f>H127/H123</f>
        <v>0.35888974011432612</v>
      </c>
    </row>
    <row r="128" spans="2:10" x14ac:dyDescent="0.25">
      <c r="B128" s="194" t="s">
        <v>113</v>
      </c>
      <c r="C128" s="195">
        <v>104</v>
      </c>
      <c r="D128" s="195">
        <v>250</v>
      </c>
      <c r="E128" s="195">
        <v>825</v>
      </c>
      <c r="F128" s="195">
        <v>1478</v>
      </c>
      <c r="G128" s="195">
        <v>532</v>
      </c>
      <c r="H128" s="195">
        <v>645</v>
      </c>
      <c r="I128" s="196">
        <f t="shared" si="17"/>
        <v>0.21240601503759393</v>
      </c>
      <c r="J128" s="196">
        <f>H128/H123</f>
        <v>3.8010489716541931E-2</v>
      </c>
    </row>
    <row r="129" spans="2:10" x14ac:dyDescent="0.25">
      <c r="B129" s="194" t="s">
        <v>116</v>
      </c>
      <c r="C129" s="195">
        <v>169</v>
      </c>
      <c r="D129" s="195">
        <v>399</v>
      </c>
      <c r="E129" s="195">
        <v>554</v>
      </c>
      <c r="F129" s="195">
        <v>557</v>
      </c>
      <c r="G129" s="195">
        <v>633</v>
      </c>
      <c r="H129" s="195">
        <v>461</v>
      </c>
      <c r="I129" s="196">
        <f t="shared" si="17"/>
        <v>-0.27172195892575035</v>
      </c>
      <c r="J129" s="196">
        <f>H129/H123</f>
        <v>2.7167187223760977E-2</v>
      </c>
    </row>
    <row r="130" spans="2:10" x14ac:dyDescent="0.25">
      <c r="B130" s="194" t="s">
        <v>119</v>
      </c>
      <c r="C130" s="195">
        <v>171</v>
      </c>
      <c r="D130" s="195">
        <v>855</v>
      </c>
      <c r="E130" s="195">
        <v>879</v>
      </c>
      <c r="F130" s="195">
        <v>818</v>
      </c>
      <c r="G130" s="195">
        <v>1062</v>
      </c>
      <c r="H130" s="195">
        <v>1043</v>
      </c>
      <c r="I130" s="196">
        <f t="shared" si="17"/>
        <v>-1.7890772128060228E-2</v>
      </c>
      <c r="J130" s="196">
        <f>H130/H123</f>
        <v>6.1465024456361601E-2</v>
      </c>
    </row>
    <row r="131" spans="2:10" x14ac:dyDescent="0.25">
      <c r="B131" s="194" t="s">
        <v>126</v>
      </c>
      <c r="C131" s="195">
        <v>48</v>
      </c>
      <c r="D131" s="195">
        <v>100</v>
      </c>
      <c r="E131" s="195">
        <v>369</v>
      </c>
      <c r="F131" s="195">
        <v>234</v>
      </c>
      <c r="G131" s="195">
        <v>193</v>
      </c>
      <c r="H131" s="195">
        <v>202</v>
      </c>
      <c r="I131" s="196">
        <f t="shared" si="17"/>
        <v>4.663212435233155E-2</v>
      </c>
      <c r="J131" s="196">
        <f>H131/H123</f>
        <v>1.1904060345335612E-2</v>
      </c>
    </row>
    <row r="132" spans="2:10" x14ac:dyDescent="0.25">
      <c r="B132" s="194" t="s">
        <v>122</v>
      </c>
      <c r="C132" s="195">
        <v>49</v>
      </c>
      <c r="D132" s="195">
        <v>103</v>
      </c>
      <c r="E132" s="195">
        <v>180</v>
      </c>
      <c r="F132" s="195">
        <v>119</v>
      </c>
      <c r="G132" s="195">
        <v>112</v>
      </c>
      <c r="H132" s="195">
        <v>259</v>
      </c>
      <c r="I132" s="196">
        <f t="shared" si="17"/>
        <v>1.3125</v>
      </c>
      <c r="J132" s="196">
        <f>H132/H123</f>
        <v>1.5263126878425364E-2</v>
      </c>
    </row>
    <row r="133" spans="2:10" x14ac:dyDescent="0.25">
      <c r="B133" s="194" t="s">
        <v>131</v>
      </c>
      <c r="C133" s="195">
        <v>7</v>
      </c>
      <c r="D133" s="195">
        <v>20</v>
      </c>
      <c r="E133" s="195">
        <v>21</v>
      </c>
      <c r="F133" s="195">
        <v>33</v>
      </c>
      <c r="G133" s="195">
        <v>18</v>
      </c>
      <c r="H133" s="195">
        <v>22</v>
      </c>
      <c r="I133" s="196">
        <f t="shared" si="17"/>
        <v>0.22222222222222232</v>
      </c>
      <c r="J133" s="196">
        <f>H133/H123</f>
        <v>1.296481819789027E-3</v>
      </c>
    </row>
    <row r="134" spans="2:10" x14ac:dyDescent="0.25">
      <c r="B134" s="194" t="s">
        <v>134</v>
      </c>
      <c r="C134" s="195">
        <v>15</v>
      </c>
      <c r="D134" s="195">
        <v>28</v>
      </c>
      <c r="E134" s="195">
        <v>15</v>
      </c>
      <c r="F134" s="195">
        <v>34</v>
      </c>
      <c r="G134" s="195">
        <v>38</v>
      </c>
      <c r="H134" s="195">
        <v>14</v>
      </c>
      <c r="I134" s="196">
        <f t="shared" si="17"/>
        <v>-0.63157894736842102</v>
      </c>
      <c r="J134" s="196">
        <f>H134/H123</f>
        <v>8.2503388532028992E-4</v>
      </c>
    </row>
    <row r="135" spans="2:10" x14ac:dyDescent="0.25">
      <c r="B135" s="199" t="s">
        <v>148</v>
      </c>
      <c r="C135" s="200">
        <f t="shared" ref="C135:H135" si="18">C127-SUM(C128:C134)</f>
        <v>2021</v>
      </c>
      <c r="D135" s="200">
        <f t="shared" si="18"/>
        <v>2985</v>
      </c>
      <c r="E135" s="200">
        <f t="shared" si="18"/>
        <v>3795</v>
      </c>
      <c r="F135" s="200">
        <f t="shared" si="18"/>
        <v>2898</v>
      </c>
      <c r="G135" s="200">
        <f t="shared" si="18"/>
        <v>3310</v>
      </c>
      <c r="H135" s="200">
        <f t="shared" si="18"/>
        <v>3444</v>
      </c>
      <c r="I135" s="201">
        <f t="shared" si="17"/>
        <v>4.0483383685800511E-2</v>
      </c>
      <c r="J135" s="201">
        <f>H135/H123</f>
        <v>0.20295833578879133</v>
      </c>
    </row>
    <row r="136" spans="2:10" x14ac:dyDescent="0.25">
      <c r="B136" s="186" t="s">
        <v>55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71</v>
      </c>
      <c r="C137" s="209">
        <v>13295</v>
      </c>
      <c r="D137" s="209">
        <v>18239</v>
      </c>
      <c r="E137" s="209">
        <v>24659</v>
      </c>
      <c r="F137" s="209">
        <v>25495</v>
      </c>
      <c r="G137" s="209">
        <v>25319</v>
      </c>
      <c r="H137" s="209">
        <v>25459</v>
      </c>
      <c r="I137" s="210">
        <f t="shared" ref="I137:I149" si="19">IFERROR(H137/G137-1,"-")</f>
        <v>5.5294442908486729E-3</v>
      </c>
      <c r="J137" s="210">
        <f>H137/H137</f>
        <v>1</v>
      </c>
    </row>
    <row r="138" spans="2:10" x14ac:dyDescent="0.25">
      <c r="B138" s="190" t="s">
        <v>100</v>
      </c>
      <c r="C138" s="191">
        <v>8045</v>
      </c>
      <c r="D138" s="191">
        <v>8610</v>
      </c>
      <c r="E138" s="191">
        <v>5520</v>
      </c>
      <c r="F138" s="191">
        <v>4258</v>
      </c>
      <c r="G138" s="191">
        <v>5008</v>
      </c>
      <c r="H138" s="191">
        <v>5409</v>
      </c>
      <c r="I138" s="192">
        <f t="shared" si="19"/>
        <v>8.0071884984025621E-2</v>
      </c>
      <c r="J138" s="192">
        <f>H138/H137</f>
        <v>0.21245924820299306</v>
      </c>
    </row>
    <row r="139" spans="2:10" x14ac:dyDescent="0.25">
      <c r="B139" s="194" t="s">
        <v>106</v>
      </c>
      <c r="C139" s="195">
        <v>5921</v>
      </c>
      <c r="D139" s="195">
        <v>5968</v>
      </c>
      <c r="E139" s="195">
        <v>4161</v>
      </c>
      <c r="F139" s="195">
        <v>2724</v>
      </c>
      <c r="G139" s="195">
        <v>3290</v>
      </c>
      <c r="H139" s="195">
        <v>3389</v>
      </c>
      <c r="I139" s="196">
        <f t="shared" si="19"/>
        <v>3.0091185410334287E-2</v>
      </c>
      <c r="J139" s="196">
        <f>H139/H137</f>
        <v>0.13311599041596292</v>
      </c>
    </row>
    <row r="140" spans="2:10" x14ac:dyDescent="0.25">
      <c r="B140" s="194" t="s">
        <v>103</v>
      </c>
      <c r="C140" s="195">
        <v>2124</v>
      </c>
      <c r="D140" s="195">
        <v>2642</v>
      </c>
      <c r="E140" s="195">
        <v>1359</v>
      </c>
      <c r="F140" s="195">
        <v>1534</v>
      </c>
      <c r="G140" s="195">
        <v>1718</v>
      </c>
      <c r="H140" s="195">
        <v>2020</v>
      </c>
      <c r="I140" s="196">
        <f t="shared" si="19"/>
        <v>0.17578579743888234</v>
      </c>
      <c r="J140" s="196">
        <f>H140/H137</f>
        <v>7.9343257787030122E-2</v>
      </c>
    </row>
    <row r="141" spans="2:10" x14ac:dyDescent="0.25">
      <c r="B141" s="190" t="s">
        <v>110</v>
      </c>
      <c r="C141" s="191">
        <v>5250</v>
      </c>
      <c r="D141" s="191">
        <v>9629</v>
      </c>
      <c r="E141" s="191">
        <v>19139</v>
      </c>
      <c r="F141" s="191">
        <v>21237</v>
      </c>
      <c r="G141" s="191">
        <v>20311</v>
      </c>
      <c r="H141" s="191">
        <v>20050</v>
      </c>
      <c r="I141" s="192">
        <f t="shared" si="19"/>
        <v>-1.2850179705578224E-2</v>
      </c>
      <c r="J141" s="192">
        <f>H141/H137</f>
        <v>0.787540751797007</v>
      </c>
    </row>
    <row r="142" spans="2:10" x14ac:dyDescent="0.25">
      <c r="B142" s="194" t="s">
        <v>113</v>
      </c>
      <c r="C142" s="195">
        <v>302</v>
      </c>
      <c r="D142" s="195">
        <v>2900</v>
      </c>
      <c r="E142" s="195">
        <v>9415</v>
      </c>
      <c r="F142" s="195">
        <v>10320</v>
      </c>
      <c r="G142" s="195">
        <v>10030</v>
      </c>
      <c r="H142" s="195">
        <v>10751</v>
      </c>
      <c r="I142" s="196">
        <f t="shared" si="19"/>
        <v>7.1884346959122603E-2</v>
      </c>
      <c r="J142" s="196">
        <f>H142/H137</f>
        <v>0.42228681409324798</v>
      </c>
    </row>
    <row r="143" spans="2:10" x14ac:dyDescent="0.25">
      <c r="B143" s="194" t="s">
        <v>116</v>
      </c>
      <c r="C143" s="195">
        <v>902</v>
      </c>
      <c r="D143" s="195">
        <v>905</v>
      </c>
      <c r="E143" s="195">
        <v>998</v>
      </c>
      <c r="F143" s="195">
        <v>1506</v>
      </c>
      <c r="G143" s="195">
        <v>1232</v>
      </c>
      <c r="H143" s="195">
        <v>1507</v>
      </c>
      <c r="I143" s="196">
        <f t="shared" si="19"/>
        <v>0.22321428571428581</v>
      </c>
      <c r="J143" s="196">
        <f>H143/H137</f>
        <v>5.9193212616363566E-2</v>
      </c>
    </row>
    <row r="144" spans="2:10" x14ac:dyDescent="0.25">
      <c r="B144" s="194" t="s">
        <v>119</v>
      </c>
      <c r="C144" s="195">
        <v>877</v>
      </c>
      <c r="D144" s="195">
        <v>1745</v>
      </c>
      <c r="E144" s="195">
        <v>2466</v>
      </c>
      <c r="F144" s="195">
        <v>2255</v>
      </c>
      <c r="G144" s="195">
        <v>2125</v>
      </c>
      <c r="H144" s="195">
        <v>2041</v>
      </c>
      <c r="I144" s="196">
        <f t="shared" si="19"/>
        <v>-3.9529411764705924E-2</v>
      </c>
      <c r="J144" s="196">
        <f>H144/H137</f>
        <v>8.0168113437291327E-2</v>
      </c>
    </row>
    <row r="145" spans="2:10" x14ac:dyDescent="0.25">
      <c r="B145" s="194" t="s">
        <v>126</v>
      </c>
      <c r="C145" s="195">
        <v>169</v>
      </c>
      <c r="D145" s="195">
        <v>167</v>
      </c>
      <c r="E145" s="195">
        <v>1213</v>
      </c>
      <c r="F145" s="195">
        <v>1041</v>
      </c>
      <c r="G145" s="195">
        <v>508</v>
      </c>
      <c r="H145" s="195">
        <v>378</v>
      </c>
      <c r="I145" s="196">
        <f t="shared" si="19"/>
        <v>-0.25590551181102361</v>
      </c>
      <c r="J145" s="196">
        <f>H145/H137</f>
        <v>1.4847401704701677E-2</v>
      </c>
    </row>
    <row r="146" spans="2:10" x14ac:dyDescent="0.25">
      <c r="B146" s="194" t="s">
        <v>122</v>
      </c>
      <c r="C146" s="195">
        <v>538</v>
      </c>
      <c r="D146" s="195">
        <v>605</v>
      </c>
      <c r="E146" s="195">
        <v>262</v>
      </c>
      <c r="F146" s="195">
        <v>497</v>
      </c>
      <c r="G146" s="195">
        <v>486</v>
      </c>
      <c r="H146" s="195">
        <v>299</v>
      </c>
      <c r="I146" s="196">
        <f t="shared" si="19"/>
        <v>-0.3847736625514403</v>
      </c>
      <c r="J146" s="196">
        <f>H146/H137</f>
        <v>1.1744373306100004E-2</v>
      </c>
    </row>
    <row r="147" spans="2:10" x14ac:dyDescent="0.25">
      <c r="B147" s="194" t="s">
        <v>131</v>
      </c>
      <c r="C147" s="195">
        <v>0</v>
      </c>
      <c r="D147" s="195">
        <v>0</v>
      </c>
      <c r="E147" s="195">
        <v>7</v>
      </c>
      <c r="F147" s="195">
        <v>15</v>
      </c>
      <c r="G147" s="195">
        <v>25</v>
      </c>
      <c r="H147" s="195">
        <v>11</v>
      </c>
      <c r="I147" s="196">
        <f t="shared" si="19"/>
        <v>-0.56000000000000005</v>
      </c>
      <c r="J147" s="196">
        <f>H147/H137</f>
        <v>4.3206724537491652E-4</v>
      </c>
    </row>
    <row r="148" spans="2:10" x14ac:dyDescent="0.25">
      <c r="B148" s="194" t="s">
        <v>134</v>
      </c>
      <c r="C148" s="195">
        <v>3</v>
      </c>
      <c r="D148" s="195">
        <v>0</v>
      </c>
      <c r="E148" s="195">
        <v>9</v>
      </c>
      <c r="F148" s="195">
        <v>32</v>
      </c>
      <c r="G148" s="195">
        <v>3</v>
      </c>
      <c r="H148" s="195">
        <v>8</v>
      </c>
      <c r="I148" s="196">
        <f t="shared" si="19"/>
        <v>1.6666666666666665</v>
      </c>
      <c r="J148" s="196">
        <f>H148/H137</f>
        <v>3.1423072390903019E-4</v>
      </c>
    </row>
    <row r="149" spans="2:10" x14ac:dyDescent="0.25">
      <c r="B149" s="199" t="s">
        <v>148</v>
      </c>
      <c r="C149" s="200">
        <f t="shared" ref="C149:H149" si="20">C141-SUM(C142:C148)</f>
        <v>2459</v>
      </c>
      <c r="D149" s="200">
        <f t="shared" si="20"/>
        <v>3307</v>
      </c>
      <c r="E149" s="200">
        <f t="shared" si="20"/>
        <v>4769</v>
      </c>
      <c r="F149" s="200">
        <f t="shared" si="20"/>
        <v>5571</v>
      </c>
      <c r="G149" s="200">
        <f t="shared" si="20"/>
        <v>5902</v>
      </c>
      <c r="H149" s="200">
        <f t="shared" si="20"/>
        <v>5055</v>
      </c>
      <c r="I149" s="201">
        <f t="shared" si="19"/>
        <v>-0.14351067434767872</v>
      </c>
      <c r="J149" s="201">
        <f>H149/H137</f>
        <v>0.19855453867001846</v>
      </c>
    </row>
    <row r="150" spans="2:10" x14ac:dyDescent="0.25">
      <c r="B150" s="186" t="s">
        <v>56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71</v>
      </c>
      <c r="C151" s="209">
        <v>4333</v>
      </c>
      <c r="D151" s="209">
        <v>7573</v>
      </c>
      <c r="E151" s="209">
        <v>10527</v>
      </c>
      <c r="F151" s="209">
        <v>11009</v>
      </c>
      <c r="G151" s="209">
        <v>9982</v>
      </c>
      <c r="H151" s="209">
        <v>12659</v>
      </c>
      <c r="I151" s="210">
        <f t="shared" ref="I151:I163" si="21">IFERROR(H151/G151-1,"-")</f>
        <v>0.26818272891204176</v>
      </c>
      <c r="J151" s="210">
        <f>H151/H151</f>
        <v>1</v>
      </c>
    </row>
    <row r="152" spans="2:10" x14ac:dyDescent="0.25">
      <c r="B152" s="190" t="s">
        <v>100</v>
      </c>
      <c r="C152" s="191">
        <v>2841</v>
      </c>
      <c r="D152" s="191">
        <v>4390</v>
      </c>
      <c r="E152" s="191">
        <v>5965</v>
      </c>
      <c r="F152" s="191">
        <v>6521</v>
      </c>
      <c r="G152" s="191">
        <v>4368</v>
      </c>
      <c r="H152" s="191">
        <v>6725</v>
      </c>
      <c r="I152" s="192">
        <f t="shared" si="21"/>
        <v>0.53960622710622719</v>
      </c>
      <c r="J152" s="192">
        <f>H152/H151</f>
        <v>0.53124259420175368</v>
      </c>
    </row>
    <row r="153" spans="2:10" x14ac:dyDescent="0.25">
      <c r="B153" s="194" t="s">
        <v>106</v>
      </c>
      <c r="C153" s="195">
        <v>1614</v>
      </c>
      <c r="D153" s="195">
        <v>2608</v>
      </c>
      <c r="E153" s="195">
        <v>4310</v>
      </c>
      <c r="F153" s="195">
        <v>5064</v>
      </c>
      <c r="G153" s="195">
        <v>2452</v>
      </c>
      <c r="H153" s="195">
        <v>3821</v>
      </c>
      <c r="I153" s="196">
        <f t="shared" si="21"/>
        <v>0.55831973898858078</v>
      </c>
      <c r="J153" s="196">
        <f>H153/H151</f>
        <v>0.30184058772414885</v>
      </c>
    </row>
    <row r="154" spans="2:10" x14ac:dyDescent="0.25">
      <c r="B154" s="194" t="s">
        <v>103</v>
      </c>
      <c r="C154" s="195">
        <v>1227</v>
      </c>
      <c r="D154" s="195">
        <v>1782</v>
      </c>
      <c r="E154" s="195">
        <v>1655</v>
      </c>
      <c r="F154" s="195">
        <v>1457</v>
      </c>
      <c r="G154" s="195">
        <v>1916</v>
      </c>
      <c r="H154" s="195">
        <v>2904</v>
      </c>
      <c r="I154" s="196">
        <f t="shared" si="21"/>
        <v>0.51565762004175375</v>
      </c>
      <c r="J154" s="196">
        <f>H154/H151</f>
        <v>0.22940200647760486</v>
      </c>
    </row>
    <row r="155" spans="2:10" x14ac:dyDescent="0.25">
      <c r="B155" s="190" t="s">
        <v>110</v>
      </c>
      <c r="C155" s="191">
        <v>1492</v>
      </c>
      <c r="D155" s="191">
        <v>3183</v>
      </c>
      <c r="E155" s="191">
        <v>4562</v>
      </c>
      <c r="F155" s="191">
        <v>4488</v>
      </c>
      <c r="G155" s="191">
        <v>5614</v>
      </c>
      <c r="H155" s="191">
        <v>5934</v>
      </c>
      <c r="I155" s="192">
        <f t="shared" si="21"/>
        <v>5.7000356252226547E-2</v>
      </c>
      <c r="J155" s="192">
        <f>H155/H151</f>
        <v>0.46875740579824632</v>
      </c>
    </row>
    <row r="156" spans="2:10" x14ac:dyDescent="0.25">
      <c r="B156" s="194" t="s">
        <v>113</v>
      </c>
      <c r="C156" s="195">
        <v>41</v>
      </c>
      <c r="D156" s="195">
        <v>375</v>
      </c>
      <c r="E156" s="195">
        <v>1708</v>
      </c>
      <c r="F156" s="195">
        <v>1386</v>
      </c>
      <c r="G156" s="195">
        <v>1482</v>
      </c>
      <c r="H156" s="195">
        <v>1550</v>
      </c>
      <c r="I156" s="196">
        <f t="shared" si="21"/>
        <v>4.5883940620782715E-2</v>
      </c>
      <c r="J156" s="196">
        <f>H156/H151</f>
        <v>0.12244253100560866</v>
      </c>
    </row>
    <row r="157" spans="2:10" x14ac:dyDescent="0.25">
      <c r="B157" s="194" t="s">
        <v>116</v>
      </c>
      <c r="C157" s="195">
        <v>172</v>
      </c>
      <c r="D157" s="195">
        <v>534</v>
      </c>
      <c r="E157" s="195">
        <v>603</v>
      </c>
      <c r="F157" s="195">
        <v>625</v>
      </c>
      <c r="G157" s="195">
        <v>618</v>
      </c>
      <c r="H157" s="195">
        <v>582</v>
      </c>
      <c r="I157" s="196">
        <f t="shared" si="21"/>
        <v>-5.8252427184465994E-2</v>
      </c>
      <c r="J157" s="196">
        <f>H157/H151</f>
        <v>4.5975195513073705E-2</v>
      </c>
    </row>
    <row r="158" spans="2:10" x14ac:dyDescent="0.25">
      <c r="B158" s="194" t="s">
        <v>119</v>
      </c>
      <c r="C158" s="195">
        <v>202</v>
      </c>
      <c r="D158" s="195">
        <v>633</v>
      </c>
      <c r="E158" s="195">
        <v>737</v>
      </c>
      <c r="F158" s="195">
        <v>929</v>
      </c>
      <c r="G158" s="195">
        <v>1296</v>
      </c>
      <c r="H158" s="195">
        <v>1852</v>
      </c>
      <c r="I158" s="196">
        <f t="shared" si="21"/>
        <v>0.42901234567901225</v>
      </c>
      <c r="J158" s="196">
        <f>H158/H151</f>
        <v>0.14629907575637885</v>
      </c>
    </row>
    <row r="159" spans="2:10" x14ac:dyDescent="0.25">
      <c r="B159" s="194" t="s">
        <v>126</v>
      </c>
      <c r="C159" s="195">
        <v>33</v>
      </c>
      <c r="D159" s="195">
        <v>104</v>
      </c>
      <c r="E159" s="195">
        <v>114</v>
      </c>
      <c r="F159" s="195">
        <v>121</v>
      </c>
      <c r="G159" s="195">
        <v>166</v>
      </c>
      <c r="H159" s="195">
        <v>123</v>
      </c>
      <c r="I159" s="196">
        <f t="shared" si="21"/>
        <v>-0.25903614457831325</v>
      </c>
      <c r="J159" s="196">
        <f>H159/H151</f>
        <v>9.7164072991547511E-3</v>
      </c>
    </row>
    <row r="160" spans="2:10" x14ac:dyDescent="0.25">
      <c r="B160" s="194" t="s">
        <v>122</v>
      </c>
      <c r="C160" s="195">
        <v>304</v>
      </c>
      <c r="D160" s="195">
        <v>464</v>
      </c>
      <c r="E160" s="195">
        <v>495</v>
      </c>
      <c r="F160" s="195">
        <v>315</v>
      </c>
      <c r="G160" s="195">
        <v>506</v>
      </c>
      <c r="H160" s="195">
        <v>291</v>
      </c>
      <c r="I160" s="196">
        <f t="shared" si="21"/>
        <v>-0.42490118577075098</v>
      </c>
      <c r="J160" s="196">
        <f>H160/H151</f>
        <v>2.2987597756536853E-2</v>
      </c>
    </row>
    <row r="161" spans="2:10" x14ac:dyDescent="0.25">
      <c r="B161" s="194" t="s">
        <v>131</v>
      </c>
      <c r="C161" s="195">
        <v>5</v>
      </c>
      <c r="D161" s="195">
        <v>9</v>
      </c>
      <c r="E161" s="195">
        <v>12</v>
      </c>
      <c r="F161" s="195">
        <v>7</v>
      </c>
      <c r="G161" s="195">
        <v>9</v>
      </c>
      <c r="H161" s="195">
        <v>11</v>
      </c>
      <c r="I161" s="196">
        <f t="shared" si="21"/>
        <v>0.22222222222222232</v>
      </c>
      <c r="J161" s="196">
        <f>H161/H151</f>
        <v>8.6894699423335179E-4</v>
      </c>
    </row>
    <row r="162" spans="2:10" x14ac:dyDescent="0.25">
      <c r="B162" s="194" t="s">
        <v>134</v>
      </c>
      <c r="C162" s="195">
        <v>0</v>
      </c>
      <c r="D162" s="195">
        <v>1</v>
      </c>
      <c r="E162" s="195">
        <v>4</v>
      </c>
      <c r="F162" s="195">
        <v>6</v>
      </c>
      <c r="G162" s="195">
        <v>16</v>
      </c>
      <c r="H162" s="195">
        <v>5</v>
      </c>
      <c r="I162" s="196">
        <f t="shared" si="21"/>
        <v>-0.6875</v>
      </c>
      <c r="J162" s="196">
        <f>H162/H151</f>
        <v>3.9497590646970533E-4</v>
      </c>
    </row>
    <row r="163" spans="2:10" x14ac:dyDescent="0.25">
      <c r="B163" s="199" t="s">
        <v>148</v>
      </c>
      <c r="C163" s="200">
        <f t="shared" ref="C163:H163" si="22">C155-SUM(C156:C162)</f>
        <v>735</v>
      </c>
      <c r="D163" s="200">
        <f t="shared" si="22"/>
        <v>1063</v>
      </c>
      <c r="E163" s="200">
        <f t="shared" si="22"/>
        <v>889</v>
      </c>
      <c r="F163" s="200">
        <f t="shared" si="22"/>
        <v>1099</v>
      </c>
      <c r="G163" s="200">
        <f t="shared" si="22"/>
        <v>1521</v>
      </c>
      <c r="H163" s="200">
        <f t="shared" si="22"/>
        <v>1520</v>
      </c>
      <c r="I163" s="201">
        <f t="shared" si="21"/>
        <v>-6.5746219592377475E-4</v>
      </c>
      <c r="J163" s="201">
        <f>H163/H151</f>
        <v>0.12007267556679042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58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B798-8690-441E-BC18-B8A816B99D95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268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46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46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269</v>
      </c>
      <c r="D7" s="205" t="s">
        <v>270</v>
      </c>
      <c r="E7" s="205" t="s">
        <v>271</v>
      </c>
      <c r="F7" s="205" t="s">
        <v>272</v>
      </c>
      <c r="G7" s="205" t="s">
        <v>273</v>
      </c>
      <c r="H7" s="205" t="s">
        <v>274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269</v>
      </c>
      <c r="R7" s="205" t="s">
        <v>270</v>
      </c>
      <c r="S7" s="205" t="s">
        <v>271</v>
      </c>
      <c r="T7" s="205" t="s">
        <v>272</v>
      </c>
      <c r="U7" s="205" t="s">
        <v>273</v>
      </c>
      <c r="V7" s="205" t="s">
        <v>274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46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51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99</v>
      </c>
      <c r="B9" s="187" t="s">
        <v>71</v>
      </c>
      <c r="C9" s="209">
        <v>1201306</v>
      </c>
      <c r="D9" s="209">
        <v>1031934</v>
      </c>
      <c r="E9" s="209">
        <v>3101117</v>
      </c>
      <c r="F9" s="209">
        <v>3425135</v>
      </c>
      <c r="G9" s="209">
        <v>3660664</v>
      </c>
      <c r="H9" s="209">
        <v>3636256</v>
      </c>
      <c r="I9" s="210">
        <f>IFERROR(H9/G9-1,"-")</f>
        <v>-6.6676428101568597E-3</v>
      </c>
      <c r="J9" s="210">
        <f>IFERROR(H9/D9-1,"-")</f>
        <v>2.5237292307453769</v>
      </c>
      <c r="K9" s="209">
        <f>H9-G9</f>
        <v>-24408</v>
      </c>
      <c r="L9" s="209">
        <f>H9-D9</f>
        <v>2604322</v>
      </c>
      <c r="M9" s="210">
        <f t="shared" ref="M9:M21" si="0">H9/H$9</f>
        <v>1</v>
      </c>
      <c r="P9" s="187" t="s">
        <v>71</v>
      </c>
      <c r="Q9" s="209">
        <v>163947</v>
      </c>
      <c r="R9" s="209">
        <v>161693</v>
      </c>
      <c r="S9" s="209">
        <v>461029</v>
      </c>
      <c r="T9" s="209">
        <v>526478</v>
      </c>
      <c r="U9" s="209">
        <v>613713</v>
      </c>
      <c r="V9" s="209">
        <v>632703</v>
      </c>
      <c r="W9" s="210">
        <f>IFERROR(V9/U9-1,"-")</f>
        <v>3.0942802254473989E-2</v>
      </c>
      <c r="X9" s="209">
        <f>V9-U9</f>
        <v>18990</v>
      </c>
      <c r="Y9" s="210">
        <f t="shared" ref="Y9:Y21" si="1">V9/V$9</f>
        <v>1</v>
      </c>
    </row>
    <row r="10" spans="1:25" x14ac:dyDescent="0.25">
      <c r="A10" s="193" t="s">
        <v>106</v>
      </c>
      <c r="B10" s="190" t="s">
        <v>100</v>
      </c>
      <c r="C10" s="191">
        <v>282431</v>
      </c>
      <c r="D10" s="191">
        <v>509135</v>
      </c>
      <c r="E10" s="191">
        <v>705987</v>
      </c>
      <c r="F10" s="191">
        <v>728517</v>
      </c>
      <c r="G10" s="191">
        <v>733514</v>
      </c>
      <c r="H10" s="191">
        <v>740840</v>
      </c>
      <c r="I10" s="211">
        <f>IFERROR(H10/G10-1,"-")</f>
        <v>9.9875394334667522E-3</v>
      </c>
      <c r="J10" s="192">
        <f t="shared" ref="J10:J21" si="2">IFERROR(H10/D10-1,"-")</f>
        <v>0.45509540691565098</v>
      </c>
      <c r="K10" s="191">
        <f t="shared" ref="K10:K20" si="3">H10-G10</f>
        <v>7326</v>
      </c>
      <c r="L10" s="191">
        <f t="shared" ref="L10:L21" si="4">H10-D10</f>
        <v>231705</v>
      </c>
      <c r="M10" s="192">
        <f t="shared" si="0"/>
        <v>0.20373703061610623</v>
      </c>
      <c r="P10" s="190" t="s">
        <v>100</v>
      </c>
      <c r="Q10" s="191">
        <v>61574</v>
      </c>
      <c r="R10" s="191">
        <v>99731</v>
      </c>
      <c r="S10" s="191">
        <v>234682</v>
      </c>
      <c r="T10" s="191">
        <v>242862</v>
      </c>
      <c r="U10" s="191">
        <v>271228</v>
      </c>
      <c r="V10" s="191">
        <v>283233</v>
      </c>
      <c r="W10" s="211">
        <f>IFERROR(V10/U10-1,"-")</f>
        <v>4.4261654401462902E-2</v>
      </c>
      <c r="X10" s="190">
        <f t="shared" ref="X10:X20" si="5">V10-U10</f>
        <v>12005</v>
      </c>
      <c r="Y10" s="192">
        <f t="shared" si="1"/>
        <v>0.44765553506147432</v>
      </c>
    </row>
    <row r="11" spans="1:25" x14ac:dyDescent="0.25">
      <c r="A11" s="193" t="s">
        <v>103</v>
      </c>
      <c r="B11" s="194" t="s">
        <v>106</v>
      </c>
      <c r="C11" s="195">
        <v>119440</v>
      </c>
      <c r="D11" s="195">
        <v>281254</v>
      </c>
      <c r="E11" s="195">
        <v>304356</v>
      </c>
      <c r="F11" s="195">
        <v>303113</v>
      </c>
      <c r="G11" s="195">
        <v>296727</v>
      </c>
      <c r="H11" s="195">
        <v>288520</v>
      </c>
      <c r="I11" s="212">
        <f>IFERROR(H11/G11-1,"-")</f>
        <v>-2.765842002918506E-2</v>
      </c>
      <c r="J11" s="196">
        <f t="shared" si="2"/>
        <v>2.583429924552183E-2</v>
      </c>
      <c r="K11" s="195">
        <f t="shared" si="3"/>
        <v>-8207</v>
      </c>
      <c r="L11" s="195">
        <f t="shared" si="4"/>
        <v>7266</v>
      </c>
      <c r="M11" s="196">
        <f t="shared" si="0"/>
        <v>7.934534862231922E-2</v>
      </c>
      <c r="P11" s="194" t="s">
        <v>106</v>
      </c>
      <c r="Q11" s="195">
        <v>12883</v>
      </c>
      <c r="R11" s="195">
        <v>37457</v>
      </c>
      <c r="S11" s="195">
        <v>68204</v>
      </c>
      <c r="T11" s="195">
        <v>64895</v>
      </c>
      <c r="U11" s="195">
        <v>78411</v>
      </c>
      <c r="V11" s="195">
        <v>70574</v>
      </c>
      <c r="W11" s="212">
        <f>IFERROR(V11/U11-1,"-")</f>
        <v>-9.9947711418040819E-2</v>
      </c>
      <c r="X11" s="194">
        <f t="shared" si="5"/>
        <v>-7837</v>
      </c>
      <c r="Y11" s="196">
        <f>V11/V$9</f>
        <v>0.11154364686116551</v>
      </c>
    </row>
    <row r="12" spans="1:25" x14ac:dyDescent="0.25">
      <c r="A12" s="1"/>
      <c r="B12" s="194" t="s">
        <v>103</v>
      </c>
      <c r="C12" s="195">
        <v>162991</v>
      </c>
      <c r="D12" s="195">
        <v>227881</v>
      </c>
      <c r="E12" s="195">
        <v>401631</v>
      </c>
      <c r="F12" s="195">
        <v>425404</v>
      </c>
      <c r="G12" s="195">
        <v>436787</v>
      </c>
      <c r="H12" s="195">
        <v>452320</v>
      </c>
      <c r="I12" s="212">
        <f>IFERROR(H12/G12-1,"-")</f>
        <v>3.5561955827439817E-2</v>
      </c>
      <c r="J12" s="196">
        <f t="shared" si="2"/>
        <v>0.98489562534831787</v>
      </c>
      <c r="K12" s="195">
        <f t="shared" si="3"/>
        <v>15533</v>
      </c>
      <c r="L12" s="195">
        <f t="shared" si="4"/>
        <v>224439</v>
      </c>
      <c r="M12" s="196">
        <f t="shared" si="0"/>
        <v>0.12439168199378701</v>
      </c>
      <c r="P12" s="194" t="s">
        <v>103</v>
      </c>
      <c r="Q12" s="195">
        <v>48691</v>
      </c>
      <c r="R12" s="195">
        <v>62274</v>
      </c>
      <c r="S12" s="195">
        <v>166478</v>
      </c>
      <c r="T12" s="195">
        <v>177967</v>
      </c>
      <c r="U12" s="195">
        <v>192817</v>
      </c>
      <c r="V12" s="195">
        <v>212659</v>
      </c>
      <c r="W12" s="212">
        <f>IFERROR(V12/U12-1,"-")</f>
        <v>0.10290586410949243</v>
      </c>
      <c r="X12" s="194">
        <f t="shared" si="5"/>
        <v>19842</v>
      </c>
      <c r="Y12" s="196">
        <f t="shared" si="1"/>
        <v>0.33611188820030885</v>
      </c>
    </row>
    <row r="13" spans="1:25" s="76" customFormat="1" x14ac:dyDescent="0.25">
      <c r="B13" s="190" t="s">
        <v>110</v>
      </c>
      <c r="C13" s="191">
        <v>918875</v>
      </c>
      <c r="D13" s="191">
        <v>522799</v>
      </c>
      <c r="E13" s="191">
        <v>2395130</v>
      </c>
      <c r="F13" s="191">
        <v>2696618</v>
      </c>
      <c r="G13" s="191">
        <v>2927150</v>
      </c>
      <c r="H13" s="191">
        <v>2895416</v>
      </c>
      <c r="I13" s="211">
        <f>IFERROR(H13/G13-1,"-")</f>
        <v>-1.0841261978374872E-2</v>
      </c>
      <c r="J13" s="192">
        <f t="shared" si="2"/>
        <v>4.5382967450205527</v>
      </c>
      <c r="K13" s="191">
        <f t="shared" si="3"/>
        <v>-31734</v>
      </c>
      <c r="L13" s="191">
        <f t="shared" si="4"/>
        <v>2372617</v>
      </c>
      <c r="M13" s="192">
        <f t="shared" si="0"/>
        <v>0.79626296938389374</v>
      </c>
      <c r="P13" s="190" t="s">
        <v>110</v>
      </c>
      <c r="Q13" s="191">
        <v>102373</v>
      </c>
      <c r="R13" s="191">
        <v>61962</v>
      </c>
      <c r="S13" s="191">
        <v>226347</v>
      </c>
      <c r="T13" s="191">
        <v>283616</v>
      </c>
      <c r="U13" s="191">
        <v>342485</v>
      </c>
      <c r="V13" s="191">
        <v>349470</v>
      </c>
      <c r="W13" s="211">
        <f>IFERROR(V13/U13-1,"-")</f>
        <v>2.0395053797976459E-2</v>
      </c>
      <c r="X13" s="190">
        <f t="shared" si="5"/>
        <v>6985</v>
      </c>
      <c r="Y13" s="192">
        <f t="shared" si="1"/>
        <v>0.55234446493852563</v>
      </c>
    </row>
    <row r="14" spans="1:25" s="76" customFormat="1" x14ac:dyDescent="0.25">
      <c r="B14" s="194" t="s">
        <v>113</v>
      </c>
      <c r="C14" s="195">
        <v>358332</v>
      </c>
      <c r="D14" s="195">
        <v>79385</v>
      </c>
      <c r="E14" s="195">
        <v>1108237</v>
      </c>
      <c r="F14" s="195">
        <v>1263474</v>
      </c>
      <c r="G14" s="195">
        <v>1384240</v>
      </c>
      <c r="H14" s="195">
        <v>1379554</v>
      </c>
      <c r="I14" s="212">
        <f t="shared" ref="I14:I21" si="6">IFERROR(H14/G14-1,"-")</f>
        <v>-3.3852511125238571E-3</v>
      </c>
      <c r="J14" s="196">
        <f t="shared" si="2"/>
        <v>16.378018517352146</v>
      </c>
      <c r="K14" s="195">
        <f t="shared" si="3"/>
        <v>-4686</v>
      </c>
      <c r="L14" s="195">
        <f t="shared" si="4"/>
        <v>1300169</v>
      </c>
      <c r="M14" s="196">
        <f t="shared" si="0"/>
        <v>0.37938857990196512</v>
      </c>
      <c r="P14" s="194" t="s">
        <v>113</v>
      </c>
      <c r="Q14" s="195">
        <v>17442</v>
      </c>
      <c r="R14" s="195">
        <v>4270</v>
      </c>
      <c r="S14" s="195">
        <v>45054</v>
      </c>
      <c r="T14" s="195">
        <v>57864</v>
      </c>
      <c r="U14" s="195">
        <v>71321</v>
      </c>
      <c r="V14" s="195">
        <v>75508</v>
      </c>
      <c r="W14" s="212">
        <f t="shared" ref="W14:W21" si="7">IFERROR(V14/U14-1,"-")</f>
        <v>5.8706411856255469E-2</v>
      </c>
      <c r="X14" s="194">
        <f t="shared" si="5"/>
        <v>4187</v>
      </c>
      <c r="Y14" s="196">
        <f t="shared" si="1"/>
        <v>0.11934193452536182</v>
      </c>
    </row>
    <row r="15" spans="1:25" x14ac:dyDescent="0.25">
      <c r="A15" s="1"/>
      <c r="B15" s="194" t="s">
        <v>116</v>
      </c>
      <c r="C15" s="195">
        <v>120099</v>
      </c>
      <c r="D15" s="195">
        <v>75557</v>
      </c>
      <c r="E15" s="195">
        <v>238248</v>
      </c>
      <c r="F15" s="195">
        <v>272331</v>
      </c>
      <c r="G15" s="195">
        <v>285987</v>
      </c>
      <c r="H15" s="195">
        <v>280286</v>
      </c>
      <c r="I15" s="212">
        <f t="shared" si="6"/>
        <v>-1.9934472545954929E-2</v>
      </c>
      <c r="J15" s="196">
        <f t="shared" si="2"/>
        <v>2.7095967282978415</v>
      </c>
      <c r="K15" s="195">
        <f t="shared" si="3"/>
        <v>-5701</v>
      </c>
      <c r="L15" s="195">
        <f t="shared" si="4"/>
        <v>204729</v>
      </c>
      <c r="M15" s="196">
        <f t="shared" si="0"/>
        <v>7.7080931595575233E-2</v>
      </c>
      <c r="P15" s="194" t="s">
        <v>116</v>
      </c>
      <c r="Q15" s="195">
        <v>34998</v>
      </c>
      <c r="R15" s="195">
        <v>14243</v>
      </c>
      <c r="S15" s="195">
        <v>67837</v>
      </c>
      <c r="T15" s="195">
        <v>79143</v>
      </c>
      <c r="U15" s="195">
        <v>88911</v>
      </c>
      <c r="V15" s="195">
        <v>88759</v>
      </c>
      <c r="W15" s="212">
        <f t="shared" si="7"/>
        <v>-1.7095747432825936E-3</v>
      </c>
      <c r="X15" s="194">
        <f t="shared" si="5"/>
        <v>-152</v>
      </c>
      <c r="Y15" s="196">
        <f t="shared" si="1"/>
        <v>0.14028541037421982</v>
      </c>
    </row>
    <row r="16" spans="1:25" x14ac:dyDescent="0.25">
      <c r="A16" s="1"/>
      <c r="B16" s="194" t="s">
        <v>119</v>
      </c>
      <c r="C16" s="195">
        <v>44488</v>
      </c>
      <c r="D16" s="195">
        <v>71340</v>
      </c>
      <c r="E16" s="195">
        <v>129000</v>
      </c>
      <c r="F16" s="195">
        <v>145584</v>
      </c>
      <c r="G16" s="195">
        <v>158873</v>
      </c>
      <c r="H16" s="195">
        <v>152886</v>
      </c>
      <c r="I16" s="212">
        <f t="shared" si="6"/>
        <v>-3.7684187999219465E-2</v>
      </c>
      <c r="J16" s="196">
        <f t="shared" si="2"/>
        <v>1.1430613961312028</v>
      </c>
      <c r="K16" s="195">
        <f t="shared" si="3"/>
        <v>-5987</v>
      </c>
      <c r="L16" s="195">
        <f t="shared" si="4"/>
        <v>81546</v>
      </c>
      <c r="M16" s="196">
        <f t="shared" si="0"/>
        <v>4.2044894528878052E-2</v>
      </c>
      <c r="P16" s="194" t="s">
        <v>119</v>
      </c>
      <c r="Q16" s="195">
        <v>6451</v>
      </c>
      <c r="R16" s="195">
        <v>10152</v>
      </c>
      <c r="S16" s="195">
        <v>20055</v>
      </c>
      <c r="T16" s="195">
        <v>26793</v>
      </c>
      <c r="U16" s="195">
        <v>39758</v>
      </c>
      <c r="V16" s="195">
        <v>39939</v>
      </c>
      <c r="W16" s="212">
        <f t="shared" si="7"/>
        <v>4.5525428844508387E-3</v>
      </c>
      <c r="X16" s="194">
        <f t="shared" si="5"/>
        <v>181</v>
      </c>
      <c r="Y16" s="196">
        <f t="shared" si="1"/>
        <v>6.3124404341373438E-2</v>
      </c>
    </row>
    <row r="17" spans="1:25" x14ac:dyDescent="0.25">
      <c r="A17" s="1"/>
      <c r="B17" s="194" t="s">
        <v>126</v>
      </c>
      <c r="C17" s="195">
        <v>35677</v>
      </c>
      <c r="D17" s="195">
        <v>30042</v>
      </c>
      <c r="E17" s="195">
        <v>119177</v>
      </c>
      <c r="F17" s="195">
        <v>108600</v>
      </c>
      <c r="G17" s="195">
        <v>116652</v>
      </c>
      <c r="H17" s="195">
        <v>107800</v>
      </c>
      <c r="I17" s="212">
        <f t="shared" si="6"/>
        <v>-7.5883825395192561E-2</v>
      </c>
      <c r="J17" s="196">
        <f t="shared" si="2"/>
        <v>2.5883096997536783</v>
      </c>
      <c r="K17" s="195">
        <f t="shared" si="3"/>
        <v>-8852</v>
      </c>
      <c r="L17" s="195">
        <f t="shared" si="4"/>
        <v>77758</v>
      </c>
      <c r="M17" s="196">
        <f t="shared" si="0"/>
        <v>2.9645877517974532E-2</v>
      </c>
      <c r="P17" s="194" t="s">
        <v>126</v>
      </c>
      <c r="Q17" s="195">
        <v>1664</v>
      </c>
      <c r="R17" s="195">
        <v>1909</v>
      </c>
      <c r="S17" s="195">
        <v>7040</v>
      </c>
      <c r="T17" s="195">
        <v>7547</v>
      </c>
      <c r="U17" s="195">
        <v>11797</v>
      </c>
      <c r="V17" s="195">
        <v>10497</v>
      </c>
      <c r="W17" s="212">
        <f t="shared" si="7"/>
        <v>-0.11019750784097648</v>
      </c>
      <c r="X17" s="194">
        <f t="shared" si="5"/>
        <v>-1300</v>
      </c>
      <c r="Y17" s="196">
        <f t="shared" si="1"/>
        <v>1.6590722661343475E-2</v>
      </c>
    </row>
    <row r="18" spans="1:25" x14ac:dyDescent="0.25">
      <c r="A18" s="1"/>
      <c r="B18" s="194" t="s">
        <v>122</v>
      </c>
      <c r="C18" s="195">
        <v>39325</v>
      </c>
      <c r="D18" s="195">
        <v>33270</v>
      </c>
      <c r="E18" s="195">
        <v>95518</v>
      </c>
      <c r="F18" s="195">
        <v>97831</v>
      </c>
      <c r="G18" s="195">
        <v>103939</v>
      </c>
      <c r="H18" s="195">
        <v>93713</v>
      </c>
      <c r="I18" s="212">
        <f t="shared" si="6"/>
        <v>-9.8384629446117478E-2</v>
      </c>
      <c r="J18" s="196">
        <f t="shared" si="2"/>
        <v>1.8167418094379322</v>
      </c>
      <c r="K18" s="195">
        <f t="shared" si="3"/>
        <v>-10226</v>
      </c>
      <c r="L18" s="195">
        <f t="shared" si="4"/>
        <v>60443</v>
      </c>
      <c r="M18" s="196">
        <f t="shared" si="0"/>
        <v>2.5771837846400254E-2</v>
      </c>
      <c r="P18" s="194" t="s">
        <v>122</v>
      </c>
      <c r="Q18" s="195">
        <v>1327</v>
      </c>
      <c r="R18" s="195">
        <v>1726</v>
      </c>
      <c r="S18" s="195">
        <v>3778</v>
      </c>
      <c r="T18" s="195">
        <v>4403</v>
      </c>
      <c r="U18" s="195">
        <v>5652</v>
      </c>
      <c r="V18" s="195">
        <v>5789</v>
      </c>
      <c r="W18" s="212">
        <f t="shared" si="7"/>
        <v>2.4239207360226445E-2</v>
      </c>
      <c r="X18" s="194">
        <f t="shared" si="5"/>
        <v>137</v>
      </c>
      <c r="Y18" s="196">
        <f t="shared" si="1"/>
        <v>9.1496326080325215E-3</v>
      </c>
    </row>
    <row r="19" spans="1:25" x14ac:dyDescent="0.25">
      <c r="A19" s="193" t="s">
        <v>147</v>
      </c>
      <c r="B19" s="194" t="s">
        <v>131</v>
      </c>
      <c r="C19" s="195">
        <v>28470</v>
      </c>
      <c r="D19" s="195">
        <v>2961</v>
      </c>
      <c r="E19" s="195">
        <v>36629</v>
      </c>
      <c r="F19" s="195">
        <v>45110</v>
      </c>
      <c r="G19" s="195">
        <v>40753</v>
      </c>
      <c r="H19" s="195">
        <v>39737</v>
      </c>
      <c r="I19" s="212">
        <f t="shared" si="6"/>
        <v>-2.4930679949942358E-2</v>
      </c>
      <c r="J19" s="196">
        <f t="shared" si="2"/>
        <v>12.420128335021952</v>
      </c>
      <c r="K19" s="195">
        <f t="shared" si="3"/>
        <v>-1016</v>
      </c>
      <c r="L19" s="195">
        <f t="shared" si="4"/>
        <v>36776</v>
      </c>
      <c r="M19" s="196">
        <f t="shared" si="0"/>
        <v>1.0927998468754675E-2</v>
      </c>
      <c r="P19" s="194" t="s">
        <v>131</v>
      </c>
      <c r="Q19" s="195">
        <v>3004</v>
      </c>
      <c r="R19" s="195">
        <v>373</v>
      </c>
      <c r="S19" s="195">
        <v>4015</v>
      </c>
      <c r="T19" s="195">
        <v>5521</v>
      </c>
      <c r="U19" s="195">
        <v>4693</v>
      </c>
      <c r="V19" s="195">
        <v>5104</v>
      </c>
      <c r="W19" s="212">
        <f t="shared" si="7"/>
        <v>8.7577242701896374E-2</v>
      </c>
      <c r="X19" s="194">
        <f t="shared" si="5"/>
        <v>411</v>
      </c>
      <c r="Y19" s="196">
        <f t="shared" si="1"/>
        <v>8.0669761325614063E-3</v>
      </c>
    </row>
    <row r="20" spans="1:25" x14ac:dyDescent="0.25">
      <c r="A20" s="198" t="s">
        <v>148</v>
      </c>
      <c r="B20" s="194" t="s">
        <v>134</v>
      </c>
      <c r="C20" s="195">
        <v>40279</v>
      </c>
      <c r="D20" s="195">
        <v>3022</v>
      </c>
      <c r="E20" s="195">
        <v>27370</v>
      </c>
      <c r="F20" s="195">
        <v>40524</v>
      </c>
      <c r="G20" s="195">
        <v>41335</v>
      </c>
      <c r="H20" s="195">
        <v>33145</v>
      </c>
      <c r="I20" s="212">
        <f t="shared" si="6"/>
        <v>-0.19813717188823032</v>
      </c>
      <c r="J20" s="196">
        <f t="shared" si="2"/>
        <v>9.9679020516214436</v>
      </c>
      <c r="K20" s="195">
        <f t="shared" si="3"/>
        <v>-8190</v>
      </c>
      <c r="L20" s="195">
        <f t="shared" si="4"/>
        <v>30123</v>
      </c>
      <c r="M20" s="196">
        <f t="shared" si="0"/>
        <v>9.1151448082863254E-3</v>
      </c>
      <c r="P20" s="194" t="s">
        <v>134</v>
      </c>
      <c r="Q20" s="195">
        <v>4659</v>
      </c>
      <c r="R20" s="195">
        <v>471</v>
      </c>
      <c r="S20" s="195">
        <v>3472</v>
      </c>
      <c r="T20" s="195">
        <v>5869</v>
      </c>
      <c r="U20" s="195">
        <v>6070</v>
      </c>
      <c r="V20" s="195">
        <v>4156</v>
      </c>
      <c r="W20" s="212">
        <f t="shared" si="7"/>
        <v>-0.31532125205930805</v>
      </c>
      <c r="X20" s="194">
        <f t="shared" si="5"/>
        <v>-1914</v>
      </c>
      <c r="Y20" s="196">
        <f t="shared" si="1"/>
        <v>6.5686427913254717E-3</v>
      </c>
    </row>
    <row r="21" spans="1:25" x14ac:dyDescent="0.25">
      <c r="B21" s="199" t="s">
        <v>148</v>
      </c>
      <c r="C21" s="200">
        <f t="shared" ref="C21" si="8">C13-SUM(C14:C20)</f>
        <v>252205</v>
      </c>
      <c r="D21" s="200">
        <f t="shared" ref="D21:E21" si="9">D13-SUM(D14:D20)</f>
        <v>227222</v>
      </c>
      <c r="E21" s="200">
        <f t="shared" si="9"/>
        <v>640951</v>
      </c>
      <c r="F21" s="200">
        <f t="shared" ref="F21:H21" si="10">F13-SUM(F14:F20)</f>
        <v>723164</v>
      </c>
      <c r="G21" s="200">
        <f t="shared" si="10"/>
        <v>795371</v>
      </c>
      <c r="H21" s="200">
        <f t="shared" si="10"/>
        <v>808295</v>
      </c>
      <c r="I21" s="213">
        <f t="shared" si="6"/>
        <v>1.6249020897166178E-2</v>
      </c>
      <c r="J21" s="201">
        <f t="shared" si="2"/>
        <v>2.557291987571626</v>
      </c>
      <c r="K21" s="200">
        <f>H21-G21</f>
        <v>12924</v>
      </c>
      <c r="L21" s="200">
        <f t="shared" si="4"/>
        <v>581073</v>
      </c>
      <c r="M21" s="201">
        <f t="shared" si="0"/>
        <v>0.2222877047160596</v>
      </c>
      <c r="P21" s="199" t="s">
        <v>148</v>
      </c>
      <c r="Q21" s="200">
        <f t="shared" ref="Q21:V21" si="11">Q13-SUM(Q14:Q20)</f>
        <v>32828</v>
      </c>
      <c r="R21" s="200">
        <f t="shared" si="11"/>
        <v>28818</v>
      </c>
      <c r="S21" s="200">
        <f t="shared" si="11"/>
        <v>75096</v>
      </c>
      <c r="T21" s="200">
        <f t="shared" si="11"/>
        <v>96476</v>
      </c>
      <c r="U21" s="200">
        <f t="shared" si="11"/>
        <v>114283</v>
      </c>
      <c r="V21" s="200">
        <f t="shared" si="11"/>
        <v>119718</v>
      </c>
      <c r="W21" s="213">
        <f t="shared" si="7"/>
        <v>4.7557379487762841E-2</v>
      </c>
      <c r="X21" s="199">
        <f>V21-U21</f>
        <v>5435</v>
      </c>
      <c r="Y21" s="201">
        <f t="shared" si="1"/>
        <v>0.1892167415043077</v>
      </c>
    </row>
    <row r="22" spans="1:25" x14ac:dyDescent="0.25">
      <c r="B22" s="186" t="s">
        <v>47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71</v>
      </c>
      <c r="C23" s="209">
        <v>396965</v>
      </c>
      <c r="D23" s="209">
        <v>400181</v>
      </c>
      <c r="E23" s="209">
        <v>1157727</v>
      </c>
      <c r="F23" s="209">
        <v>1246990</v>
      </c>
      <c r="G23" s="209">
        <v>1301111</v>
      </c>
      <c r="H23" s="209">
        <v>1237425</v>
      </c>
      <c r="I23" s="210">
        <f>IFERROR(H23/G23-1,"-")</f>
        <v>-4.8947399568522565E-2</v>
      </c>
      <c r="J23" s="210">
        <f>IFERROR(H23/D23-1,"-")</f>
        <v>2.0921632961085108</v>
      </c>
      <c r="K23" s="209">
        <f>H23-G23</f>
        <v>-63686</v>
      </c>
      <c r="L23" s="209">
        <f>H23-D23</f>
        <v>837244</v>
      </c>
      <c r="M23" s="210">
        <f t="shared" ref="M23:M35" si="12">H23/H$9</f>
        <v>0.34030194793765894</v>
      </c>
    </row>
    <row r="24" spans="1:25" x14ac:dyDescent="0.25">
      <c r="B24" s="190" t="s">
        <v>100</v>
      </c>
      <c r="C24" s="191">
        <v>51841</v>
      </c>
      <c r="D24" s="191">
        <v>181377</v>
      </c>
      <c r="E24" s="191">
        <v>152312</v>
      </c>
      <c r="F24" s="191">
        <v>130902</v>
      </c>
      <c r="G24" s="191">
        <v>116116</v>
      </c>
      <c r="H24" s="191">
        <v>105730</v>
      </c>
      <c r="I24" s="211">
        <f>IFERROR(H24/G24-1,"-")</f>
        <v>-8.9445037720899845E-2</v>
      </c>
      <c r="J24" s="192">
        <f t="shared" ref="J24:J35" si="13">IFERROR(H24/D24-1,"-")</f>
        <v>-0.41707052162071268</v>
      </c>
      <c r="K24" s="191">
        <f t="shared" ref="K24:K34" si="14">H24-G24</f>
        <v>-10386</v>
      </c>
      <c r="L24" s="191">
        <f t="shared" ref="L24:L35" si="15">H24-D24</f>
        <v>-75647</v>
      </c>
      <c r="M24" s="192">
        <f t="shared" si="12"/>
        <v>2.9076610667675765E-2</v>
      </c>
    </row>
    <row r="25" spans="1:25" x14ac:dyDescent="0.25">
      <c r="B25" s="194" t="s">
        <v>106</v>
      </c>
      <c r="C25" s="195">
        <v>27555</v>
      </c>
      <c r="D25" s="195">
        <v>98392</v>
      </c>
      <c r="E25" s="195">
        <v>66043</v>
      </c>
      <c r="F25" s="195">
        <v>56179</v>
      </c>
      <c r="G25" s="195">
        <v>44950</v>
      </c>
      <c r="H25" s="195">
        <v>48883</v>
      </c>
      <c r="I25" s="212">
        <f>IFERROR(H25/G25-1,"-")</f>
        <v>8.7497219132369297E-2</v>
      </c>
      <c r="J25" s="196">
        <f t="shared" si="13"/>
        <v>-0.50318115293926335</v>
      </c>
      <c r="K25" s="195">
        <f t="shared" si="14"/>
        <v>3933</v>
      </c>
      <c r="L25" s="195">
        <f t="shared" si="15"/>
        <v>-49509</v>
      </c>
      <c r="M25" s="196">
        <f t="shared" si="12"/>
        <v>1.3443222919398415E-2</v>
      </c>
    </row>
    <row r="26" spans="1:25" x14ac:dyDescent="0.25">
      <c r="B26" s="194" t="s">
        <v>103</v>
      </c>
      <c r="C26" s="195">
        <v>24286</v>
      </c>
      <c r="D26" s="195">
        <v>82985</v>
      </c>
      <c r="E26" s="195">
        <v>86269</v>
      </c>
      <c r="F26" s="195">
        <v>74723</v>
      </c>
      <c r="G26" s="195">
        <v>71166</v>
      </c>
      <c r="H26" s="195">
        <v>56847</v>
      </c>
      <c r="I26" s="212">
        <f>IFERROR(H26/G26-1,"-")</f>
        <v>-0.20120563190287499</v>
      </c>
      <c r="J26" s="196">
        <f t="shared" si="13"/>
        <v>-0.31497258540700124</v>
      </c>
      <c r="K26" s="195">
        <f t="shared" si="14"/>
        <v>-14319</v>
      </c>
      <c r="L26" s="195">
        <f t="shared" si="15"/>
        <v>-26138</v>
      </c>
      <c r="M26" s="196">
        <f t="shared" si="12"/>
        <v>1.5633387748277348E-2</v>
      </c>
    </row>
    <row r="27" spans="1:25" x14ac:dyDescent="0.25">
      <c r="B27" s="190" t="s">
        <v>110</v>
      </c>
      <c r="C27" s="191">
        <v>345124</v>
      </c>
      <c r="D27" s="191">
        <v>218804</v>
      </c>
      <c r="E27" s="191">
        <v>1005415</v>
      </c>
      <c r="F27" s="191">
        <v>1116088</v>
      </c>
      <c r="G27" s="191">
        <v>1184995</v>
      </c>
      <c r="H27" s="191">
        <v>1131695</v>
      </c>
      <c r="I27" s="211">
        <f>IFERROR(H27/G27-1,"-")</f>
        <v>-4.4979092738787974E-2</v>
      </c>
      <c r="J27" s="192">
        <f t="shared" si="13"/>
        <v>4.1721860660682619</v>
      </c>
      <c r="K27" s="191">
        <f t="shared" si="14"/>
        <v>-53300</v>
      </c>
      <c r="L27" s="191">
        <f t="shared" si="15"/>
        <v>912891</v>
      </c>
      <c r="M27" s="192">
        <f t="shared" si="12"/>
        <v>0.31122533726998319</v>
      </c>
    </row>
    <row r="28" spans="1:25" x14ac:dyDescent="0.25">
      <c r="B28" s="194" t="s">
        <v>113</v>
      </c>
      <c r="C28" s="195">
        <v>152000</v>
      </c>
      <c r="D28" s="195">
        <v>39807</v>
      </c>
      <c r="E28" s="195">
        <v>506626</v>
      </c>
      <c r="F28" s="195">
        <v>576041</v>
      </c>
      <c r="G28" s="195">
        <v>620558</v>
      </c>
      <c r="H28" s="195">
        <v>601016</v>
      </c>
      <c r="I28" s="212">
        <f t="shared" ref="I28:I35" si="16">IFERROR(H28/G28-1,"-")</f>
        <v>-3.1491012927075346E-2</v>
      </c>
      <c r="J28" s="196">
        <f t="shared" si="13"/>
        <v>14.098249051674328</v>
      </c>
      <c r="K28" s="195">
        <f t="shared" si="14"/>
        <v>-19542</v>
      </c>
      <c r="L28" s="195">
        <f t="shared" si="15"/>
        <v>561209</v>
      </c>
      <c r="M28" s="196">
        <f t="shared" si="12"/>
        <v>0.16528429241505549</v>
      </c>
    </row>
    <row r="29" spans="1:25" x14ac:dyDescent="0.25">
      <c r="B29" s="194" t="s">
        <v>116</v>
      </c>
      <c r="C29" s="195">
        <v>44451</v>
      </c>
      <c r="D29" s="195">
        <v>37559</v>
      </c>
      <c r="E29" s="195">
        <v>107997</v>
      </c>
      <c r="F29" s="195">
        <v>117774</v>
      </c>
      <c r="G29" s="195">
        <v>119692</v>
      </c>
      <c r="H29" s="195">
        <v>110929</v>
      </c>
      <c r="I29" s="212">
        <f t="shared" si="16"/>
        <v>-7.321291314373557E-2</v>
      </c>
      <c r="J29" s="196">
        <f t="shared" si="13"/>
        <v>1.953459889773423</v>
      </c>
      <c r="K29" s="195">
        <f t="shared" si="14"/>
        <v>-8763</v>
      </c>
      <c r="L29" s="195">
        <f t="shared" si="15"/>
        <v>73370</v>
      </c>
      <c r="M29" s="196">
        <f t="shared" si="12"/>
        <v>3.0506377988788469E-2</v>
      </c>
    </row>
    <row r="30" spans="1:25" x14ac:dyDescent="0.25">
      <c r="B30" s="194" t="s">
        <v>119</v>
      </c>
      <c r="C30" s="195">
        <v>14938</v>
      </c>
      <c r="D30" s="195">
        <v>25119</v>
      </c>
      <c r="E30" s="195">
        <v>42689</v>
      </c>
      <c r="F30" s="195">
        <v>44366</v>
      </c>
      <c r="G30" s="195">
        <v>41894</v>
      </c>
      <c r="H30" s="195">
        <v>36062</v>
      </c>
      <c r="I30" s="212">
        <f t="shared" si="16"/>
        <v>-0.13920847854107987</v>
      </c>
      <c r="J30" s="196">
        <f t="shared" si="13"/>
        <v>0.43564632350013932</v>
      </c>
      <c r="K30" s="195">
        <f t="shared" si="14"/>
        <v>-5832</v>
      </c>
      <c r="L30" s="195">
        <f t="shared" si="15"/>
        <v>10943</v>
      </c>
      <c r="M30" s="196">
        <f t="shared" si="12"/>
        <v>9.9173435533691789E-3</v>
      </c>
    </row>
    <row r="31" spans="1:25" x14ac:dyDescent="0.25">
      <c r="B31" s="194" t="s">
        <v>126</v>
      </c>
      <c r="C31" s="195">
        <v>14996</v>
      </c>
      <c r="D31" s="195">
        <v>14095</v>
      </c>
      <c r="E31" s="195">
        <v>54410</v>
      </c>
      <c r="F31" s="195">
        <v>48229</v>
      </c>
      <c r="G31" s="195">
        <v>48668</v>
      </c>
      <c r="H31" s="195">
        <v>44900</v>
      </c>
      <c r="I31" s="212">
        <f t="shared" si="16"/>
        <v>-7.7422536368866646E-2</v>
      </c>
      <c r="J31" s="196">
        <f t="shared" si="13"/>
        <v>2.1855267825470026</v>
      </c>
      <c r="K31" s="195">
        <f t="shared" si="14"/>
        <v>-3768</v>
      </c>
      <c r="L31" s="195">
        <f t="shared" si="15"/>
        <v>30805</v>
      </c>
      <c r="M31" s="196">
        <f t="shared" si="12"/>
        <v>1.2347865496818706E-2</v>
      </c>
    </row>
    <row r="32" spans="1:25" x14ac:dyDescent="0.25">
      <c r="B32" s="194" t="s">
        <v>122</v>
      </c>
      <c r="C32" s="195">
        <v>18569</v>
      </c>
      <c r="D32" s="195">
        <v>18773</v>
      </c>
      <c r="E32" s="195">
        <v>55115</v>
      </c>
      <c r="F32" s="195">
        <v>51973</v>
      </c>
      <c r="G32" s="195">
        <v>53658</v>
      </c>
      <c r="H32" s="195">
        <v>49261</v>
      </c>
      <c r="I32" s="212">
        <f t="shared" si="16"/>
        <v>-8.1944910358194512E-2</v>
      </c>
      <c r="J32" s="196">
        <f t="shared" si="13"/>
        <v>1.6240345176583393</v>
      </c>
      <c r="K32" s="195">
        <f t="shared" si="14"/>
        <v>-4397</v>
      </c>
      <c r="L32" s="195">
        <f t="shared" si="15"/>
        <v>30488</v>
      </c>
      <c r="M32" s="196">
        <f t="shared" si="12"/>
        <v>1.3547175996409493E-2</v>
      </c>
    </row>
    <row r="33" spans="2:13" x14ac:dyDescent="0.25">
      <c r="B33" s="194" t="s">
        <v>131</v>
      </c>
      <c r="C33" s="195">
        <v>11528</v>
      </c>
      <c r="D33" s="195">
        <v>514</v>
      </c>
      <c r="E33" s="195">
        <v>14081</v>
      </c>
      <c r="F33" s="195">
        <v>16400</v>
      </c>
      <c r="G33" s="195">
        <v>15469</v>
      </c>
      <c r="H33" s="195">
        <v>14116</v>
      </c>
      <c r="I33" s="212">
        <f t="shared" si="16"/>
        <v>-8.746525308681885E-2</v>
      </c>
      <c r="J33" s="196">
        <f t="shared" si="13"/>
        <v>26.463035019455251</v>
      </c>
      <c r="K33" s="195">
        <f t="shared" si="14"/>
        <v>-1353</v>
      </c>
      <c r="L33" s="195">
        <f t="shared" si="15"/>
        <v>13602</v>
      </c>
      <c r="M33" s="196">
        <f t="shared" si="12"/>
        <v>3.882014907641266E-3</v>
      </c>
    </row>
    <row r="34" spans="2:13" x14ac:dyDescent="0.25">
      <c r="B34" s="194" t="s">
        <v>134</v>
      </c>
      <c r="C34" s="195">
        <v>12830</v>
      </c>
      <c r="D34" s="195">
        <v>481</v>
      </c>
      <c r="E34" s="195">
        <v>8474</v>
      </c>
      <c r="F34" s="195">
        <v>14436</v>
      </c>
      <c r="G34" s="195">
        <v>13798</v>
      </c>
      <c r="H34" s="195">
        <v>11112</v>
      </c>
      <c r="I34" s="212">
        <f t="shared" si="16"/>
        <v>-0.1946658936077692</v>
      </c>
      <c r="J34" s="196">
        <f t="shared" si="13"/>
        <v>22.101871101871101</v>
      </c>
      <c r="K34" s="195">
        <f t="shared" si="14"/>
        <v>-2686</v>
      </c>
      <c r="L34" s="195">
        <f t="shared" si="15"/>
        <v>10631</v>
      </c>
      <c r="M34" s="196">
        <f t="shared" si="12"/>
        <v>3.0558904543574491E-3</v>
      </c>
    </row>
    <row r="35" spans="2:13" x14ac:dyDescent="0.25">
      <c r="B35" s="199" t="s">
        <v>148</v>
      </c>
      <c r="C35" s="200">
        <f t="shared" ref="C35" si="17">C27-SUM(C28:C34)</f>
        <v>75812</v>
      </c>
      <c r="D35" s="200">
        <f t="shared" ref="D35:E35" si="18">D27-SUM(D28:D34)</f>
        <v>82456</v>
      </c>
      <c r="E35" s="200">
        <f t="shared" si="18"/>
        <v>216023</v>
      </c>
      <c r="F35" s="200">
        <f t="shared" ref="F35:H35" si="19">F27-SUM(F28:F34)</f>
        <v>246869</v>
      </c>
      <c r="G35" s="200">
        <f t="shared" si="19"/>
        <v>271258</v>
      </c>
      <c r="H35" s="200">
        <f t="shared" si="19"/>
        <v>264299</v>
      </c>
      <c r="I35" s="213">
        <f t="shared" si="16"/>
        <v>-2.5654542907490252E-2</v>
      </c>
      <c r="J35" s="201">
        <f t="shared" si="13"/>
        <v>2.205333753759581</v>
      </c>
      <c r="K35" s="200">
        <f>H35-G35</f>
        <v>-6959</v>
      </c>
      <c r="L35" s="200">
        <f t="shared" si="15"/>
        <v>181843</v>
      </c>
      <c r="M35" s="201">
        <f t="shared" si="12"/>
        <v>7.2684376457543137E-2</v>
      </c>
    </row>
    <row r="36" spans="2:13" x14ac:dyDescent="0.25">
      <c r="B36" s="186" t="s">
        <v>48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71</v>
      </c>
      <c r="C37" s="209">
        <v>280080</v>
      </c>
      <c r="D37" s="209">
        <v>176500</v>
      </c>
      <c r="E37" s="209">
        <v>810745</v>
      </c>
      <c r="F37" s="209">
        <v>867527</v>
      </c>
      <c r="G37" s="209">
        <v>922227</v>
      </c>
      <c r="H37" s="209">
        <v>945846</v>
      </c>
      <c r="I37" s="210">
        <f>IFERROR(H37/G37-1,"-")</f>
        <v>2.5610831172802273E-2</v>
      </c>
      <c r="J37" s="210">
        <f>IFERROR(H37/D37-1,"-")</f>
        <v>4.3589008498583572</v>
      </c>
      <c r="K37" s="209">
        <f>H37-G37</f>
        <v>23619</v>
      </c>
      <c r="L37" s="209">
        <f>H37-D37</f>
        <v>769346</v>
      </c>
      <c r="M37" s="210">
        <f t="shared" ref="M37:M49" si="20">H37/H$9</f>
        <v>0.26011534941434267</v>
      </c>
    </row>
    <row r="38" spans="2:13" x14ac:dyDescent="0.25">
      <c r="B38" s="190" t="s">
        <v>100</v>
      </c>
      <c r="C38" s="191">
        <v>27117</v>
      </c>
      <c r="D38" s="191">
        <v>53696</v>
      </c>
      <c r="E38" s="191">
        <v>89466</v>
      </c>
      <c r="F38" s="191">
        <v>83652</v>
      </c>
      <c r="G38" s="191">
        <v>80352</v>
      </c>
      <c r="H38" s="191">
        <v>81062</v>
      </c>
      <c r="I38" s="211">
        <f>IFERROR(H38/G38-1,"-")</f>
        <v>8.8361210673038038E-3</v>
      </c>
      <c r="J38" s="192">
        <f t="shared" ref="J38:J49" si="21">IFERROR(H38/D38-1,"-")</f>
        <v>0.5096469010727056</v>
      </c>
      <c r="K38" s="191">
        <f t="shared" ref="K38:K48" si="22">H38-G38</f>
        <v>710</v>
      </c>
      <c r="L38" s="191">
        <f t="shared" ref="L38:L49" si="23">H38-D38</f>
        <v>27366</v>
      </c>
      <c r="M38" s="192">
        <f t="shared" si="20"/>
        <v>2.2292709864211981E-2</v>
      </c>
    </row>
    <row r="39" spans="2:13" x14ac:dyDescent="0.25">
      <c r="B39" s="194" t="s">
        <v>106</v>
      </c>
      <c r="C39" s="195">
        <v>12043</v>
      </c>
      <c r="D39" s="195">
        <v>33031</v>
      </c>
      <c r="E39" s="195">
        <v>37477</v>
      </c>
      <c r="F39" s="195">
        <v>37381</v>
      </c>
      <c r="G39" s="195">
        <v>36773</v>
      </c>
      <c r="H39" s="195">
        <v>35294</v>
      </c>
      <c r="I39" s="212">
        <f>IFERROR(H39/G39-1,"-")</f>
        <v>-4.0219726429717495E-2</v>
      </c>
      <c r="J39" s="196">
        <f t="shared" si="21"/>
        <v>6.8511398383336974E-2</v>
      </c>
      <c r="K39" s="195">
        <f t="shared" si="22"/>
        <v>-1479</v>
      </c>
      <c r="L39" s="195">
        <f t="shared" si="23"/>
        <v>2263</v>
      </c>
      <c r="M39" s="196">
        <f t="shared" si="20"/>
        <v>9.7061373016641295E-3</v>
      </c>
    </row>
    <row r="40" spans="2:13" x14ac:dyDescent="0.25">
      <c r="B40" s="194" t="s">
        <v>103</v>
      </c>
      <c r="C40" s="195">
        <v>15074</v>
      </c>
      <c r="D40" s="195">
        <v>20665</v>
      </c>
      <c r="E40" s="195">
        <v>51989</v>
      </c>
      <c r="F40" s="195">
        <v>46271</v>
      </c>
      <c r="G40" s="195">
        <v>43579</v>
      </c>
      <c r="H40" s="195">
        <v>45768</v>
      </c>
      <c r="I40" s="212">
        <f>IFERROR(H40/G40-1,"-")</f>
        <v>5.0230615663507727E-2</v>
      </c>
      <c r="J40" s="196">
        <f t="shared" si="21"/>
        <v>1.214759254778611</v>
      </c>
      <c r="K40" s="195">
        <f t="shared" si="22"/>
        <v>2189</v>
      </c>
      <c r="L40" s="195">
        <f t="shared" si="23"/>
        <v>25103</v>
      </c>
      <c r="M40" s="196">
        <f t="shared" si="20"/>
        <v>1.2586572562547851E-2</v>
      </c>
    </row>
    <row r="41" spans="2:13" x14ac:dyDescent="0.25">
      <c r="B41" s="190" t="s">
        <v>110</v>
      </c>
      <c r="C41" s="191">
        <v>252963</v>
      </c>
      <c r="D41" s="191">
        <v>122804</v>
      </c>
      <c r="E41" s="191">
        <v>721279</v>
      </c>
      <c r="F41" s="191">
        <v>783875</v>
      </c>
      <c r="G41" s="191">
        <v>841875</v>
      </c>
      <c r="H41" s="191">
        <v>864784</v>
      </c>
      <c r="I41" s="211">
        <f>IFERROR(H41/G41-1,"-")</f>
        <v>2.7211878247958454E-2</v>
      </c>
      <c r="J41" s="192">
        <f t="shared" si="21"/>
        <v>6.041985603074818</v>
      </c>
      <c r="K41" s="191">
        <f t="shared" si="22"/>
        <v>22909</v>
      </c>
      <c r="L41" s="191">
        <f t="shared" si="23"/>
        <v>741980</v>
      </c>
      <c r="M41" s="192">
        <f t="shared" si="20"/>
        <v>0.23782263955013069</v>
      </c>
    </row>
    <row r="42" spans="2:13" x14ac:dyDescent="0.25">
      <c r="B42" s="194" t="s">
        <v>113</v>
      </c>
      <c r="C42" s="195">
        <v>112269</v>
      </c>
      <c r="D42" s="195">
        <v>21654</v>
      </c>
      <c r="E42" s="195">
        <v>372000</v>
      </c>
      <c r="F42" s="195">
        <v>414624</v>
      </c>
      <c r="G42" s="195">
        <v>456197</v>
      </c>
      <c r="H42" s="195">
        <v>463627</v>
      </c>
      <c r="I42" s="212">
        <f t="shared" ref="I42:I49" si="24">IFERROR(H42/G42-1,"-")</f>
        <v>1.628682345565613E-2</v>
      </c>
      <c r="J42" s="196">
        <f t="shared" si="21"/>
        <v>20.4106862473446</v>
      </c>
      <c r="K42" s="195">
        <f t="shared" si="22"/>
        <v>7430</v>
      </c>
      <c r="L42" s="195">
        <f t="shared" si="23"/>
        <v>441973</v>
      </c>
      <c r="M42" s="196">
        <f t="shared" si="20"/>
        <v>0.12750119903549145</v>
      </c>
    </row>
    <row r="43" spans="2:13" x14ac:dyDescent="0.25">
      <c r="B43" s="194" t="s">
        <v>116</v>
      </c>
      <c r="C43" s="195">
        <v>12836</v>
      </c>
      <c r="D43" s="195">
        <v>6585</v>
      </c>
      <c r="E43" s="195">
        <v>23718</v>
      </c>
      <c r="F43" s="195">
        <v>28477</v>
      </c>
      <c r="G43" s="195">
        <v>27922</v>
      </c>
      <c r="H43" s="195">
        <v>30591</v>
      </c>
      <c r="I43" s="212">
        <f t="shared" si="24"/>
        <v>9.5587708616861278E-2</v>
      </c>
      <c r="J43" s="196">
        <f t="shared" si="21"/>
        <v>3.6455580865603645</v>
      </c>
      <c r="K43" s="195">
        <f t="shared" si="22"/>
        <v>2669</v>
      </c>
      <c r="L43" s="195">
        <f t="shared" si="23"/>
        <v>24006</v>
      </c>
      <c r="M43" s="196">
        <f t="shared" si="20"/>
        <v>8.412774018110936E-3</v>
      </c>
    </row>
    <row r="44" spans="2:13" x14ac:dyDescent="0.25">
      <c r="B44" s="194" t="s">
        <v>119</v>
      </c>
      <c r="C44" s="195">
        <v>6753</v>
      </c>
      <c r="D44" s="195">
        <v>11303</v>
      </c>
      <c r="E44" s="195">
        <v>18022</v>
      </c>
      <c r="F44" s="195">
        <v>19870</v>
      </c>
      <c r="G44" s="195">
        <v>20175</v>
      </c>
      <c r="H44" s="195">
        <v>21786</v>
      </c>
      <c r="I44" s="212">
        <f t="shared" si="24"/>
        <v>7.9851301115241746E-2</v>
      </c>
      <c r="J44" s="196">
        <f t="shared" si="21"/>
        <v>0.92745288861364239</v>
      </c>
      <c r="K44" s="195">
        <f t="shared" si="22"/>
        <v>1611</v>
      </c>
      <c r="L44" s="195">
        <f t="shared" si="23"/>
        <v>10483</v>
      </c>
      <c r="M44" s="196">
        <f t="shared" si="20"/>
        <v>5.9913273432893616E-3</v>
      </c>
    </row>
    <row r="45" spans="2:13" x14ac:dyDescent="0.25">
      <c r="B45" s="194" t="s">
        <v>126</v>
      </c>
      <c r="C45" s="195">
        <v>11942</v>
      </c>
      <c r="D45" s="195">
        <v>10059</v>
      </c>
      <c r="E45" s="195">
        <v>40266</v>
      </c>
      <c r="F45" s="195">
        <v>36322</v>
      </c>
      <c r="G45" s="195">
        <v>38855</v>
      </c>
      <c r="H45" s="195">
        <v>35726</v>
      </c>
      <c r="I45" s="212">
        <f t="shared" si="24"/>
        <v>-8.0530176296486955E-2</v>
      </c>
      <c r="J45" s="196">
        <f t="shared" si="21"/>
        <v>2.5516452927726414</v>
      </c>
      <c r="K45" s="195">
        <f t="shared" si="22"/>
        <v>-3129</v>
      </c>
      <c r="L45" s="195">
        <f t="shared" si="23"/>
        <v>25667</v>
      </c>
      <c r="M45" s="196">
        <f t="shared" si="20"/>
        <v>9.8249408182482199E-3</v>
      </c>
    </row>
    <row r="46" spans="2:13" x14ac:dyDescent="0.25">
      <c r="B46" s="194" t="s">
        <v>122</v>
      </c>
      <c r="C46" s="195">
        <v>10520</v>
      </c>
      <c r="D46" s="195">
        <v>6905</v>
      </c>
      <c r="E46" s="195">
        <v>24068</v>
      </c>
      <c r="F46" s="195">
        <v>28121</v>
      </c>
      <c r="G46" s="195">
        <v>29784</v>
      </c>
      <c r="H46" s="195">
        <v>25885</v>
      </c>
      <c r="I46" s="212">
        <f t="shared" si="24"/>
        <v>-0.13090921300026859</v>
      </c>
      <c r="J46" s="196">
        <f t="shared" si="21"/>
        <v>2.7487328023171615</v>
      </c>
      <c r="K46" s="195">
        <f t="shared" si="22"/>
        <v>-3899</v>
      </c>
      <c r="L46" s="195">
        <f t="shared" si="23"/>
        <v>18980</v>
      </c>
      <c r="M46" s="196">
        <f t="shared" si="20"/>
        <v>7.1185857101370197E-3</v>
      </c>
    </row>
    <row r="47" spans="2:13" x14ac:dyDescent="0.25">
      <c r="B47" s="194" t="s">
        <v>131</v>
      </c>
      <c r="C47" s="195">
        <v>9596</v>
      </c>
      <c r="D47" s="195">
        <v>1779</v>
      </c>
      <c r="E47" s="195">
        <v>13881</v>
      </c>
      <c r="F47" s="195">
        <v>15316</v>
      </c>
      <c r="G47" s="195">
        <v>13979</v>
      </c>
      <c r="H47" s="195">
        <v>14415</v>
      </c>
      <c r="I47" s="212">
        <f t="shared" si="24"/>
        <v>3.118964160526505E-2</v>
      </c>
      <c r="J47" s="196">
        <f t="shared" si="21"/>
        <v>7.1028667790893767</v>
      </c>
      <c r="K47" s="195">
        <f t="shared" si="22"/>
        <v>436</v>
      </c>
      <c r="L47" s="195">
        <f t="shared" si="23"/>
        <v>12636</v>
      </c>
      <c r="M47" s="196">
        <f t="shared" si="20"/>
        <v>3.9642423415733102E-3</v>
      </c>
    </row>
    <row r="48" spans="2:13" x14ac:dyDescent="0.25">
      <c r="B48" s="194" t="s">
        <v>134</v>
      </c>
      <c r="C48" s="195">
        <v>15389</v>
      </c>
      <c r="D48" s="195">
        <v>1654</v>
      </c>
      <c r="E48" s="195">
        <v>11670</v>
      </c>
      <c r="F48" s="195">
        <v>14758</v>
      </c>
      <c r="G48" s="195">
        <v>14943</v>
      </c>
      <c r="H48" s="195">
        <v>11716</v>
      </c>
      <c r="I48" s="212">
        <f t="shared" si="24"/>
        <v>-0.21595395837515896</v>
      </c>
      <c r="J48" s="196">
        <f t="shared" si="21"/>
        <v>6.0834340991535667</v>
      </c>
      <c r="K48" s="195">
        <f t="shared" si="22"/>
        <v>-3227</v>
      </c>
      <c r="L48" s="195">
        <f t="shared" si="23"/>
        <v>10062</v>
      </c>
      <c r="M48" s="196">
        <f t="shared" si="20"/>
        <v>3.2219953710629834E-3</v>
      </c>
    </row>
    <row r="49" spans="2:13" x14ac:dyDescent="0.25">
      <c r="B49" s="199" t="s">
        <v>148</v>
      </c>
      <c r="C49" s="200">
        <f t="shared" ref="C49" si="25">C41-SUM(C42:C48)</f>
        <v>73658</v>
      </c>
      <c r="D49" s="200">
        <f t="shared" ref="D49:E49" si="26">D41-SUM(D42:D48)</f>
        <v>62865</v>
      </c>
      <c r="E49" s="200">
        <f t="shared" si="26"/>
        <v>217654</v>
      </c>
      <c r="F49" s="200">
        <f t="shared" ref="F49:H49" si="27">F41-SUM(F42:F48)</f>
        <v>226387</v>
      </c>
      <c r="G49" s="200">
        <f t="shared" si="27"/>
        <v>240020</v>
      </c>
      <c r="H49" s="200">
        <f t="shared" si="27"/>
        <v>261038</v>
      </c>
      <c r="I49" s="213">
        <f t="shared" si="24"/>
        <v>8.7567702691442317E-2</v>
      </c>
      <c r="J49" s="201">
        <f t="shared" si="21"/>
        <v>3.1523582279487794</v>
      </c>
      <c r="K49" s="200">
        <f>H49-G49</f>
        <v>21018</v>
      </c>
      <c r="L49" s="200">
        <f t="shared" si="23"/>
        <v>198173</v>
      </c>
      <c r="M49" s="201">
        <f t="shared" si="20"/>
        <v>7.1787574912217406E-2</v>
      </c>
    </row>
    <row r="50" spans="2:13" x14ac:dyDescent="0.25">
      <c r="B50" s="186" t="s">
        <v>49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71</v>
      </c>
      <c r="C51" s="209">
        <v>11125</v>
      </c>
      <c r="D51" s="209">
        <v>9212</v>
      </c>
      <c r="E51" s="209">
        <v>22508</v>
      </c>
      <c r="F51" s="209">
        <v>33326</v>
      </c>
      <c r="G51" s="209">
        <v>28900</v>
      </c>
      <c r="H51" s="209">
        <v>27983</v>
      </c>
      <c r="I51" s="210">
        <f>IFERROR(H51/G51-1,"-")</f>
        <v>-3.1730103806228427E-2</v>
      </c>
      <c r="J51" s="210">
        <f>IFERROR(H51/D51-1,"-")</f>
        <v>2.0376682587928787</v>
      </c>
      <c r="K51" s="209">
        <f>H51-G51</f>
        <v>-917</v>
      </c>
      <c r="L51" s="209">
        <f>H51-D51</f>
        <v>18771</v>
      </c>
      <c r="M51" s="210">
        <f t="shared" ref="M51:M63" si="28">H51/H$9</f>
        <v>7.6955527883625354E-3</v>
      </c>
    </row>
    <row r="52" spans="2:13" x14ac:dyDescent="0.25">
      <c r="B52" s="190" t="s">
        <v>100</v>
      </c>
      <c r="C52" s="191">
        <v>2013</v>
      </c>
      <c r="D52" s="191">
        <v>3305</v>
      </c>
      <c r="E52" s="191">
        <v>3711</v>
      </c>
      <c r="F52" s="191">
        <v>14682</v>
      </c>
      <c r="G52" s="191">
        <v>7864</v>
      </c>
      <c r="H52" s="191">
        <v>5738</v>
      </c>
      <c r="I52" s="211">
        <f>IFERROR(H52/G52-1,"-")</f>
        <v>-0.27034587995930826</v>
      </c>
      <c r="J52" s="192">
        <f t="shared" ref="J52:J63" si="29">IFERROR(H52/D52-1,"-")</f>
        <v>0.7361573373676249</v>
      </c>
      <c r="K52" s="191">
        <f t="shared" ref="K52:K62" si="30">H52-G52</f>
        <v>-2126</v>
      </c>
      <c r="L52" s="191">
        <f t="shared" ref="L52:L63" si="31">H52-D52</f>
        <v>2433</v>
      </c>
      <c r="M52" s="192">
        <f t="shared" si="28"/>
        <v>1.5779967087025777E-3</v>
      </c>
    </row>
    <row r="53" spans="2:13" x14ac:dyDescent="0.25">
      <c r="B53" s="194" t="s">
        <v>106</v>
      </c>
      <c r="C53" s="195">
        <v>1428</v>
      </c>
      <c r="D53" s="195">
        <v>1671</v>
      </c>
      <c r="E53" s="195">
        <v>1903</v>
      </c>
      <c r="F53" s="195">
        <v>10896</v>
      </c>
      <c r="G53" s="195">
        <v>5262</v>
      </c>
      <c r="H53" s="195">
        <v>3313</v>
      </c>
      <c r="I53" s="212">
        <f>IFERROR(H53/G53-1,"-")</f>
        <v>-0.37039148612694794</v>
      </c>
      <c r="J53" s="196">
        <f t="shared" si="29"/>
        <v>0.98264512268102933</v>
      </c>
      <c r="K53" s="195">
        <f t="shared" si="30"/>
        <v>-1949</v>
      </c>
      <c r="L53" s="195">
        <f t="shared" si="31"/>
        <v>1642</v>
      </c>
      <c r="M53" s="196">
        <f t="shared" si="28"/>
        <v>9.1110196861827108E-4</v>
      </c>
    </row>
    <row r="54" spans="2:13" x14ac:dyDescent="0.25">
      <c r="B54" s="194" t="s">
        <v>103</v>
      </c>
      <c r="C54" s="195">
        <v>585</v>
      </c>
      <c r="D54" s="195">
        <v>1634</v>
      </c>
      <c r="E54" s="195">
        <v>1808</v>
      </c>
      <c r="F54" s="195">
        <v>3786</v>
      </c>
      <c r="G54" s="195">
        <v>2602</v>
      </c>
      <c r="H54" s="195">
        <v>2425</v>
      </c>
      <c r="I54" s="212">
        <f>IFERROR(H54/G54-1,"-")</f>
        <v>-6.8024596464258291E-2</v>
      </c>
      <c r="J54" s="196">
        <f t="shared" si="29"/>
        <v>0.48408812729498174</v>
      </c>
      <c r="K54" s="195">
        <f t="shared" si="30"/>
        <v>-177</v>
      </c>
      <c r="L54" s="195">
        <f t="shared" si="31"/>
        <v>791</v>
      </c>
      <c r="M54" s="196">
        <f t="shared" si="28"/>
        <v>6.6689474008430646E-4</v>
      </c>
    </row>
    <row r="55" spans="2:13" x14ac:dyDescent="0.25">
      <c r="B55" s="190" t="s">
        <v>110</v>
      </c>
      <c r="C55" s="191">
        <v>9112</v>
      </c>
      <c r="D55" s="191">
        <v>5907</v>
      </c>
      <c r="E55" s="191">
        <v>18797</v>
      </c>
      <c r="F55" s="191">
        <v>18644</v>
      </c>
      <c r="G55" s="191">
        <v>21036</v>
      </c>
      <c r="H55" s="191">
        <v>22245</v>
      </c>
      <c r="I55" s="211">
        <f>IFERROR(H55/G55-1,"-")</f>
        <v>5.7472903593839053E-2</v>
      </c>
      <c r="J55" s="192">
        <f t="shared" si="29"/>
        <v>2.7658710005078722</v>
      </c>
      <c r="K55" s="191">
        <f t="shared" si="30"/>
        <v>1209</v>
      </c>
      <c r="L55" s="191">
        <f t="shared" si="31"/>
        <v>16338</v>
      </c>
      <c r="M55" s="192">
        <f t="shared" si="28"/>
        <v>6.117556079659958E-3</v>
      </c>
    </row>
    <row r="56" spans="2:13" x14ac:dyDescent="0.25">
      <c r="B56" s="194" t="s">
        <v>113</v>
      </c>
      <c r="C56" s="195">
        <v>2911</v>
      </c>
      <c r="D56" s="195">
        <v>419</v>
      </c>
      <c r="E56" s="195">
        <v>6815</v>
      </c>
      <c r="F56" s="195">
        <v>5863</v>
      </c>
      <c r="G56" s="195">
        <v>7366</v>
      </c>
      <c r="H56" s="195">
        <v>7974</v>
      </c>
      <c r="I56" s="212">
        <f t="shared" ref="I56:I63" si="32">IFERROR(H56/G56-1,"-")</f>
        <v>8.2541406462123268E-2</v>
      </c>
      <c r="J56" s="196">
        <f t="shared" si="29"/>
        <v>18.031026252983292</v>
      </c>
      <c r="K56" s="195">
        <f t="shared" si="30"/>
        <v>608</v>
      </c>
      <c r="L56" s="195">
        <f t="shared" si="31"/>
        <v>7555</v>
      </c>
      <c r="M56" s="196">
        <f t="shared" si="28"/>
        <v>2.1929149102813445E-3</v>
      </c>
    </row>
    <row r="57" spans="2:13" x14ac:dyDescent="0.25">
      <c r="B57" s="194" t="s">
        <v>116</v>
      </c>
      <c r="C57" s="195">
        <v>2290</v>
      </c>
      <c r="D57" s="195">
        <v>2004</v>
      </c>
      <c r="E57" s="195">
        <v>4238</v>
      </c>
      <c r="F57" s="195">
        <v>3220</v>
      </c>
      <c r="G57" s="195">
        <v>4162</v>
      </c>
      <c r="H57" s="195">
        <v>4295</v>
      </c>
      <c r="I57" s="212">
        <f t="shared" si="32"/>
        <v>3.1955790485343583E-2</v>
      </c>
      <c r="J57" s="196">
        <f t="shared" si="29"/>
        <v>1.1432135728542914</v>
      </c>
      <c r="K57" s="195">
        <f t="shared" si="30"/>
        <v>133</v>
      </c>
      <c r="L57" s="195">
        <f t="shared" si="31"/>
        <v>2291</v>
      </c>
      <c r="M57" s="196">
        <f t="shared" si="28"/>
        <v>1.1811599623348852E-3</v>
      </c>
    </row>
    <row r="58" spans="2:13" x14ac:dyDescent="0.25">
      <c r="B58" s="194" t="s">
        <v>119</v>
      </c>
      <c r="C58" s="195">
        <v>484</v>
      </c>
      <c r="D58" s="195">
        <v>935</v>
      </c>
      <c r="E58" s="195">
        <v>1532</v>
      </c>
      <c r="F58" s="195">
        <v>1948</v>
      </c>
      <c r="G58" s="195">
        <v>1518</v>
      </c>
      <c r="H58" s="195">
        <v>1683</v>
      </c>
      <c r="I58" s="212">
        <f t="shared" si="32"/>
        <v>0.10869565217391308</v>
      </c>
      <c r="J58" s="196">
        <f t="shared" si="29"/>
        <v>0.8</v>
      </c>
      <c r="K58" s="195">
        <f t="shared" si="30"/>
        <v>165</v>
      </c>
      <c r="L58" s="195">
        <f t="shared" si="31"/>
        <v>748</v>
      </c>
      <c r="M58" s="196">
        <f t="shared" si="28"/>
        <v>4.6283870002552076E-4</v>
      </c>
    </row>
    <row r="59" spans="2:13" x14ac:dyDescent="0.25">
      <c r="B59" s="194" t="s">
        <v>126</v>
      </c>
      <c r="C59" s="195">
        <v>243</v>
      </c>
      <c r="D59" s="195">
        <v>148</v>
      </c>
      <c r="E59" s="195">
        <v>558</v>
      </c>
      <c r="F59" s="195">
        <v>425</v>
      </c>
      <c r="G59" s="195">
        <v>694</v>
      </c>
      <c r="H59" s="195">
        <v>683</v>
      </c>
      <c r="I59" s="212">
        <f t="shared" si="32"/>
        <v>-1.5850144092218965E-2</v>
      </c>
      <c r="J59" s="196">
        <f t="shared" si="29"/>
        <v>3.6148648648648649</v>
      </c>
      <c r="K59" s="195">
        <f t="shared" si="30"/>
        <v>-11</v>
      </c>
      <c r="L59" s="195">
        <f t="shared" si="31"/>
        <v>535</v>
      </c>
      <c r="M59" s="196">
        <f t="shared" si="28"/>
        <v>1.8783055978456963E-4</v>
      </c>
    </row>
    <row r="60" spans="2:13" x14ac:dyDescent="0.25">
      <c r="B60" s="194" t="s">
        <v>122</v>
      </c>
      <c r="C60" s="195">
        <v>203</v>
      </c>
      <c r="D60" s="195">
        <v>198</v>
      </c>
      <c r="E60" s="195">
        <v>484</v>
      </c>
      <c r="F60" s="195">
        <v>455</v>
      </c>
      <c r="G60" s="195">
        <v>439</v>
      </c>
      <c r="H60" s="195">
        <v>570</v>
      </c>
      <c r="I60" s="212">
        <f t="shared" si="32"/>
        <v>0.29840546697038728</v>
      </c>
      <c r="J60" s="196">
        <f t="shared" si="29"/>
        <v>1.8787878787878789</v>
      </c>
      <c r="K60" s="195">
        <f t="shared" si="30"/>
        <v>131</v>
      </c>
      <c r="L60" s="195">
        <f t="shared" si="31"/>
        <v>372</v>
      </c>
      <c r="M60" s="196">
        <f t="shared" si="28"/>
        <v>1.5675463993734216E-4</v>
      </c>
    </row>
    <row r="61" spans="2:13" x14ac:dyDescent="0.25">
      <c r="B61" s="194" t="s">
        <v>131</v>
      </c>
      <c r="C61" s="195">
        <v>136</v>
      </c>
      <c r="D61" s="195">
        <v>42</v>
      </c>
      <c r="E61" s="195">
        <v>62</v>
      </c>
      <c r="F61" s="195">
        <v>161</v>
      </c>
      <c r="G61" s="195">
        <v>92</v>
      </c>
      <c r="H61" s="195">
        <v>174</v>
      </c>
      <c r="I61" s="212">
        <f t="shared" si="32"/>
        <v>0.89130434782608692</v>
      </c>
      <c r="J61" s="196">
        <f t="shared" si="29"/>
        <v>3.1428571428571432</v>
      </c>
      <c r="K61" s="195">
        <f t="shared" si="30"/>
        <v>82</v>
      </c>
      <c r="L61" s="195">
        <f t="shared" si="31"/>
        <v>132</v>
      </c>
      <c r="M61" s="196">
        <f t="shared" si="28"/>
        <v>4.78514164019255E-5</v>
      </c>
    </row>
    <row r="62" spans="2:13" x14ac:dyDescent="0.25">
      <c r="B62" s="194" t="s">
        <v>134</v>
      </c>
      <c r="C62" s="195">
        <v>201</v>
      </c>
      <c r="D62" s="195">
        <v>21</v>
      </c>
      <c r="E62" s="195">
        <v>97</v>
      </c>
      <c r="F62" s="195">
        <v>140</v>
      </c>
      <c r="G62" s="195">
        <v>92</v>
      </c>
      <c r="H62" s="195">
        <v>420</v>
      </c>
      <c r="I62" s="212">
        <f t="shared" si="32"/>
        <v>3.5652173913043477</v>
      </c>
      <c r="J62" s="196">
        <f t="shared" si="29"/>
        <v>19</v>
      </c>
      <c r="K62" s="195">
        <f t="shared" si="30"/>
        <v>328</v>
      </c>
      <c r="L62" s="195">
        <f t="shared" si="31"/>
        <v>399</v>
      </c>
      <c r="M62" s="196">
        <f t="shared" si="28"/>
        <v>1.1550341890119948E-4</v>
      </c>
    </row>
    <row r="63" spans="2:13" x14ac:dyDescent="0.25">
      <c r="B63" s="199" t="s">
        <v>148</v>
      </c>
      <c r="C63" s="200">
        <f t="shared" ref="C63" si="33">C55-SUM(C56:C62)</f>
        <v>2644</v>
      </c>
      <c r="D63" s="200">
        <f t="shared" ref="D63:E63" si="34">D55-SUM(D56:D62)</f>
        <v>2140</v>
      </c>
      <c r="E63" s="200">
        <f t="shared" si="34"/>
        <v>5011</v>
      </c>
      <c r="F63" s="200">
        <f t="shared" ref="F63:H63" si="35">F55-SUM(F56:F62)</f>
        <v>6432</v>
      </c>
      <c r="G63" s="200">
        <f t="shared" si="35"/>
        <v>6673</v>
      </c>
      <c r="H63" s="200">
        <f t="shared" si="35"/>
        <v>6446</v>
      </c>
      <c r="I63" s="213">
        <f t="shared" si="32"/>
        <v>-3.4017683200959103E-2</v>
      </c>
      <c r="J63" s="201">
        <f t="shared" si="29"/>
        <v>2.0121495327102803</v>
      </c>
      <c r="K63" s="200">
        <f>H63-G63</f>
        <v>-227</v>
      </c>
      <c r="L63" s="200">
        <f t="shared" si="31"/>
        <v>4306</v>
      </c>
      <c r="M63" s="201">
        <f t="shared" si="28"/>
        <v>1.772702471993171E-3</v>
      </c>
    </row>
    <row r="64" spans="2:13" x14ac:dyDescent="0.25">
      <c r="B64" s="186" t="s">
        <v>50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71</v>
      </c>
      <c r="C65" s="209">
        <v>30708</v>
      </c>
      <c r="D65" s="209">
        <v>25824</v>
      </c>
      <c r="E65" s="209">
        <v>106797</v>
      </c>
      <c r="F65" s="209">
        <v>121209</v>
      </c>
      <c r="G65" s="209">
        <v>158757</v>
      </c>
      <c r="H65" s="209">
        <v>128099</v>
      </c>
      <c r="I65" s="210">
        <f>IFERROR(H65/G65-1,"-")</f>
        <v>-0.19311274463488226</v>
      </c>
      <c r="J65" s="210">
        <f>IFERROR(H65/D65-1,"-")</f>
        <v>3.9604631350681538</v>
      </c>
      <c r="K65" s="209">
        <f>H65-G65</f>
        <v>-30658</v>
      </c>
      <c r="L65" s="209">
        <f>H65-D65</f>
        <v>102275</v>
      </c>
      <c r="M65" s="210">
        <f t="shared" ref="M65:M77" si="36">H65/H$9</f>
        <v>3.5228267756725599E-2</v>
      </c>
    </row>
    <row r="66" spans="2:13" x14ac:dyDescent="0.25">
      <c r="B66" s="190" t="s">
        <v>100</v>
      </c>
      <c r="C66" s="191">
        <v>11442</v>
      </c>
      <c r="D66" s="191">
        <v>14930</v>
      </c>
      <c r="E66" s="191">
        <v>28193</v>
      </c>
      <c r="F66" s="191">
        <v>30315</v>
      </c>
      <c r="G66" s="191">
        <v>41744</v>
      </c>
      <c r="H66" s="191">
        <v>30368</v>
      </c>
      <c r="I66" s="211">
        <f>IFERROR(H66/G66-1,"-")</f>
        <v>-0.27251820620927558</v>
      </c>
      <c r="J66" s="192">
        <f t="shared" ref="J66:J77" si="37">IFERROR(H66/D66-1,"-")</f>
        <v>1.0340254521098458</v>
      </c>
      <c r="K66" s="191">
        <f t="shared" ref="K66:K76" si="38">H66-G66</f>
        <v>-11376</v>
      </c>
      <c r="L66" s="191">
        <f t="shared" ref="L66:L77" si="39">H66-D66</f>
        <v>15438</v>
      </c>
      <c r="M66" s="192">
        <f t="shared" si="36"/>
        <v>8.3514472028372033E-3</v>
      </c>
    </row>
    <row r="67" spans="2:13" x14ac:dyDescent="0.25">
      <c r="B67" s="194" t="s">
        <v>106</v>
      </c>
      <c r="C67" s="195">
        <v>4088</v>
      </c>
      <c r="D67" s="195">
        <v>13586</v>
      </c>
      <c r="E67" s="195">
        <v>22489</v>
      </c>
      <c r="F67" s="195">
        <v>21168</v>
      </c>
      <c r="G67" s="195">
        <v>25818</v>
      </c>
      <c r="H67" s="195">
        <v>11205</v>
      </c>
      <c r="I67" s="212">
        <f>IFERROR(H67/G67-1,"-")</f>
        <v>-0.56600046479200561</v>
      </c>
      <c r="J67" s="196">
        <f t="shared" si="37"/>
        <v>-0.17525393787722654</v>
      </c>
      <c r="K67" s="195">
        <f t="shared" si="38"/>
        <v>-14613</v>
      </c>
      <c r="L67" s="195">
        <f t="shared" si="39"/>
        <v>-2381</v>
      </c>
      <c r="M67" s="196">
        <f t="shared" si="36"/>
        <v>3.0814662113998574E-3</v>
      </c>
    </row>
    <row r="68" spans="2:13" x14ac:dyDescent="0.25">
      <c r="B68" s="194" t="s">
        <v>103</v>
      </c>
      <c r="C68" s="195">
        <v>7354</v>
      </c>
      <c r="D68" s="195">
        <v>1344</v>
      </c>
      <c r="E68" s="195">
        <v>5704</v>
      </c>
      <c r="F68" s="195">
        <v>9147</v>
      </c>
      <c r="G68" s="195">
        <v>15926</v>
      </c>
      <c r="H68" s="195">
        <v>19163</v>
      </c>
      <c r="I68" s="212">
        <f>IFERROR(H68/G68-1,"-")</f>
        <v>0.20325254301142781</v>
      </c>
      <c r="J68" s="196">
        <f t="shared" si="37"/>
        <v>13.258184523809524</v>
      </c>
      <c r="K68" s="195">
        <f t="shared" si="38"/>
        <v>3237</v>
      </c>
      <c r="L68" s="195">
        <f t="shared" si="39"/>
        <v>17819</v>
      </c>
      <c r="M68" s="196">
        <f t="shared" si="36"/>
        <v>5.2699809914373468E-3</v>
      </c>
    </row>
    <row r="69" spans="2:13" x14ac:dyDescent="0.25">
      <c r="B69" s="190" t="s">
        <v>110</v>
      </c>
      <c r="C69" s="191">
        <v>19266</v>
      </c>
      <c r="D69" s="191">
        <v>10894</v>
      </c>
      <c r="E69" s="191">
        <v>78604</v>
      </c>
      <c r="F69" s="191">
        <v>90894</v>
      </c>
      <c r="G69" s="191">
        <v>117013</v>
      </c>
      <c r="H69" s="191">
        <v>97731</v>
      </c>
      <c r="I69" s="211">
        <f>IFERROR(H69/G69-1,"-")</f>
        <v>-0.16478510934682467</v>
      </c>
      <c r="J69" s="192">
        <f t="shared" si="37"/>
        <v>7.9710850009179364</v>
      </c>
      <c r="K69" s="191">
        <f t="shared" si="38"/>
        <v>-19282</v>
      </c>
      <c r="L69" s="191">
        <f t="shared" si="39"/>
        <v>86837</v>
      </c>
      <c r="M69" s="192">
        <f t="shared" si="36"/>
        <v>2.6876820553888396E-2</v>
      </c>
    </row>
    <row r="70" spans="2:13" x14ac:dyDescent="0.25">
      <c r="B70" s="194" t="s">
        <v>113</v>
      </c>
      <c r="C70" s="195">
        <v>7375</v>
      </c>
      <c r="D70" s="195">
        <v>965</v>
      </c>
      <c r="E70" s="195">
        <v>37469</v>
      </c>
      <c r="F70" s="195">
        <v>34371</v>
      </c>
      <c r="G70" s="195">
        <v>51125</v>
      </c>
      <c r="H70" s="195">
        <v>50691</v>
      </c>
      <c r="I70" s="212">
        <f t="shared" ref="I70:I77" si="40">IFERROR(H70/G70-1,"-")</f>
        <v>-8.488997555012201E-3</v>
      </c>
      <c r="J70" s="196">
        <f t="shared" si="37"/>
        <v>51.529533678756479</v>
      </c>
      <c r="K70" s="195">
        <f t="shared" si="38"/>
        <v>-434</v>
      </c>
      <c r="L70" s="195">
        <f t="shared" si="39"/>
        <v>49726</v>
      </c>
      <c r="M70" s="196">
        <f t="shared" si="36"/>
        <v>1.3940437636954054E-2</v>
      </c>
    </row>
    <row r="71" spans="2:13" x14ac:dyDescent="0.25">
      <c r="B71" s="194" t="s">
        <v>116</v>
      </c>
      <c r="C71" s="195">
        <v>2348</v>
      </c>
      <c r="D71" s="195">
        <v>1349</v>
      </c>
      <c r="E71" s="195">
        <v>5739</v>
      </c>
      <c r="F71" s="195">
        <v>6410</v>
      </c>
      <c r="G71" s="195">
        <v>6559</v>
      </c>
      <c r="H71" s="195">
        <v>6671</v>
      </c>
      <c r="I71" s="212">
        <f t="shared" si="40"/>
        <v>1.7075773745997891E-2</v>
      </c>
      <c r="J71" s="196">
        <f t="shared" si="37"/>
        <v>3.9451445515196442</v>
      </c>
      <c r="K71" s="195">
        <f t="shared" si="38"/>
        <v>112</v>
      </c>
      <c r="L71" s="195">
        <f t="shared" si="39"/>
        <v>5322</v>
      </c>
      <c r="M71" s="196">
        <f t="shared" si="36"/>
        <v>1.834579303547385E-3</v>
      </c>
    </row>
    <row r="72" spans="2:13" x14ac:dyDescent="0.25">
      <c r="B72" s="194" t="s">
        <v>119</v>
      </c>
      <c r="C72" s="195">
        <v>2495</v>
      </c>
      <c r="D72" s="195">
        <v>2333</v>
      </c>
      <c r="E72" s="195">
        <v>9871</v>
      </c>
      <c r="F72" s="195">
        <v>10557</v>
      </c>
      <c r="G72" s="195">
        <v>12892</v>
      </c>
      <c r="H72" s="195">
        <v>6991</v>
      </c>
      <c r="I72" s="212">
        <f t="shared" si="40"/>
        <v>-0.45772572137759848</v>
      </c>
      <c r="J72" s="196">
        <f t="shared" si="37"/>
        <v>1.9965709387055295</v>
      </c>
      <c r="K72" s="195">
        <f t="shared" si="38"/>
        <v>-5901</v>
      </c>
      <c r="L72" s="195">
        <f t="shared" si="39"/>
        <v>4658</v>
      </c>
      <c r="M72" s="196">
        <f t="shared" si="36"/>
        <v>1.9225819084244893E-3</v>
      </c>
    </row>
    <row r="73" spans="2:13" x14ac:dyDescent="0.25">
      <c r="B73" s="194" t="s">
        <v>126</v>
      </c>
      <c r="C73" s="195">
        <v>258</v>
      </c>
      <c r="D73" s="195">
        <v>584</v>
      </c>
      <c r="E73" s="195">
        <v>2050</v>
      </c>
      <c r="F73" s="195">
        <v>2578</v>
      </c>
      <c r="G73" s="195">
        <v>4233</v>
      </c>
      <c r="H73" s="195">
        <v>3517</v>
      </c>
      <c r="I73" s="212">
        <f t="shared" si="40"/>
        <v>-0.16914717694306636</v>
      </c>
      <c r="J73" s="196">
        <f t="shared" si="37"/>
        <v>5.022260273972603</v>
      </c>
      <c r="K73" s="195">
        <f t="shared" si="38"/>
        <v>-716</v>
      </c>
      <c r="L73" s="195">
        <f t="shared" si="39"/>
        <v>2933</v>
      </c>
      <c r="M73" s="196">
        <f t="shared" si="36"/>
        <v>9.6720362922742519E-4</v>
      </c>
    </row>
    <row r="74" spans="2:13" x14ac:dyDescent="0.25">
      <c r="B74" s="194" t="s">
        <v>122</v>
      </c>
      <c r="C74" s="195">
        <v>622</v>
      </c>
      <c r="D74" s="195">
        <v>688</v>
      </c>
      <c r="E74" s="195">
        <v>2043</v>
      </c>
      <c r="F74" s="195">
        <v>2155</v>
      </c>
      <c r="G74" s="195">
        <v>2874</v>
      </c>
      <c r="H74" s="195">
        <v>1905</v>
      </c>
      <c r="I74" s="212">
        <f t="shared" si="40"/>
        <v>-0.33716075156576197</v>
      </c>
      <c r="J74" s="196">
        <f t="shared" si="37"/>
        <v>1.7688953488372094</v>
      </c>
      <c r="K74" s="195">
        <f t="shared" si="38"/>
        <v>-969</v>
      </c>
      <c r="L74" s="195">
        <f t="shared" si="39"/>
        <v>1217</v>
      </c>
      <c r="M74" s="196">
        <f t="shared" si="36"/>
        <v>5.2389050715901189E-4</v>
      </c>
    </row>
    <row r="75" spans="2:13" x14ac:dyDescent="0.25">
      <c r="B75" s="194" t="s">
        <v>131</v>
      </c>
      <c r="C75" s="195">
        <v>664</v>
      </c>
      <c r="D75" s="195">
        <v>1</v>
      </c>
      <c r="E75" s="195">
        <v>1055</v>
      </c>
      <c r="F75" s="195">
        <v>3235</v>
      </c>
      <c r="G75" s="195">
        <v>2216</v>
      </c>
      <c r="H75" s="195">
        <v>1548</v>
      </c>
      <c r="I75" s="212">
        <f t="shared" si="40"/>
        <v>-0.30144404332129959</v>
      </c>
      <c r="J75" s="196">
        <f t="shared" si="37"/>
        <v>1547</v>
      </c>
      <c r="K75" s="195">
        <f t="shared" si="38"/>
        <v>-668</v>
      </c>
      <c r="L75" s="195">
        <f t="shared" si="39"/>
        <v>1547</v>
      </c>
      <c r="M75" s="196">
        <f t="shared" si="36"/>
        <v>4.2571260109299235E-4</v>
      </c>
    </row>
    <row r="76" spans="2:13" x14ac:dyDescent="0.25">
      <c r="B76" s="194" t="s">
        <v>134</v>
      </c>
      <c r="C76" s="195">
        <v>788</v>
      </c>
      <c r="D76" s="195">
        <v>0</v>
      </c>
      <c r="E76" s="195">
        <v>435</v>
      </c>
      <c r="F76" s="195">
        <v>972</v>
      </c>
      <c r="G76" s="195">
        <v>1641</v>
      </c>
      <c r="H76" s="195">
        <v>1907</v>
      </c>
      <c r="I76" s="212">
        <f t="shared" si="40"/>
        <v>0.16209628275441812</v>
      </c>
      <c r="J76" s="196" t="str">
        <f t="shared" si="37"/>
        <v>-</v>
      </c>
      <c r="K76" s="195">
        <f t="shared" si="38"/>
        <v>266</v>
      </c>
      <c r="L76" s="195">
        <f t="shared" si="39"/>
        <v>1907</v>
      </c>
      <c r="M76" s="196">
        <f t="shared" si="36"/>
        <v>5.2444052343949383E-4</v>
      </c>
    </row>
    <row r="77" spans="2:13" x14ac:dyDescent="0.25">
      <c r="B77" s="199" t="s">
        <v>148</v>
      </c>
      <c r="C77" s="200">
        <f t="shared" ref="C77" si="41">C69-SUM(C70:C76)</f>
        <v>4716</v>
      </c>
      <c r="D77" s="200">
        <f t="shared" ref="D77:E77" si="42">D69-SUM(D70:D76)</f>
        <v>4974</v>
      </c>
      <c r="E77" s="200">
        <f t="shared" si="42"/>
        <v>19942</v>
      </c>
      <c r="F77" s="200">
        <f t="shared" ref="F77:H77" si="43">F69-SUM(F70:F76)</f>
        <v>30616</v>
      </c>
      <c r="G77" s="200">
        <f t="shared" si="43"/>
        <v>35473</v>
      </c>
      <c r="H77" s="200">
        <f t="shared" si="43"/>
        <v>24501</v>
      </c>
      <c r="I77" s="213">
        <f t="shared" si="40"/>
        <v>-0.30930566910044255</v>
      </c>
      <c r="J77" s="201">
        <f t="shared" si="37"/>
        <v>3.9258142340168876</v>
      </c>
      <c r="K77" s="200">
        <f>H77-G77</f>
        <v>-10972</v>
      </c>
      <c r="L77" s="200">
        <f t="shared" si="39"/>
        <v>19527</v>
      </c>
      <c r="M77" s="201">
        <f t="shared" si="36"/>
        <v>6.737974444043544E-3</v>
      </c>
    </row>
    <row r="78" spans="2:13" x14ac:dyDescent="0.25">
      <c r="B78" s="186" t="s">
        <v>51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71</v>
      </c>
      <c r="C79" s="209">
        <v>163947</v>
      </c>
      <c r="D79" s="209">
        <v>161693</v>
      </c>
      <c r="E79" s="209">
        <v>461029</v>
      </c>
      <c r="F79" s="209">
        <v>526478</v>
      </c>
      <c r="G79" s="209">
        <v>613713</v>
      </c>
      <c r="H79" s="209">
        <v>632703</v>
      </c>
      <c r="I79" s="210">
        <f>IFERROR(H79/G79-1,"-")</f>
        <v>3.0942802254473989E-2</v>
      </c>
      <c r="J79" s="210">
        <f>IFERROR(H79/D79-1,"-")</f>
        <v>2.912989430587595</v>
      </c>
      <c r="K79" s="209">
        <f>H79-G79</f>
        <v>18990</v>
      </c>
      <c r="L79" s="209">
        <f>H79-D79</f>
        <v>471010</v>
      </c>
      <c r="M79" s="210">
        <f t="shared" ref="M79:M91" si="44">H79/H$9</f>
        <v>0.17399847535487051</v>
      </c>
    </row>
    <row r="80" spans="2:13" x14ac:dyDescent="0.25">
      <c r="B80" s="190" t="s">
        <v>100</v>
      </c>
      <c r="C80" s="191">
        <v>61574</v>
      </c>
      <c r="D80" s="191">
        <v>99731</v>
      </c>
      <c r="E80" s="191">
        <v>234682</v>
      </c>
      <c r="F80" s="191">
        <v>242862</v>
      </c>
      <c r="G80" s="191">
        <v>271228</v>
      </c>
      <c r="H80" s="191">
        <v>283233</v>
      </c>
      <c r="I80" s="211">
        <f>IFERROR(H80/G80-1,"-")</f>
        <v>4.4261654401462902E-2</v>
      </c>
      <c r="J80" s="192">
        <f t="shared" ref="J80:J91" si="45">IFERROR(H80/D80-1,"-")</f>
        <v>1.839969518003429</v>
      </c>
      <c r="K80" s="191">
        <f t="shared" ref="K80:K90" si="46">H80-G80</f>
        <v>12005</v>
      </c>
      <c r="L80" s="191">
        <f t="shared" ref="L80:L91" si="47">H80-D80</f>
        <v>183502</v>
      </c>
      <c r="M80" s="192">
        <f t="shared" si="44"/>
        <v>7.7891380584865305E-2</v>
      </c>
    </row>
    <row r="81" spans="2:13" x14ac:dyDescent="0.25">
      <c r="B81" s="194" t="s">
        <v>106</v>
      </c>
      <c r="C81" s="195">
        <v>12883</v>
      </c>
      <c r="D81" s="195">
        <v>37457</v>
      </c>
      <c r="E81" s="195">
        <v>68204</v>
      </c>
      <c r="F81" s="195">
        <v>64895</v>
      </c>
      <c r="G81" s="195">
        <v>78411</v>
      </c>
      <c r="H81" s="195">
        <v>70574</v>
      </c>
      <c r="I81" s="212">
        <f>IFERROR(H81/G81-1,"-")</f>
        <v>-9.9947711418040819E-2</v>
      </c>
      <c r="J81" s="196">
        <f t="shared" si="45"/>
        <v>0.88413380676509057</v>
      </c>
      <c r="K81" s="195">
        <f t="shared" si="46"/>
        <v>-7837</v>
      </c>
      <c r="L81" s="195">
        <f t="shared" si="47"/>
        <v>33117</v>
      </c>
      <c r="M81" s="196">
        <f t="shared" si="44"/>
        <v>1.9408424489364886E-2</v>
      </c>
    </row>
    <row r="82" spans="2:13" x14ac:dyDescent="0.25">
      <c r="B82" s="194" t="s">
        <v>103</v>
      </c>
      <c r="C82" s="195">
        <v>48691</v>
      </c>
      <c r="D82" s="195">
        <v>62274</v>
      </c>
      <c r="E82" s="195">
        <v>166478</v>
      </c>
      <c r="F82" s="195">
        <v>177967</v>
      </c>
      <c r="G82" s="195">
        <v>192817</v>
      </c>
      <c r="H82" s="195">
        <v>212659</v>
      </c>
      <c r="I82" s="212">
        <f>IFERROR(H82/G82-1,"-")</f>
        <v>0.10290586410949243</v>
      </c>
      <c r="J82" s="196">
        <f t="shared" si="45"/>
        <v>2.4148922503773647</v>
      </c>
      <c r="K82" s="195">
        <f t="shared" si="46"/>
        <v>19842</v>
      </c>
      <c r="L82" s="195">
        <f t="shared" si="47"/>
        <v>150385</v>
      </c>
      <c r="M82" s="196">
        <f t="shared" si="44"/>
        <v>5.848295609550043E-2</v>
      </c>
    </row>
    <row r="83" spans="2:13" x14ac:dyDescent="0.25">
      <c r="B83" s="190" t="s">
        <v>110</v>
      </c>
      <c r="C83" s="191">
        <v>102373</v>
      </c>
      <c r="D83" s="191">
        <v>61962</v>
      </c>
      <c r="E83" s="191">
        <v>226347</v>
      </c>
      <c r="F83" s="191">
        <v>283616</v>
      </c>
      <c r="G83" s="191">
        <v>342485</v>
      </c>
      <c r="H83" s="191">
        <v>349470</v>
      </c>
      <c r="I83" s="211">
        <f>IFERROR(H83/G83-1,"-")</f>
        <v>2.0395053797976459E-2</v>
      </c>
      <c r="J83" s="192">
        <f t="shared" si="45"/>
        <v>4.6400697201510601</v>
      </c>
      <c r="K83" s="191">
        <f t="shared" si="46"/>
        <v>6985</v>
      </c>
      <c r="L83" s="191">
        <f t="shared" si="47"/>
        <v>287508</v>
      </c>
      <c r="M83" s="192">
        <f t="shared" si="44"/>
        <v>9.6107094770005189E-2</v>
      </c>
    </row>
    <row r="84" spans="2:13" x14ac:dyDescent="0.25">
      <c r="B84" s="194" t="s">
        <v>113</v>
      </c>
      <c r="C84" s="195">
        <v>17442</v>
      </c>
      <c r="D84" s="195">
        <v>4270</v>
      </c>
      <c r="E84" s="195">
        <v>45054</v>
      </c>
      <c r="F84" s="195">
        <v>57864</v>
      </c>
      <c r="G84" s="195">
        <v>71321</v>
      </c>
      <c r="H84" s="195">
        <v>75508</v>
      </c>
      <c r="I84" s="212">
        <f t="shared" ref="I84:I91" si="48">IFERROR(H84/G84-1,"-")</f>
        <v>5.8706411856255469E-2</v>
      </c>
      <c r="J84" s="196">
        <f t="shared" si="45"/>
        <v>16.683372365339579</v>
      </c>
      <c r="K84" s="195">
        <f t="shared" si="46"/>
        <v>4187</v>
      </c>
      <c r="L84" s="195">
        <f t="shared" si="47"/>
        <v>71238</v>
      </c>
      <c r="M84" s="196">
        <f t="shared" si="44"/>
        <v>2.0765314653313736E-2</v>
      </c>
    </row>
    <row r="85" spans="2:13" x14ac:dyDescent="0.25">
      <c r="B85" s="194" t="s">
        <v>116</v>
      </c>
      <c r="C85" s="195">
        <v>34998</v>
      </c>
      <c r="D85" s="195">
        <v>14243</v>
      </c>
      <c r="E85" s="195">
        <v>67837</v>
      </c>
      <c r="F85" s="195">
        <v>79143</v>
      </c>
      <c r="G85" s="195">
        <v>88911</v>
      </c>
      <c r="H85" s="195">
        <v>88759</v>
      </c>
      <c r="I85" s="212">
        <f t="shared" si="48"/>
        <v>-1.7095747432825936E-3</v>
      </c>
      <c r="J85" s="196">
        <f t="shared" si="45"/>
        <v>5.2317629712841391</v>
      </c>
      <c r="K85" s="195">
        <f t="shared" si="46"/>
        <v>-152</v>
      </c>
      <c r="L85" s="195">
        <f t="shared" si="47"/>
        <v>74516</v>
      </c>
      <c r="M85" s="196">
        <f t="shared" si="44"/>
        <v>2.440944751964658E-2</v>
      </c>
    </row>
    <row r="86" spans="2:13" x14ac:dyDescent="0.25">
      <c r="B86" s="194" t="s">
        <v>119</v>
      </c>
      <c r="C86" s="195">
        <v>6451</v>
      </c>
      <c r="D86" s="195">
        <v>10152</v>
      </c>
      <c r="E86" s="195">
        <v>20055</v>
      </c>
      <c r="F86" s="195">
        <v>26793</v>
      </c>
      <c r="G86" s="195">
        <v>39758</v>
      </c>
      <c r="H86" s="195">
        <v>39939</v>
      </c>
      <c r="I86" s="212">
        <f t="shared" si="48"/>
        <v>4.5525428844508387E-3</v>
      </c>
      <c r="J86" s="196">
        <f t="shared" si="45"/>
        <v>2.9341016548463359</v>
      </c>
      <c r="K86" s="195">
        <f t="shared" si="46"/>
        <v>181</v>
      </c>
      <c r="L86" s="195">
        <f t="shared" si="47"/>
        <v>29787</v>
      </c>
      <c r="M86" s="196">
        <f t="shared" si="44"/>
        <v>1.0983550113083346E-2</v>
      </c>
    </row>
    <row r="87" spans="2:13" x14ac:dyDescent="0.25">
      <c r="B87" s="194" t="s">
        <v>126</v>
      </c>
      <c r="C87" s="195">
        <v>1664</v>
      </c>
      <c r="D87" s="195">
        <v>1909</v>
      </c>
      <c r="E87" s="195">
        <v>7040</v>
      </c>
      <c r="F87" s="195">
        <v>7547</v>
      </c>
      <c r="G87" s="195">
        <v>11797</v>
      </c>
      <c r="H87" s="195">
        <v>10497</v>
      </c>
      <c r="I87" s="212">
        <f t="shared" si="48"/>
        <v>-0.11019750784097648</v>
      </c>
      <c r="J87" s="196">
        <f t="shared" si="45"/>
        <v>4.4986904138292303</v>
      </c>
      <c r="K87" s="195">
        <f t="shared" si="46"/>
        <v>-1300</v>
      </c>
      <c r="L87" s="195">
        <f t="shared" si="47"/>
        <v>8588</v>
      </c>
      <c r="M87" s="196">
        <f t="shared" si="44"/>
        <v>2.886760448109264E-3</v>
      </c>
    </row>
    <row r="88" spans="2:13" x14ac:dyDescent="0.25">
      <c r="B88" s="194" t="s">
        <v>122</v>
      </c>
      <c r="C88" s="195">
        <v>1327</v>
      </c>
      <c r="D88" s="195">
        <v>1726</v>
      </c>
      <c r="E88" s="195">
        <v>3778</v>
      </c>
      <c r="F88" s="195">
        <v>4403</v>
      </c>
      <c r="G88" s="195">
        <v>5652</v>
      </c>
      <c r="H88" s="195">
        <v>5789</v>
      </c>
      <c r="I88" s="212">
        <f t="shared" si="48"/>
        <v>2.4239207360226445E-2</v>
      </c>
      <c r="J88" s="196">
        <f t="shared" si="45"/>
        <v>2.353997682502897</v>
      </c>
      <c r="K88" s="195">
        <f t="shared" si="46"/>
        <v>137</v>
      </c>
      <c r="L88" s="195">
        <f t="shared" si="47"/>
        <v>4063</v>
      </c>
      <c r="M88" s="196">
        <f t="shared" si="44"/>
        <v>1.592022123854866E-3</v>
      </c>
    </row>
    <row r="89" spans="2:13" x14ac:dyDescent="0.25">
      <c r="B89" s="194" t="s">
        <v>131</v>
      </c>
      <c r="C89" s="195">
        <v>3004</v>
      </c>
      <c r="D89" s="195">
        <v>373</v>
      </c>
      <c r="E89" s="195">
        <v>4015</v>
      </c>
      <c r="F89" s="195">
        <v>5521</v>
      </c>
      <c r="G89" s="195">
        <v>4693</v>
      </c>
      <c r="H89" s="195">
        <v>5104</v>
      </c>
      <c r="I89" s="212">
        <f t="shared" si="48"/>
        <v>8.7577242701896374E-2</v>
      </c>
      <c r="J89" s="196">
        <f t="shared" si="45"/>
        <v>12.683646112600536</v>
      </c>
      <c r="K89" s="195">
        <f t="shared" si="46"/>
        <v>411</v>
      </c>
      <c r="L89" s="195">
        <f t="shared" si="47"/>
        <v>4731</v>
      </c>
      <c r="M89" s="196">
        <f t="shared" si="44"/>
        <v>1.4036415477898146E-3</v>
      </c>
    </row>
    <row r="90" spans="2:13" x14ac:dyDescent="0.25">
      <c r="B90" s="194" t="s">
        <v>134</v>
      </c>
      <c r="C90" s="195">
        <v>4659</v>
      </c>
      <c r="D90" s="195">
        <v>471</v>
      </c>
      <c r="E90" s="195">
        <v>3472</v>
      </c>
      <c r="F90" s="195">
        <v>5869</v>
      </c>
      <c r="G90" s="195">
        <v>6070</v>
      </c>
      <c r="H90" s="195">
        <v>4156</v>
      </c>
      <c r="I90" s="212">
        <f t="shared" si="48"/>
        <v>-0.31532125205930805</v>
      </c>
      <c r="J90" s="196">
        <f t="shared" si="45"/>
        <v>7.8237791932059455</v>
      </c>
      <c r="K90" s="195">
        <f t="shared" si="46"/>
        <v>-1914</v>
      </c>
      <c r="L90" s="195">
        <f t="shared" si="47"/>
        <v>3685</v>
      </c>
      <c r="M90" s="196">
        <f t="shared" si="44"/>
        <v>1.1429338308413929E-3</v>
      </c>
    </row>
    <row r="91" spans="2:13" x14ac:dyDescent="0.25">
      <c r="B91" s="199" t="s">
        <v>148</v>
      </c>
      <c r="C91" s="200">
        <f t="shared" ref="C91" si="49">C83-SUM(C84:C90)</f>
        <v>32828</v>
      </c>
      <c r="D91" s="200">
        <f t="shared" ref="D91:E91" si="50">D83-SUM(D84:D90)</f>
        <v>28818</v>
      </c>
      <c r="E91" s="200">
        <f t="shared" si="50"/>
        <v>75096</v>
      </c>
      <c r="F91" s="200">
        <f t="shared" ref="F91:H91" si="51">F83-SUM(F84:F90)</f>
        <v>96476</v>
      </c>
      <c r="G91" s="200">
        <f t="shared" si="51"/>
        <v>114283</v>
      </c>
      <c r="H91" s="200">
        <f t="shared" si="51"/>
        <v>119718</v>
      </c>
      <c r="I91" s="213">
        <f t="shared" si="48"/>
        <v>4.7557379487762841E-2</v>
      </c>
      <c r="J91" s="201">
        <f t="shared" si="45"/>
        <v>3.1542785758900687</v>
      </c>
      <c r="K91" s="200">
        <f>H91-G91</f>
        <v>5435</v>
      </c>
      <c r="L91" s="200">
        <f t="shared" si="47"/>
        <v>90900</v>
      </c>
      <c r="M91" s="201">
        <f t="shared" si="44"/>
        <v>3.2923424533366184E-2</v>
      </c>
    </row>
    <row r="92" spans="2:13" x14ac:dyDescent="0.25">
      <c r="B92" s="186" t="s">
        <v>52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71</v>
      </c>
      <c r="C93" s="209">
        <v>15531</v>
      </c>
      <c r="D93" s="209">
        <v>17159</v>
      </c>
      <c r="E93" s="209">
        <v>32878</v>
      </c>
      <c r="F93" s="209">
        <v>39668</v>
      </c>
      <c r="G93" s="209">
        <v>36690</v>
      </c>
      <c r="H93" s="209">
        <v>36026</v>
      </c>
      <c r="I93" s="210">
        <f>IFERROR(H93/G93-1,"-")</f>
        <v>-1.8097574270918515E-2</v>
      </c>
      <c r="J93" s="210">
        <f>IFERROR(H93/D93-1,"-")</f>
        <v>1.0995396002098023</v>
      </c>
      <c r="K93" s="209">
        <f>H93-G93</f>
        <v>-664</v>
      </c>
      <c r="L93" s="209">
        <f>H93-D93</f>
        <v>18867</v>
      </c>
      <c r="M93" s="210">
        <f t="shared" ref="M93:M105" si="52">H93/H$9</f>
        <v>9.9074432603205049E-3</v>
      </c>
    </row>
    <row r="94" spans="2:13" x14ac:dyDescent="0.25">
      <c r="B94" s="190" t="s">
        <v>100</v>
      </c>
      <c r="C94" s="191">
        <v>9589</v>
      </c>
      <c r="D94" s="191">
        <v>10854</v>
      </c>
      <c r="E94" s="191">
        <v>21277</v>
      </c>
      <c r="F94" s="191">
        <v>26478</v>
      </c>
      <c r="G94" s="191">
        <v>22061</v>
      </c>
      <c r="H94" s="191">
        <v>22038</v>
      </c>
      <c r="I94" s="211">
        <f>IFERROR(H94/G94-1,"-")</f>
        <v>-1.0425638003717097E-3</v>
      </c>
      <c r="J94" s="192">
        <f t="shared" ref="J94:J105" si="53">IFERROR(H94/D94-1,"-")</f>
        <v>1.0304035378662246</v>
      </c>
      <c r="K94" s="191">
        <f t="shared" ref="K94:K104" si="54">H94-G94</f>
        <v>-23</v>
      </c>
      <c r="L94" s="191">
        <f t="shared" ref="L94:L105" si="55">H94-D94</f>
        <v>11184</v>
      </c>
      <c r="M94" s="192">
        <f t="shared" si="52"/>
        <v>6.0606293946300809E-3</v>
      </c>
    </row>
    <row r="95" spans="2:13" x14ac:dyDescent="0.25">
      <c r="B95" s="194" t="s">
        <v>106</v>
      </c>
      <c r="C95" s="195">
        <v>5251</v>
      </c>
      <c r="D95" s="195">
        <v>5514</v>
      </c>
      <c r="E95" s="195">
        <v>10214</v>
      </c>
      <c r="F95" s="195">
        <v>8603</v>
      </c>
      <c r="G95" s="195">
        <v>6456</v>
      </c>
      <c r="H95" s="195">
        <v>7818</v>
      </c>
      <c r="I95" s="212">
        <f>IFERROR(H95/G95-1,"-")</f>
        <v>0.2109665427509293</v>
      </c>
      <c r="J95" s="196">
        <f t="shared" si="53"/>
        <v>0.41784548422198031</v>
      </c>
      <c r="K95" s="195">
        <f t="shared" si="54"/>
        <v>1362</v>
      </c>
      <c r="L95" s="195">
        <f t="shared" si="55"/>
        <v>2304</v>
      </c>
      <c r="M95" s="196">
        <f t="shared" si="52"/>
        <v>2.1500136404037562E-3</v>
      </c>
    </row>
    <row r="96" spans="2:13" x14ac:dyDescent="0.25">
      <c r="B96" s="194" t="s">
        <v>103</v>
      </c>
      <c r="C96" s="195">
        <v>4338</v>
      </c>
      <c r="D96" s="195">
        <v>5340</v>
      </c>
      <c r="E96" s="195">
        <v>11063</v>
      </c>
      <c r="F96" s="195">
        <v>17875</v>
      </c>
      <c r="G96" s="195">
        <v>15605</v>
      </c>
      <c r="H96" s="195">
        <v>14220</v>
      </c>
      <c r="I96" s="212">
        <f>IFERROR(H96/G96-1,"-")</f>
        <v>-8.8753604613905801E-2</v>
      </c>
      <c r="J96" s="196">
        <f t="shared" si="53"/>
        <v>1.6629213483146068</v>
      </c>
      <c r="K96" s="195">
        <f t="shared" si="54"/>
        <v>-1385</v>
      </c>
      <c r="L96" s="195">
        <f t="shared" si="55"/>
        <v>8880</v>
      </c>
      <c r="M96" s="196">
        <f t="shared" si="52"/>
        <v>3.9106157542263247E-3</v>
      </c>
    </row>
    <row r="97" spans="2:13" x14ac:dyDescent="0.25">
      <c r="B97" s="190" t="s">
        <v>110</v>
      </c>
      <c r="C97" s="191">
        <v>5942</v>
      </c>
      <c r="D97" s="191">
        <v>6305</v>
      </c>
      <c r="E97" s="191">
        <v>11601</v>
      </c>
      <c r="F97" s="191">
        <v>13190</v>
      </c>
      <c r="G97" s="191">
        <v>14629</v>
      </c>
      <c r="H97" s="191">
        <v>13988</v>
      </c>
      <c r="I97" s="211">
        <f>IFERROR(H97/G97-1,"-")</f>
        <v>-4.3817075671611194E-2</v>
      </c>
      <c r="J97" s="192">
        <f t="shared" si="53"/>
        <v>1.2185567010309279</v>
      </c>
      <c r="K97" s="191">
        <f t="shared" si="54"/>
        <v>-641</v>
      </c>
      <c r="L97" s="191">
        <f t="shared" si="55"/>
        <v>7683</v>
      </c>
      <c r="M97" s="192">
        <f t="shared" si="52"/>
        <v>3.8468138656904244E-3</v>
      </c>
    </row>
    <row r="98" spans="2:13" x14ac:dyDescent="0.25">
      <c r="B98" s="194" t="s">
        <v>113</v>
      </c>
      <c r="C98" s="195">
        <v>1018</v>
      </c>
      <c r="D98" s="195">
        <v>273</v>
      </c>
      <c r="E98" s="195">
        <v>1498</v>
      </c>
      <c r="F98" s="195">
        <v>1874</v>
      </c>
      <c r="G98" s="195">
        <v>2123</v>
      </c>
      <c r="H98" s="195">
        <v>1767</v>
      </c>
      <c r="I98" s="212">
        <f t="shared" ref="I98:I105" si="56">IFERROR(H98/G98-1,"-")</f>
        <v>-0.16768723504474803</v>
      </c>
      <c r="J98" s="196">
        <f t="shared" si="53"/>
        <v>5.4725274725274726</v>
      </c>
      <c r="K98" s="195">
        <f t="shared" si="54"/>
        <v>-356</v>
      </c>
      <c r="L98" s="195">
        <f t="shared" si="55"/>
        <v>1494</v>
      </c>
      <c r="M98" s="196">
        <f t="shared" si="52"/>
        <v>4.8593938380576068E-4</v>
      </c>
    </row>
    <row r="99" spans="2:13" x14ac:dyDescent="0.25">
      <c r="B99" s="194" t="s">
        <v>116</v>
      </c>
      <c r="C99" s="195">
        <v>1157</v>
      </c>
      <c r="D99" s="195">
        <v>982</v>
      </c>
      <c r="E99" s="195">
        <v>2172</v>
      </c>
      <c r="F99" s="195">
        <v>2367</v>
      </c>
      <c r="G99" s="195">
        <v>2786</v>
      </c>
      <c r="H99" s="195">
        <v>2464</v>
      </c>
      <c r="I99" s="212">
        <f t="shared" si="56"/>
        <v>-0.11557788944723613</v>
      </c>
      <c r="J99" s="196">
        <f t="shared" si="53"/>
        <v>1.5091649694501017</v>
      </c>
      <c r="K99" s="195">
        <f t="shared" si="54"/>
        <v>-322</v>
      </c>
      <c r="L99" s="195">
        <f t="shared" si="55"/>
        <v>1482</v>
      </c>
      <c r="M99" s="196">
        <f t="shared" si="52"/>
        <v>6.7762005755370354E-4</v>
      </c>
    </row>
    <row r="100" spans="2:13" x14ac:dyDescent="0.25">
      <c r="B100" s="194" t="s">
        <v>119</v>
      </c>
      <c r="C100" s="195">
        <v>1446</v>
      </c>
      <c r="D100" s="195">
        <v>2483</v>
      </c>
      <c r="E100" s="195">
        <v>2389</v>
      </c>
      <c r="F100" s="195">
        <v>2631</v>
      </c>
      <c r="G100" s="195">
        <v>2600</v>
      </c>
      <c r="H100" s="195">
        <v>2523</v>
      </c>
      <c r="I100" s="212">
        <f t="shared" si="56"/>
        <v>-2.9615384615384599E-2</v>
      </c>
      <c r="J100" s="196">
        <f t="shared" si="53"/>
        <v>1.6109544905356321E-2</v>
      </c>
      <c r="K100" s="195">
        <f t="shared" si="54"/>
        <v>-77</v>
      </c>
      <c r="L100" s="195">
        <f t="shared" si="55"/>
        <v>40</v>
      </c>
      <c r="M100" s="196">
        <f t="shared" si="52"/>
        <v>6.9384553782791969E-4</v>
      </c>
    </row>
    <row r="101" spans="2:13" x14ac:dyDescent="0.25">
      <c r="B101" s="194" t="s">
        <v>126</v>
      </c>
      <c r="C101" s="195">
        <v>274</v>
      </c>
      <c r="D101" s="195">
        <v>123</v>
      </c>
      <c r="E101" s="195">
        <v>820</v>
      </c>
      <c r="F101" s="195">
        <v>615</v>
      </c>
      <c r="G101" s="195">
        <v>670</v>
      </c>
      <c r="H101" s="195">
        <v>645</v>
      </c>
      <c r="I101" s="212">
        <f t="shared" si="56"/>
        <v>-3.7313432835820892E-2</v>
      </c>
      <c r="J101" s="196">
        <f t="shared" si="53"/>
        <v>4.2439024390243905</v>
      </c>
      <c r="K101" s="195">
        <f t="shared" si="54"/>
        <v>-25</v>
      </c>
      <c r="L101" s="195">
        <f t="shared" si="55"/>
        <v>522</v>
      </c>
      <c r="M101" s="196">
        <f t="shared" si="52"/>
        <v>1.7738025045541347E-4</v>
      </c>
    </row>
    <row r="102" spans="2:13" x14ac:dyDescent="0.25">
      <c r="B102" s="194" t="s">
        <v>122</v>
      </c>
      <c r="C102" s="195">
        <v>177</v>
      </c>
      <c r="D102" s="195">
        <v>236</v>
      </c>
      <c r="E102" s="195">
        <v>493</v>
      </c>
      <c r="F102" s="195">
        <v>385</v>
      </c>
      <c r="G102" s="195">
        <v>598</v>
      </c>
      <c r="H102" s="195">
        <v>560</v>
      </c>
      <c r="I102" s="212">
        <f t="shared" si="56"/>
        <v>-6.3545150501672198E-2</v>
      </c>
      <c r="J102" s="196">
        <f t="shared" si="53"/>
        <v>1.3728813559322033</v>
      </c>
      <c r="K102" s="195">
        <f t="shared" si="54"/>
        <v>-38</v>
      </c>
      <c r="L102" s="195">
        <f t="shared" si="55"/>
        <v>324</v>
      </c>
      <c r="M102" s="196">
        <f t="shared" si="52"/>
        <v>1.5400455853493264E-4</v>
      </c>
    </row>
    <row r="103" spans="2:13" x14ac:dyDescent="0.25">
      <c r="B103" s="194" t="s">
        <v>131</v>
      </c>
      <c r="C103" s="195">
        <v>113</v>
      </c>
      <c r="D103" s="195">
        <v>19</v>
      </c>
      <c r="E103" s="195">
        <v>217</v>
      </c>
      <c r="F103" s="195">
        <v>102</v>
      </c>
      <c r="G103" s="195">
        <v>165</v>
      </c>
      <c r="H103" s="195">
        <v>155</v>
      </c>
      <c r="I103" s="212">
        <f t="shared" si="56"/>
        <v>-6.0606060606060552E-2</v>
      </c>
      <c r="J103" s="196">
        <f t="shared" si="53"/>
        <v>7.1578947368421044</v>
      </c>
      <c r="K103" s="195">
        <f t="shared" si="54"/>
        <v>-10</v>
      </c>
      <c r="L103" s="195">
        <f t="shared" si="55"/>
        <v>136</v>
      </c>
      <c r="M103" s="196">
        <f t="shared" si="52"/>
        <v>4.2626261737347428E-5</v>
      </c>
    </row>
    <row r="104" spans="2:13" x14ac:dyDescent="0.25">
      <c r="B104" s="194" t="s">
        <v>134</v>
      </c>
      <c r="C104" s="195">
        <v>64</v>
      </c>
      <c r="D104" s="195">
        <v>53</v>
      </c>
      <c r="E104" s="195">
        <v>108</v>
      </c>
      <c r="F104" s="195">
        <v>178</v>
      </c>
      <c r="G104" s="195">
        <v>272</v>
      </c>
      <c r="H104" s="195">
        <v>153</v>
      </c>
      <c r="I104" s="212">
        <f t="shared" si="56"/>
        <v>-0.4375</v>
      </c>
      <c r="J104" s="196">
        <f t="shared" si="53"/>
        <v>1.8867924528301887</v>
      </c>
      <c r="K104" s="195">
        <f t="shared" si="54"/>
        <v>-119</v>
      </c>
      <c r="L104" s="195">
        <f t="shared" si="55"/>
        <v>100</v>
      </c>
      <c r="M104" s="196">
        <f t="shared" si="52"/>
        <v>4.2076245456865521E-5</v>
      </c>
    </row>
    <row r="105" spans="2:13" x14ac:dyDescent="0.25">
      <c r="B105" s="199" t="s">
        <v>148</v>
      </c>
      <c r="C105" s="200">
        <f t="shared" ref="C105" si="57">C97-SUM(C98:C104)</f>
        <v>1693</v>
      </c>
      <c r="D105" s="200">
        <f t="shared" ref="D105:E105" si="58">D97-SUM(D98:D104)</f>
        <v>2136</v>
      </c>
      <c r="E105" s="200">
        <f t="shared" si="58"/>
        <v>3904</v>
      </c>
      <c r="F105" s="200">
        <f t="shared" ref="F105:H105" si="59">F97-SUM(F98:F104)</f>
        <v>5038</v>
      </c>
      <c r="G105" s="200">
        <f t="shared" si="59"/>
        <v>5415</v>
      </c>
      <c r="H105" s="200">
        <f t="shared" si="59"/>
        <v>5721</v>
      </c>
      <c r="I105" s="213">
        <f t="shared" si="56"/>
        <v>5.6509695290858808E-2</v>
      </c>
      <c r="J105" s="201">
        <f t="shared" si="53"/>
        <v>1.678370786516854</v>
      </c>
      <c r="K105" s="200">
        <f>H105-G105</f>
        <v>306</v>
      </c>
      <c r="L105" s="200">
        <f t="shared" si="55"/>
        <v>3585</v>
      </c>
      <c r="M105" s="201">
        <f t="shared" si="52"/>
        <v>1.5733215703184814E-3</v>
      </c>
    </row>
    <row r="106" spans="2:13" x14ac:dyDescent="0.25">
      <c r="B106" s="186" t="s">
        <v>53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71</v>
      </c>
      <c r="C107" s="209">
        <v>48011</v>
      </c>
      <c r="D107" s="209">
        <v>56805</v>
      </c>
      <c r="E107" s="209">
        <v>128669</v>
      </c>
      <c r="F107" s="209">
        <v>168871</v>
      </c>
      <c r="G107" s="209">
        <v>160886</v>
      </c>
      <c r="H107" s="209">
        <v>173841</v>
      </c>
      <c r="I107" s="210">
        <f>IFERROR(H107/G107-1,"-")</f>
        <v>8.0522854692142154E-2</v>
      </c>
      <c r="J107" s="210">
        <f>IFERROR(H107/D107-1,"-")</f>
        <v>2.0603115922894113</v>
      </c>
      <c r="K107" s="209">
        <f>H107-G107</f>
        <v>12955</v>
      </c>
      <c r="L107" s="209">
        <f>H107-D107</f>
        <v>117036</v>
      </c>
      <c r="M107" s="210">
        <f t="shared" ref="M107:M119" si="60">H107/H$9</f>
        <v>4.7807690107627185E-2</v>
      </c>
    </row>
    <row r="108" spans="2:13" x14ac:dyDescent="0.25">
      <c r="B108" s="190" t="s">
        <v>100</v>
      </c>
      <c r="C108" s="191">
        <v>15835</v>
      </c>
      <c r="D108" s="191">
        <v>31893</v>
      </c>
      <c r="E108" s="191">
        <v>32003</v>
      </c>
      <c r="F108" s="191">
        <v>38275</v>
      </c>
      <c r="G108" s="191">
        <v>34967</v>
      </c>
      <c r="H108" s="191">
        <v>38450</v>
      </c>
      <c r="I108" s="211">
        <f>IFERROR(H108/G108-1,"-")</f>
        <v>9.9608202019046521E-2</v>
      </c>
      <c r="J108" s="192">
        <f t="shared" ref="J108:J119" si="61">IFERROR(H108/D108-1,"-")</f>
        <v>0.20559370394757481</v>
      </c>
      <c r="K108" s="191">
        <f t="shared" ref="K108:K118" si="62">H108-G108</f>
        <v>3483</v>
      </c>
      <c r="L108" s="191">
        <f t="shared" ref="L108:L119" si="63">H108-D108</f>
        <v>6557</v>
      </c>
      <c r="M108" s="192">
        <f t="shared" si="60"/>
        <v>1.0574062992264571E-2</v>
      </c>
    </row>
    <row r="109" spans="2:13" x14ac:dyDescent="0.25">
      <c r="B109" s="194" t="s">
        <v>106</v>
      </c>
      <c r="C109" s="195">
        <v>1760</v>
      </c>
      <c r="D109" s="195">
        <v>18747</v>
      </c>
      <c r="E109" s="195">
        <v>11681</v>
      </c>
      <c r="F109" s="195">
        <v>15258</v>
      </c>
      <c r="G109" s="195">
        <v>11361</v>
      </c>
      <c r="H109" s="195">
        <v>14281</v>
      </c>
      <c r="I109" s="212">
        <f>IFERROR(H109/G109-1,"-")</f>
        <v>0.25701962855382443</v>
      </c>
      <c r="J109" s="196">
        <f t="shared" si="61"/>
        <v>-0.23822478263188773</v>
      </c>
      <c r="K109" s="195">
        <f t="shared" si="62"/>
        <v>2920</v>
      </c>
      <c r="L109" s="195">
        <f t="shared" si="63"/>
        <v>-4466</v>
      </c>
      <c r="M109" s="196">
        <f t="shared" si="60"/>
        <v>3.9273912507810232E-3</v>
      </c>
    </row>
    <row r="110" spans="2:13" x14ac:dyDescent="0.25">
      <c r="B110" s="194" t="s">
        <v>103</v>
      </c>
      <c r="C110" s="195">
        <v>14075</v>
      </c>
      <c r="D110" s="195">
        <v>13146</v>
      </c>
      <c r="E110" s="195">
        <v>20322</v>
      </c>
      <c r="F110" s="195">
        <v>23017</v>
      </c>
      <c r="G110" s="195">
        <v>23606</v>
      </c>
      <c r="H110" s="195">
        <v>24169</v>
      </c>
      <c r="I110" s="212">
        <f>IFERROR(H110/G110-1,"-")</f>
        <v>2.3849868677454866E-2</v>
      </c>
      <c r="J110" s="196">
        <f t="shared" si="61"/>
        <v>0.83850600943252696</v>
      </c>
      <c r="K110" s="195">
        <f t="shared" si="62"/>
        <v>563</v>
      </c>
      <c r="L110" s="195">
        <f t="shared" si="63"/>
        <v>11023</v>
      </c>
      <c r="M110" s="196">
        <f t="shared" si="60"/>
        <v>6.646671741483548E-3</v>
      </c>
    </row>
    <row r="111" spans="2:13" x14ac:dyDescent="0.25">
      <c r="B111" s="190" t="s">
        <v>110</v>
      </c>
      <c r="C111" s="191">
        <v>32176</v>
      </c>
      <c r="D111" s="191">
        <v>24912</v>
      </c>
      <c r="E111" s="191">
        <v>96666</v>
      </c>
      <c r="F111" s="191">
        <v>130596</v>
      </c>
      <c r="G111" s="191">
        <v>125919</v>
      </c>
      <c r="H111" s="191">
        <v>135391</v>
      </c>
      <c r="I111" s="211">
        <f>IFERROR(H111/G111-1,"-")</f>
        <v>7.5222960792255433E-2</v>
      </c>
      <c r="J111" s="192">
        <f t="shared" si="61"/>
        <v>4.434770391779062</v>
      </c>
      <c r="K111" s="191">
        <f t="shared" si="62"/>
        <v>9472</v>
      </c>
      <c r="L111" s="191">
        <f t="shared" si="63"/>
        <v>110479</v>
      </c>
      <c r="M111" s="192">
        <f t="shared" si="60"/>
        <v>3.7233627115362614E-2</v>
      </c>
    </row>
    <row r="112" spans="2:13" x14ac:dyDescent="0.25">
      <c r="B112" s="194" t="s">
        <v>113</v>
      </c>
      <c r="C112" s="195">
        <v>16804</v>
      </c>
      <c r="D112" s="195">
        <v>6178</v>
      </c>
      <c r="E112" s="195">
        <v>57679</v>
      </c>
      <c r="F112" s="195">
        <v>84747</v>
      </c>
      <c r="G112" s="195">
        <v>77707</v>
      </c>
      <c r="H112" s="195">
        <v>81778</v>
      </c>
      <c r="I112" s="212">
        <f t="shared" ref="I112:I119" si="64">IFERROR(H112/G112-1,"-")</f>
        <v>5.2389102654844422E-2</v>
      </c>
      <c r="J112" s="196">
        <f t="shared" si="61"/>
        <v>12.236969893169311</v>
      </c>
      <c r="K112" s="195">
        <f t="shared" si="62"/>
        <v>4071</v>
      </c>
      <c r="L112" s="195">
        <f t="shared" si="63"/>
        <v>75600</v>
      </c>
      <c r="M112" s="196">
        <f t="shared" si="60"/>
        <v>2.24896156926245E-2</v>
      </c>
    </row>
    <row r="113" spans="2:13" x14ac:dyDescent="0.25">
      <c r="B113" s="194" t="s">
        <v>116</v>
      </c>
      <c r="C113" s="195">
        <v>2219</v>
      </c>
      <c r="D113" s="195">
        <v>4537</v>
      </c>
      <c r="E113" s="195">
        <v>4233</v>
      </c>
      <c r="F113" s="195">
        <v>5702</v>
      </c>
      <c r="G113" s="195">
        <v>5529</v>
      </c>
      <c r="H113" s="195">
        <v>6301</v>
      </c>
      <c r="I113" s="212">
        <f t="shared" si="64"/>
        <v>0.1396274190631217</v>
      </c>
      <c r="J113" s="196">
        <f t="shared" si="61"/>
        <v>0.38880317390346053</v>
      </c>
      <c r="K113" s="195">
        <f t="shared" si="62"/>
        <v>772</v>
      </c>
      <c r="L113" s="195">
        <f t="shared" si="63"/>
        <v>1764</v>
      </c>
      <c r="M113" s="196">
        <f t="shared" si="60"/>
        <v>1.7328262916582332E-3</v>
      </c>
    </row>
    <row r="114" spans="2:13" x14ac:dyDescent="0.25">
      <c r="B114" s="194" t="s">
        <v>119</v>
      </c>
      <c r="C114" s="195">
        <v>1731</v>
      </c>
      <c r="D114" s="195">
        <v>4263</v>
      </c>
      <c r="E114" s="195">
        <v>6128</v>
      </c>
      <c r="F114" s="195">
        <v>10339</v>
      </c>
      <c r="G114" s="195">
        <v>9146</v>
      </c>
      <c r="H114" s="195">
        <v>10750</v>
      </c>
      <c r="I114" s="212">
        <f t="shared" si="64"/>
        <v>0.17537721408265905</v>
      </c>
      <c r="J114" s="196">
        <f t="shared" si="61"/>
        <v>1.5216983345062163</v>
      </c>
      <c r="K114" s="195">
        <f t="shared" si="62"/>
        <v>1604</v>
      </c>
      <c r="L114" s="195">
        <f t="shared" si="63"/>
        <v>6487</v>
      </c>
      <c r="M114" s="196">
        <f t="shared" si="60"/>
        <v>2.9563375075902245E-3</v>
      </c>
    </row>
    <row r="115" spans="2:13" x14ac:dyDescent="0.25">
      <c r="B115" s="194" t="s">
        <v>126</v>
      </c>
      <c r="C115" s="195">
        <v>1036</v>
      </c>
      <c r="D115" s="195">
        <v>1671</v>
      </c>
      <c r="E115" s="195">
        <v>4177</v>
      </c>
      <c r="F115" s="195">
        <v>3944</v>
      </c>
      <c r="G115" s="195">
        <v>4066</v>
      </c>
      <c r="H115" s="195">
        <v>4552</v>
      </c>
      <c r="I115" s="212">
        <f t="shared" si="64"/>
        <v>0.11952779144121983</v>
      </c>
      <c r="J115" s="196">
        <f t="shared" si="61"/>
        <v>1.7241172950329142</v>
      </c>
      <c r="K115" s="195">
        <f t="shared" si="62"/>
        <v>486</v>
      </c>
      <c r="L115" s="195">
        <f t="shared" si="63"/>
        <v>2881</v>
      </c>
      <c r="M115" s="196">
        <f t="shared" si="60"/>
        <v>1.2518370543768095E-3</v>
      </c>
    </row>
    <row r="116" spans="2:13" x14ac:dyDescent="0.25">
      <c r="B116" s="194" t="s">
        <v>122</v>
      </c>
      <c r="C116" s="195">
        <v>1331</v>
      </c>
      <c r="D116" s="195">
        <v>2040</v>
      </c>
      <c r="E116" s="195">
        <v>3322</v>
      </c>
      <c r="F116" s="195">
        <v>3634</v>
      </c>
      <c r="G116" s="195">
        <v>3250</v>
      </c>
      <c r="H116" s="195">
        <v>3381</v>
      </c>
      <c r="I116" s="212">
        <f t="shared" si="64"/>
        <v>4.0307692307692378E-2</v>
      </c>
      <c r="J116" s="196">
        <f t="shared" si="61"/>
        <v>0.6573529411764707</v>
      </c>
      <c r="K116" s="195">
        <f t="shared" si="62"/>
        <v>131</v>
      </c>
      <c r="L116" s="195">
        <f t="shared" si="63"/>
        <v>1341</v>
      </c>
      <c r="M116" s="196">
        <f t="shared" si="60"/>
        <v>9.2980252215465575E-4</v>
      </c>
    </row>
    <row r="117" spans="2:13" x14ac:dyDescent="0.25">
      <c r="B117" s="194" t="s">
        <v>131</v>
      </c>
      <c r="C117" s="195">
        <v>389</v>
      </c>
      <c r="D117" s="195">
        <v>51</v>
      </c>
      <c r="E117" s="195">
        <v>536</v>
      </c>
      <c r="F117" s="195">
        <v>870</v>
      </c>
      <c r="G117" s="195">
        <v>898</v>
      </c>
      <c r="H117" s="195">
        <v>882</v>
      </c>
      <c r="I117" s="212">
        <f t="shared" si="64"/>
        <v>-1.7817371937639215E-2</v>
      </c>
      <c r="J117" s="196">
        <f t="shared" si="61"/>
        <v>16.294117647058822</v>
      </c>
      <c r="K117" s="195">
        <f t="shared" si="62"/>
        <v>-16</v>
      </c>
      <c r="L117" s="195">
        <f t="shared" si="63"/>
        <v>831</v>
      </c>
      <c r="M117" s="196">
        <f t="shared" si="60"/>
        <v>2.4255717969251891E-4</v>
      </c>
    </row>
    <row r="118" spans="2:13" x14ac:dyDescent="0.25">
      <c r="B118" s="194" t="s">
        <v>134</v>
      </c>
      <c r="C118" s="195">
        <v>909</v>
      </c>
      <c r="D118" s="195">
        <v>26</v>
      </c>
      <c r="E118" s="195">
        <v>718</v>
      </c>
      <c r="F118" s="195">
        <v>472</v>
      </c>
      <c r="G118" s="195">
        <v>1132</v>
      </c>
      <c r="H118" s="195">
        <v>738</v>
      </c>
      <c r="I118" s="212">
        <f t="shared" si="64"/>
        <v>-0.34805653710247353</v>
      </c>
      <c r="J118" s="196">
        <f t="shared" si="61"/>
        <v>27.384615384615383</v>
      </c>
      <c r="K118" s="195">
        <f t="shared" si="62"/>
        <v>-394</v>
      </c>
      <c r="L118" s="195">
        <f t="shared" si="63"/>
        <v>712</v>
      </c>
      <c r="M118" s="196">
        <f t="shared" si="60"/>
        <v>2.0295600749782193E-4</v>
      </c>
    </row>
    <row r="119" spans="2:13" x14ac:dyDescent="0.25">
      <c r="B119" s="199" t="s">
        <v>148</v>
      </c>
      <c r="C119" s="200">
        <f t="shared" ref="C119" si="65">C111-SUM(C112:C118)</f>
        <v>7757</v>
      </c>
      <c r="D119" s="200">
        <f t="shared" ref="D119:E119" si="66">D111-SUM(D112:D118)</f>
        <v>6146</v>
      </c>
      <c r="E119" s="200">
        <f t="shared" si="66"/>
        <v>19873</v>
      </c>
      <c r="F119" s="200">
        <f t="shared" ref="F119:H119" si="67">F111-SUM(F112:F118)</f>
        <v>20888</v>
      </c>
      <c r="G119" s="200">
        <f t="shared" si="67"/>
        <v>24191</v>
      </c>
      <c r="H119" s="200">
        <f t="shared" si="67"/>
        <v>27009</v>
      </c>
      <c r="I119" s="213">
        <f t="shared" si="64"/>
        <v>0.11648960357157612</v>
      </c>
      <c r="J119" s="201">
        <f t="shared" si="61"/>
        <v>3.3945655711031568</v>
      </c>
      <c r="K119" s="200">
        <f>H119-G119</f>
        <v>2818</v>
      </c>
      <c r="L119" s="200">
        <f t="shared" si="63"/>
        <v>20863</v>
      </c>
      <c r="M119" s="201">
        <f t="shared" si="60"/>
        <v>7.4276948597678492E-3</v>
      </c>
    </row>
    <row r="120" spans="2:13" x14ac:dyDescent="0.25">
      <c r="B120" s="186" t="s">
        <v>54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71</v>
      </c>
      <c r="C121" s="209">
        <v>59629</v>
      </c>
      <c r="D121" s="209">
        <v>87126</v>
      </c>
      <c r="E121" s="209">
        <v>138024</v>
      </c>
      <c r="F121" s="209">
        <v>158379</v>
      </c>
      <c r="G121" s="209">
        <v>162243</v>
      </c>
      <c r="H121" s="209">
        <v>181603</v>
      </c>
      <c r="I121" s="210">
        <f>IFERROR(H121/G121-1,"-")</f>
        <v>0.11932718206640658</v>
      </c>
      <c r="J121" s="210">
        <f>IFERROR(H121/D121-1,"-")</f>
        <v>1.0843720588572872</v>
      </c>
      <c r="K121" s="209">
        <f>H121-G121</f>
        <v>19360</v>
      </c>
      <c r="L121" s="209">
        <f>H121-D121</f>
        <v>94477</v>
      </c>
      <c r="M121" s="210">
        <f t="shared" ref="M121:M133" si="68">H121/H$9</f>
        <v>4.9942303292177449E-2</v>
      </c>
    </row>
    <row r="122" spans="2:13" x14ac:dyDescent="0.25">
      <c r="B122" s="190" t="s">
        <v>100</v>
      </c>
      <c r="C122" s="191">
        <v>31132</v>
      </c>
      <c r="D122" s="191">
        <v>57767</v>
      </c>
      <c r="E122" s="191">
        <v>84383</v>
      </c>
      <c r="F122" s="191">
        <v>97014</v>
      </c>
      <c r="G122" s="191">
        <v>101537</v>
      </c>
      <c r="H122" s="191">
        <v>116513</v>
      </c>
      <c r="I122" s="211">
        <f>IFERROR(H122/G122-1,"-")</f>
        <v>0.14749303209667408</v>
      </c>
      <c r="J122" s="192">
        <f t="shared" ref="J122:J133" si="69">IFERROR(H122/D122-1,"-")</f>
        <v>1.0169473921096821</v>
      </c>
      <c r="K122" s="191">
        <f t="shared" ref="K122:K132" si="70">H122-G122</f>
        <v>14976</v>
      </c>
      <c r="L122" s="191">
        <f t="shared" ref="L122:L133" si="71">H122-D122</f>
        <v>58746</v>
      </c>
      <c r="M122" s="192">
        <f t="shared" si="68"/>
        <v>3.2042023443893938E-2</v>
      </c>
    </row>
    <row r="123" spans="2:13" x14ac:dyDescent="0.25">
      <c r="B123" s="194" t="s">
        <v>106</v>
      </c>
      <c r="C123" s="195">
        <v>14921</v>
      </c>
      <c r="D123" s="195">
        <v>29618</v>
      </c>
      <c r="E123" s="195">
        <v>44023</v>
      </c>
      <c r="F123" s="195">
        <v>43982</v>
      </c>
      <c r="G123" s="195">
        <v>49326</v>
      </c>
      <c r="H123" s="195">
        <v>61961</v>
      </c>
      <c r="I123" s="212">
        <f>IFERROR(H123/G123-1,"-")</f>
        <v>0.25615294165348912</v>
      </c>
      <c r="J123" s="196">
        <f t="shared" si="69"/>
        <v>1.0920048619082992</v>
      </c>
      <c r="K123" s="195">
        <f t="shared" si="70"/>
        <v>12635</v>
      </c>
      <c r="L123" s="195">
        <f t="shared" si="71"/>
        <v>32343</v>
      </c>
      <c r="M123" s="196">
        <f t="shared" si="68"/>
        <v>1.7039779377469574E-2</v>
      </c>
    </row>
    <row r="124" spans="2:13" x14ac:dyDescent="0.25">
      <c r="B124" s="194" t="s">
        <v>103</v>
      </c>
      <c r="C124" s="195">
        <v>16211</v>
      </c>
      <c r="D124" s="195">
        <v>28149</v>
      </c>
      <c r="E124" s="195">
        <v>40360</v>
      </c>
      <c r="F124" s="195">
        <v>53032</v>
      </c>
      <c r="G124" s="195">
        <v>52211</v>
      </c>
      <c r="H124" s="195">
        <v>54552</v>
      </c>
      <c r="I124" s="212">
        <f>IFERROR(H124/G124-1,"-")</f>
        <v>4.4837294822930085E-2</v>
      </c>
      <c r="J124" s="196">
        <f t="shared" si="69"/>
        <v>0.93797292976659907</v>
      </c>
      <c r="K124" s="195">
        <f t="shared" si="70"/>
        <v>2341</v>
      </c>
      <c r="L124" s="195">
        <f t="shared" si="71"/>
        <v>26403</v>
      </c>
      <c r="M124" s="196">
        <f t="shared" si="68"/>
        <v>1.5002244066424366E-2</v>
      </c>
    </row>
    <row r="125" spans="2:13" x14ac:dyDescent="0.25">
      <c r="B125" s="190" t="s">
        <v>110</v>
      </c>
      <c r="C125" s="191">
        <v>28497</v>
      </c>
      <c r="D125" s="191">
        <v>29359</v>
      </c>
      <c r="E125" s="191">
        <v>53641</v>
      </c>
      <c r="F125" s="191">
        <v>61365</v>
      </c>
      <c r="G125" s="191">
        <v>60706</v>
      </c>
      <c r="H125" s="191">
        <v>65090</v>
      </c>
      <c r="I125" s="211">
        <f>IFERROR(H125/G125-1,"-")</f>
        <v>7.2216914308305569E-2</v>
      </c>
      <c r="J125" s="192">
        <f t="shared" si="69"/>
        <v>1.2170373650328687</v>
      </c>
      <c r="K125" s="191">
        <f t="shared" si="70"/>
        <v>4384</v>
      </c>
      <c r="L125" s="191">
        <f t="shared" si="71"/>
        <v>35731</v>
      </c>
      <c r="M125" s="192">
        <f t="shared" si="68"/>
        <v>1.7900279848283508E-2</v>
      </c>
    </row>
    <row r="126" spans="2:13" x14ac:dyDescent="0.25">
      <c r="B126" s="194" t="s">
        <v>113</v>
      </c>
      <c r="C126" s="195">
        <v>2914</v>
      </c>
      <c r="D126" s="195">
        <v>1039</v>
      </c>
      <c r="E126" s="195">
        <v>5621</v>
      </c>
      <c r="F126" s="195">
        <v>8173</v>
      </c>
      <c r="G126" s="195">
        <v>7175</v>
      </c>
      <c r="H126" s="195">
        <v>6754</v>
      </c>
      <c r="I126" s="212">
        <f t="shared" ref="I126:I133" si="72">IFERROR(H126/G126-1,"-")</f>
        <v>-5.8675958188153299E-2</v>
      </c>
      <c r="J126" s="196">
        <f t="shared" si="69"/>
        <v>5.5004812319538017</v>
      </c>
      <c r="K126" s="195">
        <f t="shared" si="70"/>
        <v>-421</v>
      </c>
      <c r="L126" s="195">
        <f t="shared" si="71"/>
        <v>5715</v>
      </c>
      <c r="M126" s="196">
        <f t="shared" si="68"/>
        <v>1.857404979187384E-3</v>
      </c>
    </row>
    <row r="127" spans="2:13" x14ac:dyDescent="0.25">
      <c r="B127" s="194" t="s">
        <v>116</v>
      </c>
      <c r="C127" s="195">
        <v>3063</v>
      </c>
      <c r="D127" s="195">
        <v>2982</v>
      </c>
      <c r="E127" s="195">
        <v>5661</v>
      </c>
      <c r="F127" s="195">
        <v>8670</v>
      </c>
      <c r="G127" s="195">
        <v>8295</v>
      </c>
      <c r="H127" s="195">
        <v>8994</v>
      </c>
      <c r="I127" s="212">
        <f t="shared" si="72"/>
        <v>8.4267631103074114E-2</v>
      </c>
      <c r="J127" s="196">
        <f t="shared" si="69"/>
        <v>2.0160965794768613</v>
      </c>
      <c r="K127" s="195">
        <f t="shared" si="70"/>
        <v>699</v>
      </c>
      <c r="L127" s="195">
        <f t="shared" si="71"/>
        <v>6012</v>
      </c>
      <c r="M127" s="196">
        <f t="shared" si="68"/>
        <v>2.4734232133271144E-3</v>
      </c>
    </row>
    <row r="128" spans="2:13" x14ac:dyDescent="0.25">
      <c r="B128" s="194" t="s">
        <v>119</v>
      </c>
      <c r="C128" s="195">
        <v>2121</v>
      </c>
      <c r="D128" s="195">
        <v>4330</v>
      </c>
      <c r="E128" s="195">
        <v>5320</v>
      </c>
      <c r="F128" s="195">
        <v>5773</v>
      </c>
      <c r="G128" s="195">
        <v>5644</v>
      </c>
      <c r="H128" s="195">
        <v>6071</v>
      </c>
      <c r="I128" s="212">
        <f t="shared" si="72"/>
        <v>7.5655563430191419E-2</v>
      </c>
      <c r="J128" s="196">
        <f t="shared" si="69"/>
        <v>0.40207852193995386</v>
      </c>
      <c r="K128" s="195">
        <f t="shared" si="70"/>
        <v>427</v>
      </c>
      <c r="L128" s="195">
        <f t="shared" si="71"/>
        <v>1741</v>
      </c>
      <c r="M128" s="196">
        <f t="shared" si="68"/>
        <v>1.6695744194028144E-3</v>
      </c>
    </row>
    <row r="129" spans="2:13" x14ac:dyDescent="0.25">
      <c r="B129" s="194" t="s">
        <v>126</v>
      </c>
      <c r="C129" s="195">
        <v>575</v>
      </c>
      <c r="D129" s="195">
        <v>544</v>
      </c>
      <c r="E129" s="195">
        <v>1644</v>
      </c>
      <c r="F129" s="195">
        <v>1750</v>
      </c>
      <c r="G129" s="195">
        <v>1588</v>
      </c>
      <c r="H129" s="195">
        <v>1707</v>
      </c>
      <c r="I129" s="212">
        <f t="shared" si="72"/>
        <v>7.4937027707808523E-2</v>
      </c>
      <c r="J129" s="196">
        <f t="shared" si="69"/>
        <v>2.1378676470588234</v>
      </c>
      <c r="K129" s="195">
        <f t="shared" si="70"/>
        <v>119</v>
      </c>
      <c r="L129" s="195">
        <f t="shared" si="71"/>
        <v>1163</v>
      </c>
      <c r="M129" s="196">
        <f t="shared" si="68"/>
        <v>4.6943889539130361E-4</v>
      </c>
    </row>
    <row r="130" spans="2:13" x14ac:dyDescent="0.25">
      <c r="B130" s="194" t="s">
        <v>122</v>
      </c>
      <c r="C130" s="195">
        <v>504</v>
      </c>
      <c r="D130" s="195">
        <v>491</v>
      </c>
      <c r="E130" s="195">
        <v>1166</v>
      </c>
      <c r="F130" s="195">
        <v>1194</v>
      </c>
      <c r="G130" s="195">
        <v>1248</v>
      </c>
      <c r="H130" s="195">
        <v>1572</v>
      </c>
      <c r="I130" s="212">
        <f t="shared" si="72"/>
        <v>0.25961538461538458</v>
      </c>
      <c r="J130" s="196">
        <f t="shared" si="69"/>
        <v>2.2016293279022405</v>
      </c>
      <c r="K130" s="195">
        <f t="shared" si="70"/>
        <v>324</v>
      </c>
      <c r="L130" s="195">
        <f t="shared" si="71"/>
        <v>1081</v>
      </c>
      <c r="M130" s="196">
        <f t="shared" si="68"/>
        <v>4.323127964587752E-4</v>
      </c>
    </row>
    <row r="131" spans="2:13" x14ac:dyDescent="0.25">
      <c r="B131" s="194" t="s">
        <v>131</v>
      </c>
      <c r="C131" s="195">
        <v>637</v>
      </c>
      <c r="D131" s="195">
        <v>81</v>
      </c>
      <c r="E131" s="195">
        <v>623</v>
      </c>
      <c r="F131" s="195">
        <v>833</v>
      </c>
      <c r="G131" s="195">
        <v>922</v>
      </c>
      <c r="H131" s="195">
        <v>729</v>
      </c>
      <c r="I131" s="212">
        <f t="shared" si="72"/>
        <v>-0.20932754880694138</v>
      </c>
      <c r="J131" s="196">
        <f t="shared" si="69"/>
        <v>8</v>
      </c>
      <c r="K131" s="195">
        <f t="shared" si="70"/>
        <v>-193</v>
      </c>
      <c r="L131" s="195">
        <f t="shared" si="71"/>
        <v>648</v>
      </c>
      <c r="M131" s="196">
        <f t="shared" si="68"/>
        <v>2.0048093423565339E-4</v>
      </c>
    </row>
    <row r="132" spans="2:13" x14ac:dyDescent="0.25">
      <c r="B132" s="194" t="s">
        <v>134</v>
      </c>
      <c r="C132" s="195">
        <v>985</v>
      </c>
      <c r="D132" s="195">
        <v>194</v>
      </c>
      <c r="E132" s="195">
        <v>1071</v>
      </c>
      <c r="F132" s="195">
        <v>1527</v>
      </c>
      <c r="G132" s="195">
        <v>1403</v>
      </c>
      <c r="H132" s="195">
        <v>1432</v>
      </c>
      <c r="I132" s="212">
        <f t="shared" si="72"/>
        <v>2.0669992872416332E-2</v>
      </c>
      <c r="J132" s="196">
        <f t="shared" si="69"/>
        <v>6.3814432989690726</v>
      </c>
      <c r="K132" s="195">
        <f t="shared" si="70"/>
        <v>29</v>
      </c>
      <c r="L132" s="195">
        <f t="shared" si="71"/>
        <v>1238</v>
      </c>
      <c r="M132" s="196">
        <f t="shared" si="68"/>
        <v>3.9381165682504204E-4</v>
      </c>
    </row>
    <row r="133" spans="2:13" x14ac:dyDescent="0.25">
      <c r="B133" s="199" t="s">
        <v>148</v>
      </c>
      <c r="C133" s="200">
        <f t="shared" ref="C133" si="73">C125-SUM(C126:C132)</f>
        <v>17698</v>
      </c>
      <c r="D133" s="200">
        <f t="shared" ref="D133:E133" si="74">D125-SUM(D126:D132)</f>
        <v>19698</v>
      </c>
      <c r="E133" s="200">
        <f t="shared" si="74"/>
        <v>32535</v>
      </c>
      <c r="F133" s="200">
        <f t="shared" ref="F133:H133" si="75">F125-SUM(F126:F132)</f>
        <v>33445</v>
      </c>
      <c r="G133" s="200">
        <f t="shared" si="75"/>
        <v>34431</v>
      </c>
      <c r="H133" s="200">
        <f t="shared" si="75"/>
        <v>37831</v>
      </c>
      <c r="I133" s="213">
        <f t="shared" si="72"/>
        <v>9.8748221079840937E-2</v>
      </c>
      <c r="J133" s="201">
        <f t="shared" si="69"/>
        <v>0.92055030967610918</v>
      </c>
      <c r="K133" s="200">
        <f>H133-G133</f>
        <v>3400</v>
      </c>
      <c r="L133" s="200">
        <f t="shared" si="71"/>
        <v>18133</v>
      </c>
      <c r="M133" s="201">
        <f t="shared" si="68"/>
        <v>1.0403832953455422E-2</v>
      </c>
    </row>
    <row r="134" spans="2:13" x14ac:dyDescent="0.25">
      <c r="B134" s="186" t="s">
        <v>55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71</v>
      </c>
      <c r="C135" s="209">
        <v>65594</v>
      </c>
      <c r="D135" s="209">
        <v>62317</v>
      </c>
      <c r="E135" s="209">
        <v>170296</v>
      </c>
      <c r="F135" s="209">
        <v>183132</v>
      </c>
      <c r="G135" s="209">
        <v>192634</v>
      </c>
      <c r="H135" s="209">
        <v>189476</v>
      </c>
      <c r="I135" s="210">
        <f>IFERROR(H135/G135-1,"-")</f>
        <v>-1.6393783028956443E-2</v>
      </c>
      <c r="J135" s="210">
        <f>IFERROR(H135/D135-1,"-")</f>
        <v>2.0405186385737437</v>
      </c>
      <c r="K135" s="209">
        <f>H135-G135</f>
        <v>-3158</v>
      </c>
      <c r="L135" s="209">
        <f>H135-D135</f>
        <v>127159</v>
      </c>
      <c r="M135" s="210">
        <f t="shared" ref="M135:M147" si="76">H135/H$9</f>
        <v>5.2107442380294459E-2</v>
      </c>
    </row>
    <row r="136" spans="2:13" x14ac:dyDescent="0.25">
      <c r="B136" s="190" t="s">
        <v>100</v>
      </c>
      <c r="C136" s="191">
        <v>10674</v>
      </c>
      <c r="D136" s="191">
        <v>32424</v>
      </c>
      <c r="E136" s="191">
        <v>21054</v>
      </c>
      <c r="F136" s="191">
        <v>23092</v>
      </c>
      <c r="G136" s="191">
        <v>20158</v>
      </c>
      <c r="H136" s="191">
        <v>21078</v>
      </c>
      <c r="I136" s="211">
        <f>IFERROR(H136/G136-1,"-")</f>
        <v>4.5639448357972068E-2</v>
      </c>
      <c r="J136" s="192">
        <f t="shared" ref="J136:J147" si="77">IFERROR(H136/D136-1,"-")</f>
        <v>-0.34992598075499626</v>
      </c>
      <c r="K136" s="191">
        <f t="shared" ref="K136:K146" si="78">H136-G136</f>
        <v>920</v>
      </c>
      <c r="L136" s="191">
        <f t="shared" ref="L136:L147" si="79">H136-D136</f>
        <v>-11346</v>
      </c>
      <c r="M136" s="192">
        <f t="shared" si="76"/>
        <v>5.7966215799987678E-3</v>
      </c>
    </row>
    <row r="137" spans="2:13" x14ac:dyDescent="0.25">
      <c r="B137" s="194" t="s">
        <v>106</v>
      </c>
      <c r="C137" s="195">
        <v>7684</v>
      </c>
      <c r="D137" s="195">
        <v>24748</v>
      </c>
      <c r="E137" s="195">
        <v>14712</v>
      </c>
      <c r="F137" s="195">
        <v>15109</v>
      </c>
      <c r="G137" s="195">
        <v>13314</v>
      </c>
      <c r="H137" s="195">
        <v>12630</v>
      </c>
      <c r="I137" s="212">
        <f>IFERROR(H137/G137-1,"-")</f>
        <v>-5.1374493014871514E-2</v>
      </c>
      <c r="J137" s="196">
        <f t="shared" si="77"/>
        <v>-0.48965572975593985</v>
      </c>
      <c r="K137" s="195">
        <f t="shared" si="78"/>
        <v>-684</v>
      </c>
      <c r="L137" s="195">
        <f t="shared" si="79"/>
        <v>-12118</v>
      </c>
      <c r="M137" s="196">
        <f t="shared" si="76"/>
        <v>3.4733528112432127E-3</v>
      </c>
    </row>
    <row r="138" spans="2:13" x14ac:dyDescent="0.25">
      <c r="B138" s="194" t="s">
        <v>103</v>
      </c>
      <c r="C138" s="195">
        <v>2990</v>
      </c>
      <c r="D138" s="195">
        <v>7676</v>
      </c>
      <c r="E138" s="195">
        <v>6342</v>
      </c>
      <c r="F138" s="195">
        <v>7983</v>
      </c>
      <c r="G138" s="195">
        <v>6844</v>
      </c>
      <c r="H138" s="195">
        <v>8448</v>
      </c>
      <c r="I138" s="212">
        <f>IFERROR(H138/G138-1,"-")</f>
        <v>0.23436586791350078</v>
      </c>
      <c r="J138" s="196">
        <f t="shared" si="77"/>
        <v>0.10057321521625839</v>
      </c>
      <c r="K138" s="195">
        <f t="shared" si="78"/>
        <v>1604</v>
      </c>
      <c r="L138" s="195">
        <f t="shared" si="79"/>
        <v>772</v>
      </c>
      <c r="M138" s="196">
        <f t="shared" si="76"/>
        <v>2.3232687687555552E-3</v>
      </c>
    </row>
    <row r="139" spans="2:13" x14ac:dyDescent="0.25">
      <c r="B139" s="190" t="s">
        <v>110</v>
      </c>
      <c r="C139" s="191">
        <v>54920</v>
      </c>
      <c r="D139" s="191">
        <v>29893</v>
      </c>
      <c r="E139" s="191">
        <v>149242</v>
      </c>
      <c r="F139" s="191">
        <v>160040</v>
      </c>
      <c r="G139" s="191">
        <v>172476</v>
      </c>
      <c r="H139" s="191">
        <v>168398</v>
      </c>
      <c r="I139" s="211">
        <f>IFERROR(H139/G139-1,"-")</f>
        <v>-2.3643869291959496E-2</v>
      </c>
      <c r="J139" s="192">
        <f t="shared" si="77"/>
        <v>4.6333589803632957</v>
      </c>
      <c r="K139" s="191">
        <f t="shared" si="78"/>
        <v>-4078</v>
      </c>
      <c r="L139" s="191">
        <f t="shared" si="79"/>
        <v>138505</v>
      </c>
      <c r="M139" s="192">
        <f t="shared" si="76"/>
        <v>4.6310820800295686E-2</v>
      </c>
    </row>
    <row r="140" spans="2:13" x14ac:dyDescent="0.25">
      <c r="B140" s="194" t="s">
        <v>113</v>
      </c>
      <c r="C140" s="195">
        <v>22034</v>
      </c>
      <c r="D140" s="195">
        <v>4017</v>
      </c>
      <c r="E140" s="195">
        <v>63251</v>
      </c>
      <c r="F140" s="195">
        <v>67774</v>
      </c>
      <c r="G140" s="195">
        <v>77144</v>
      </c>
      <c r="H140" s="195">
        <v>78491</v>
      </c>
      <c r="I140" s="212">
        <f t="shared" ref="I140:I147" si="80">IFERROR(H140/G140-1,"-")</f>
        <v>1.7460852431815832E-2</v>
      </c>
      <c r="J140" s="196">
        <f t="shared" si="77"/>
        <v>18.539706248444112</v>
      </c>
      <c r="K140" s="195">
        <f t="shared" si="78"/>
        <v>1347</v>
      </c>
      <c r="L140" s="195">
        <f t="shared" si="79"/>
        <v>74474</v>
      </c>
      <c r="M140" s="196">
        <f t="shared" si="76"/>
        <v>2.1585663935652494E-2</v>
      </c>
    </row>
    <row r="141" spans="2:13" x14ac:dyDescent="0.25">
      <c r="B141" s="194" t="s">
        <v>116</v>
      </c>
      <c r="C141" s="195">
        <v>4241</v>
      </c>
      <c r="D141" s="195">
        <v>3089</v>
      </c>
      <c r="E141" s="195">
        <v>9755</v>
      </c>
      <c r="F141" s="195">
        <v>13190</v>
      </c>
      <c r="G141" s="195">
        <v>14121</v>
      </c>
      <c r="H141" s="195">
        <v>13538</v>
      </c>
      <c r="I141" s="212">
        <f t="shared" si="80"/>
        <v>-4.1286027901706657E-2</v>
      </c>
      <c r="J141" s="196">
        <f t="shared" si="77"/>
        <v>3.3826481061832308</v>
      </c>
      <c r="K141" s="195">
        <f t="shared" si="78"/>
        <v>-583</v>
      </c>
      <c r="L141" s="195">
        <f t="shared" si="79"/>
        <v>10449</v>
      </c>
      <c r="M141" s="196">
        <f t="shared" si="76"/>
        <v>3.7230602025819966E-3</v>
      </c>
    </row>
    <row r="142" spans="2:13" x14ac:dyDescent="0.25">
      <c r="B142" s="194" t="s">
        <v>119</v>
      </c>
      <c r="C142" s="195">
        <v>4440</v>
      </c>
      <c r="D142" s="195">
        <v>7345</v>
      </c>
      <c r="E142" s="195">
        <v>18944</v>
      </c>
      <c r="F142" s="195">
        <v>17145</v>
      </c>
      <c r="G142" s="195">
        <v>17361</v>
      </c>
      <c r="H142" s="195">
        <v>15659</v>
      </c>
      <c r="I142" s="212">
        <f t="shared" si="80"/>
        <v>-9.8035827429295508E-2</v>
      </c>
      <c r="J142" s="196">
        <f t="shared" si="77"/>
        <v>1.1319264805990468</v>
      </c>
      <c r="K142" s="195">
        <f t="shared" si="78"/>
        <v>-1702</v>
      </c>
      <c r="L142" s="195">
        <f t="shared" si="79"/>
        <v>8314</v>
      </c>
      <c r="M142" s="196">
        <f t="shared" si="76"/>
        <v>4.3063524680330536E-3</v>
      </c>
    </row>
    <row r="143" spans="2:13" x14ac:dyDescent="0.25">
      <c r="B143" s="194" t="s">
        <v>126</v>
      </c>
      <c r="C143" s="195">
        <v>934</v>
      </c>
      <c r="D143" s="195">
        <v>531</v>
      </c>
      <c r="E143" s="195">
        <v>7178</v>
      </c>
      <c r="F143" s="195">
        <v>5991</v>
      </c>
      <c r="G143" s="195">
        <v>4284</v>
      </c>
      <c r="H143" s="195">
        <v>3951</v>
      </c>
      <c r="I143" s="212">
        <f t="shared" si="80"/>
        <v>-7.7731092436974736E-2</v>
      </c>
      <c r="J143" s="196">
        <f t="shared" si="77"/>
        <v>6.4406779661016946</v>
      </c>
      <c r="K143" s="195">
        <f t="shared" si="78"/>
        <v>-333</v>
      </c>
      <c r="L143" s="195">
        <f t="shared" si="79"/>
        <v>3420</v>
      </c>
      <c r="M143" s="196">
        <f t="shared" si="76"/>
        <v>1.086557162091998E-3</v>
      </c>
    </row>
    <row r="144" spans="2:13" x14ac:dyDescent="0.25">
      <c r="B144" s="194" t="s">
        <v>122</v>
      </c>
      <c r="C144" s="195">
        <v>1399</v>
      </c>
      <c r="D144" s="195">
        <v>1259</v>
      </c>
      <c r="E144" s="195">
        <v>2969</v>
      </c>
      <c r="F144" s="195">
        <v>3554</v>
      </c>
      <c r="G144" s="195">
        <v>4075</v>
      </c>
      <c r="H144" s="195">
        <v>2995</v>
      </c>
      <c r="I144" s="212">
        <f t="shared" si="80"/>
        <v>-0.26503067484662579</v>
      </c>
      <c r="J144" s="196">
        <f t="shared" si="77"/>
        <v>1.3788721207307386</v>
      </c>
      <c r="K144" s="195">
        <f t="shared" si="78"/>
        <v>-1080</v>
      </c>
      <c r="L144" s="195">
        <f t="shared" si="79"/>
        <v>1736</v>
      </c>
      <c r="M144" s="196">
        <f t="shared" si="76"/>
        <v>8.2364938002164867E-4</v>
      </c>
    </row>
    <row r="145" spans="2:13" x14ac:dyDescent="0.25">
      <c r="B145" s="194" t="s">
        <v>131</v>
      </c>
      <c r="C145" s="195">
        <v>1961</v>
      </c>
      <c r="D145" s="195">
        <v>64</v>
      </c>
      <c r="E145" s="195">
        <v>1877</v>
      </c>
      <c r="F145" s="195">
        <v>2260</v>
      </c>
      <c r="G145" s="195">
        <v>2026</v>
      </c>
      <c r="H145" s="195">
        <v>2316</v>
      </c>
      <c r="I145" s="212">
        <f t="shared" si="80"/>
        <v>0.14313919052319846</v>
      </c>
      <c r="J145" s="196">
        <f t="shared" si="77"/>
        <v>35.1875</v>
      </c>
      <c r="K145" s="195">
        <f t="shared" si="78"/>
        <v>290</v>
      </c>
      <c r="L145" s="195">
        <f t="shared" si="79"/>
        <v>2252</v>
      </c>
      <c r="M145" s="196">
        <f t="shared" si="76"/>
        <v>6.3691885279804278E-4</v>
      </c>
    </row>
    <row r="146" spans="2:13" x14ac:dyDescent="0.25">
      <c r="B146" s="194" t="s">
        <v>134</v>
      </c>
      <c r="C146" s="195">
        <v>3936</v>
      </c>
      <c r="D146" s="195">
        <v>53</v>
      </c>
      <c r="E146" s="195">
        <v>926</v>
      </c>
      <c r="F146" s="195">
        <v>1630</v>
      </c>
      <c r="G146" s="195">
        <v>1487</v>
      </c>
      <c r="H146" s="195">
        <v>1126</v>
      </c>
      <c r="I146" s="212">
        <f t="shared" si="80"/>
        <v>-0.24277067921990581</v>
      </c>
      <c r="J146" s="196">
        <f t="shared" si="77"/>
        <v>20.245283018867923</v>
      </c>
      <c r="K146" s="195">
        <f t="shared" si="78"/>
        <v>-361</v>
      </c>
      <c r="L146" s="195">
        <f t="shared" si="79"/>
        <v>1073</v>
      </c>
      <c r="M146" s="196">
        <f t="shared" si="76"/>
        <v>3.09659165911311E-4</v>
      </c>
    </row>
    <row r="147" spans="2:13" x14ac:dyDescent="0.25">
      <c r="B147" s="199" t="s">
        <v>148</v>
      </c>
      <c r="C147" s="200">
        <f t="shared" ref="C147" si="81">C139-SUM(C140:C146)</f>
        <v>15975</v>
      </c>
      <c r="D147" s="200">
        <f t="shared" ref="D147:E147" si="82">D139-SUM(D140:D146)</f>
        <v>13535</v>
      </c>
      <c r="E147" s="200">
        <f t="shared" si="82"/>
        <v>44342</v>
      </c>
      <c r="F147" s="200">
        <f t="shared" ref="F147:H147" si="83">F139-SUM(F140:F146)</f>
        <v>48496</v>
      </c>
      <c r="G147" s="200">
        <f t="shared" si="83"/>
        <v>51978</v>
      </c>
      <c r="H147" s="200">
        <f t="shared" si="83"/>
        <v>50322</v>
      </c>
      <c r="I147" s="213">
        <f t="shared" si="80"/>
        <v>-3.185963292162064E-2</v>
      </c>
      <c r="J147" s="201">
        <f t="shared" si="77"/>
        <v>2.7179165127447358</v>
      </c>
      <c r="K147" s="200">
        <f>H147-G147</f>
        <v>-1656</v>
      </c>
      <c r="L147" s="200">
        <f t="shared" si="79"/>
        <v>36787</v>
      </c>
      <c r="M147" s="201">
        <f t="shared" si="76"/>
        <v>1.3838959633205142E-2</v>
      </c>
    </row>
    <row r="148" spans="2:13" x14ac:dyDescent="0.25">
      <c r="B148" s="186" t="s">
        <v>56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71</v>
      </c>
      <c r="C149" s="209">
        <v>27902</v>
      </c>
      <c r="D149" s="209">
        <v>35117</v>
      </c>
      <c r="E149" s="209">
        <v>72444</v>
      </c>
      <c r="F149" s="209">
        <v>79555</v>
      </c>
      <c r="G149" s="209">
        <v>83503</v>
      </c>
      <c r="H149" s="209">
        <v>83254</v>
      </c>
      <c r="I149" s="210">
        <f>IFERROR(H149/G149-1,"-")</f>
        <v>-2.9819287929775395E-3</v>
      </c>
      <c r="J149" s="210">
        <f>IFERROR(H149/D149-1,"-")</f>
        <v>1.3707606002790671</v>
      </c>
      <c r="K149" s="209">
        <f>H149-G149</f>
        <v>-249</v>
      </c>
      <c r="L149" s="209">
        <f>H149-D149</f>
        <v>48137</v>
      </c>
      <c r="M149" s="210">
        <f t="shared" ref="M149:M161" si="84">H149/H$9</f>
        <v>2.2895527707620145E-2</v>
      </c>
    </row>
    <row r="150" spans="2:13" x14ac:dyDescent="0.25">
      <c r="B150" s="190" t="s">
        <v>100</v>
      </c>
      <c r="C150" s="191">
        <v>10922</v>
      </c>
      <c r="D150" s="191">
        <v>23158</v>
      </c>
      <c r="E150" s="191">
        <v>38906</v>
      </c>
      <c r="F150" s="191">
        <v>41245</v>
      </c>
      <c r="G150" s="191">
        <v>37487</v>
      </c>
      <c r="H150" s="191">
        <v>36630</v>
      </c>
      <c r="I150" s="211">
        <f>IFERROR(H150/G150-1,"-")</f>
        <v>-2.2861258569637499E-2</v>
      </c>
      <c r="J150" s="192">
        <f t="shared" ref="J150:J161" si="85">IFERROR(H150/D150-1,"-")</f>
        <v>0.58174281025995334</v>
      </c>
      <c r="K150" s="191">
        <f t="shared" ref="K150:K160" si="86">H150-G150</f>
        <v>-857</v>
      </c>
      <c r="L150" s="191">
        <f t="shared" ref="L150:L161" si="87">H150-D150</f>
        <v>13472</v>
      </c>
      <c r="M150" s="192">
        <f t="shared" si="84"/>
        <v>1.007354817702604E-2</v>
      </c>
    </row>
    <row r="151" spans="2:13" x14ac:dyDescent="0.25">
      <c r="B151" s="194" t="s">
        <v>106</v>
      </c>
      <c r="C151" s="195">
        <v>5655</v>
      </c>
      <c r="D151" s="195">
        <v>18490</v>
      </c>
      <c r="E151" s="195">
        <v>27610</v>
      </c>
      <c r="F151" s="195">
        <v>29642</v>
      </c>
      <c r="G151" s="195">
        <v>25056</v>
      </c>
      <c r="H151" s="195">
        <v>22561</v>
      </c>
      <c r="I151" s="212">
        <f>IFERROR(H151/G151-1,"-")</f>
        <v>-9.9576947637292412E-2</v>
      </c>
      <c r="J151" s="196">
        <f t="shared" si="85"/>
        <v>0.22017306652244462</v>
      </c>
      <c r="K151" s="195">
        <f t="shared" si="86"/>
        <v>-2495</v>
      </c>
      <c r="L151" s="195">
        <f t="shared" si="87"/>
        <v>4071</v>
      </c>
      <c r="M151" s="196">
        <f t="shared" si="84"/>
        <v>6.2044586519760985E-3</v>
      </c>
    </row>
    <row r="152" spans="2:13" x14ac:dyDescent="0.25">
      <c r="B152" s="194" t="s">
        <v>103</v>
      </c>
      <c r="C152" s="195">
        <v>5267</v>
      </c>
      <c r="D152" s="195">
        <v>4668</v>
      </c>
      <c r="E152" s="195">
        <v>11296</v>
      </c>
      <c r="F152" s="195">
        <v>11603</v>
      </c>
      <c r="G152" s="195">
        <v>12431</v>
      </c>
      <c r="H152" s="195">
        <v>14069</v>
      </c>
      <c r="I152" s="212">
        <f>IFERROR(H152/G152-1,"-")</f>
        <v>0.1317673558040382</v>
      </c>
      <c r="J152" s="196">
        <f t="shared" si="85"/>
        <v>2.013924592973436</v>
      </c>
      <c r="K152" s="195">
        <f t="shared" si="86"/>
        <v>1638</v>
      </c>
      <c r="L152" s="195">
        <f t="shared" si="87"/>
        <v>9401</v>
      </c>
      <c r="M152" s="196">
        <f t="shared" si="84"/>
        <v>3.8690895250499415E-3</v>
      </c>
    </row>
    <row r="153" spans="2:13" x14ac:dyDescent="0.25">
      <c r="B153" s="190" t="s">
        <v>110</v>
      </c>
      <c r="C153" s="191">
        <v>16980</v>
      </c>
      <c r="D153" s="191">
        <v>11959</v>
      </c>
      <c r="E153" s="191">
        <v>33538</v>
      </c>
      <c r="F153" s="191">
        <v>38310</v>
      </c>
      <c r="G153" s="191">
        <v>46016</v>
      </c>
      <c r="H153" s="191">
        <v>46624</v>
      </c>
      <c r="I153" s="211">
        <f>IFERROR(H153/G153-1,"-")</f>
        <v>1.3212795549374157E-2</v>
      </c>
      <c r="J153" s="192">
        <f t="shared" si="85"/>
        <v>2.8986537335897649</v>
      </c>
      <c r="K153" s="191">
        <f t="shared" si="86"/>
        <v>608</v>
      </c>
      <c r="L153" s="191">
        <f t="shared" si="87"/>
        <v>34665</v>
      </c>
      <c r="M153" s="192">
        <f t="shared" si="84"/>
        <v>1.2821979530594106E-2</v>
      </c>
    </row>
    <row r="154" spans="2:13" x14ac:dyDescent="0.25">
      <c r="B154" s="194" t="s">
        <v>113</v>
      </c>
      <c r="C154" s="195">
        <v>4966</v>
      </c>
      <c r="D154" s="195">
        <v>763</v>
      </c>
      <c r="E154" s="195">
        <v>12224</v>
      </c>
      <c r="F154" s="195">
        <v>12143</v>
      </c>
      <c r="G154" s="195">
        <v>13524</v>
      </c>
      <c r="H154" s="195">
        <v>11948</v>
      </c>
      <c r="I154" s="212">
        <f t="shared" ref="I154:I161" si="88">IFERROR(H154/G154-1,"-")</f>
        <v>-0.11653356994971897</v>
      </c>
      <c r="J154" s="196">
        <f t="shared" si="85"/>
        <v>14.65923984272608</v>
      </c>
      <c r="K154" s="195">
        <f t="shared" si="86"/>
        <v>-1576</v>
      </c>
      <c r="L154" s="195">
        <f t="shared" si="87"/>
        <v>11185</v>
      </c>
      <c r="M154" s="196">
        <f t="shared" si="84"/>
        <v>3.2857972595988841E-3</v>
      </c>
    </row>
    <row r="155" spans="2:13" x14ac:dyDescent="0.25">
      <c r="B155" s="194" t="s">
        <v>116</v>
      </c>
      <c r="C155" s="195">
        <v>4391</v>
      </c>
      <c r="D155" s="195">
        <v>2227</v>
      </c>
      <c r="E155" s="195">
        <v>6898</v>
      </c>
      <c r="F155" s="195">
        <v>7378</v>
      </c>
      <c r="G155" s="195">
        <v>8010</v>
      </c>
      <c r="H155" s="195">
        <v>7744</v>
      </c>
      <c r="I155" s="212">
        <f t="shared" si="88"/>
        <v>-3.3208489388264706E-2</v>
      </c>
      <c r="J155" s="196">
        <f t="shared" si="85"/>
        <v>2.4773237539290527</v>
      </c>
      <c r="K155" s="195">
        <f t="shared" si="86"/>
        <v>-266</v>
      </c>
      <c r="L155" s="195">
        <f t="shared" si="87"/>
        <v>5517</v>
      </c>
      <c r="M155" s="196">
        <f t="shared" si="84"/>
        <v>2.1296630380259257E-3</v>
      </c>
    </row>
    <row r="156" spans="2:13" x14ac:dyDescent="0.25">
      <c r="B156" s="194" t="s">
        <v>119</v>
      </c>
      <c r="C156" s="195">
        <v>1925</v>
      </c>
      <c r="D156" s="195">
        <v>3077</v>
      </c>
      <c r="E156" s="195">
        <v>4050</v>
      </c>
      <c r="F156" s="195">
        <v>6162</v>
      </c>
      <c r="G156" s="195">
        <v>7885</v>
      </c>
      <c r="H156" s="195">
        <v>11422</v>
      </c>
      <c r="I156" s="212">
        <f t="shared" si="88"/>
        <v>0.44857324032974</v>
      </c>
      <c r="J156" s="196">
        <f t="shared" si="85"/>
        <v>2.7120571985700357</v>
      </c>
      <c r="K156" s="195">
        <f t="shared" si="86"/>
        <v>3537</v>
      </c>
      <c r="L156" s="195">
        <f t="shared" si="87"/>
        <v>8345</v>
      </c>
      <c r="M156" s="196">
        <f t="shared" si="84"/>
        <v>3.1411429778321438E-3</v>
      </c>
    </row>
    <row r="157" spans="2:13" x14ac:dyDescent="0.25">
      <c r="B157" s="194" t="s">
        <v>126</v>
      </c>
      <c r="C157" s="195">
        <v>550</v>
      </c>
      <c r="D157" s="195">
        <v>378</v>
      </c>
      <c r="E157" s="195">
        <v>1034</v>
      </c>
      <c r="F157" s="195">
        <v>1199</v>
      </c>
      <c r="G157" s="195">
        <v>1797</v>
      </c>
      <c r="H157" s="195">
        <v>1622</v>
      </c>
      <c r="I157" s="212">
        <f t="shared" si="88"/>
        <v>-9.7384529771841977E-2</v>
      </c>
      <c r="J157" s="196">
        <f t="shared" si="85"/>
        <v>3.2910052910052912</v>
      </c>
      <c r="K157" s="195">
        <f t="shared" si="86"/>
        <v>-175</v>
      </c>
      <c r="L157" s="195">
        <f t="shared" si="87"/>
        <v>1244</v>
      </c>
      <c r="M157" s="196">
        <f t="shared" si="84"/>
        <v>4.4606320347082273E-4</v>
      </c>
    </row>
    <row r="158" spans="2:13" x14ac:dyDescent="0.25">
      <c r="B158" s="194" t="s">
        <v>122</v>
      </c>
      <c r="C158" s="195">
        <v>818</v>
      </c>
      <c r="D158" s="195">
        <v>954</v>
      </c>
      <c r="E158" s="195">
        <v>2080</v>
      </c>
      <c r="F158" s="195">
        <v>1957</v>
      </c>
      <c r="G158" s="195">
        <v>2361</v>
      </c>
      <c r="H158" s="195">
        <v>1795</v>
      </c>
      <c r="I158" s="212">
        <f t="shared" si="88"/>
        <v>-0.23972892842016091</v>
      </c>
      <c r="J158" s="196">
        <f t="shared" si="85"/>
        <v>0.88155136268343814</v>
      </c>
      <c r="K158" s="195">
        <f t="shared" si="86"/>
        <v>-566</v>
      </c>
      <c r="L158" s="195">
        <f t="shared" si="87"/>
        <v>841</v>
      </c>
      <c r="M158" s="196">
        <f t="shared" si="84"/>
        <v>4.9363961173250724E-4</v>
      </c>
    </row>
    <row r="159" spans="2:13" x14ac:dyDescent="0.25">
      <c r="B159" s="194" t="s">
        <v>131</v>
      </c>
      <c r="C159" s="195">
        <v>336</v>
      </c>
      <c r="D159" s="195">
        <v>37</v>
      </c>
      <c r="E159" s="195">
        <v>282</v>
      </c>
      <c r="F159" s="195">
        <v>412</v>
      </c>
      <c r="G159" s="195">
        <v>293</v>
      </c>
      <c r="H159" s="195">
        <v>298</v>
      </c>
      <c r="I159" s="212">
        <f t="shared" si="88"/>
        <v>1.7064846416382284E-2</v>
      </c>
      <c r="J159" s="196">
        <f t="shared" si="85"/>
        <v>7.0540540540540544</v>
      </c>
      <c r="K159" s="195">
        <f t="shared" si="86"/>
        <v>5</v>
      </c>
      <c r="L159" s="195">
        <f t="shared" si="87"/>
        <v>261</v>
      </c>
      <c r="M159" s="196">
        <f t="shared" si="84"/>
        <v>8.1952425791803431E-5</v>
      </c>
    </row>
    <row r="160" spans="2:13" x14ac:dyDescent="0.25">
      <c r="B160" s="194" t="s">
        <v>134</v>
      </c>
      <c r="C160" s="195">
        <v>420</v>
      </c>
      <c r="D160" s="195">
        <v>69</v>
      </c>
      <c r="E160" s="195">
        <v>399</v>
      </c>
      <c r="F160" s="195">
        <v>542</v>
      </c>
      <c r="G160" s="195">
        <v>497</v>
      </c>
      <c r="H160" s="195">
        <v>385</v>
      </c>
      <c r="I160" s="212">
        <f t="shared" si="88"/>
        <v>-0.22535211267605637</v>
      </c>
      <c r="J160" s="196">
        <f t="shared" si="85"/>
        <v>4.5797101449275361</v>
      </c>
      <c r="K160" s="195">
        <f t="shared" si="86"/>
        <v>-112</v>
      </c>
      <c r="L160" s="195">
        <f t="shared" si="87"/>
        <v>316</v>
      </c>
      <c r="M160" s="196">
        <f t="shared" si="84"/>
        <v>1.0587813399276619E-4</v>
      </c>
    </row>
    <row r="161" spans="2:13" x14ac:dyDescent="0.25">
      <c r="B161" s="199" t="s">
        <v>148</v>
      </c>
      <c r="C161" s="200">
        <f t="shared" ref="C161" si="89">C153-SUM(C154:C160)</f>
        <v>3574</v>
      </c>
      <c r="D161" s="200">
        <f t="shared" ref="D161:E161" si="90">D153-SUM(D154:D160)</f>
        <v>4454</v>
      </c>
      <c r="E161" s="200">
        <f t="shared" si="90"/>
        <v>6571</v>
      </c>
      <c r="F161" s="200">
        <f t="shared" ref="F161:H161" si="91">F153-SUM(F154:F160)</f>
        <v>8517</v>
      </c>
      <c r="G161" s="200">
        <f t="shared" si="91"/>
        <v>11649</v>
      </c>
      <c r="H161" s="200">
        <f t="shared" si="91"/>
        <v>11410</v>
      </c>
      <c r="I161" s="213">
        <f t="shared" si="88"/>
        <v>-2.0516782556442625E-2</v>
      </c>
      <c r="J161" s="201">
        <f t="shared" si="85"/>
        <v>1.5617422541535699</v>
      </c>
      <c r="K161" s="200">
        <f>H161-G161</f>
        <v>-239</v>
      </c>
      <c r="L161" s="200">
        <f t="shared" si="87"/>
        <v>6956</v>
      </c>
      <c r="M161" s="201">
        <f t="shared" si="84"/>
        <v>3.1378428801492526E-3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4E02-8CCB-4AE9-9407-CA8620A953B5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275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46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46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269</v>
      </c>
      <c r="D7" s="205" t="s">
        <v>270</v>
      </c>
      <c r="E7" s="205" t="s">
        <v>271</v>
      </c>
      <c r="F7" s="205" t="s">
        <v>272</v>
      </c>
      <c r="G7" s="205" t="s">
        <v>273</v>
      </c>
      <c r="H7" s="205" t="s">
        <v>274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269</v>
      </c>
      <c r="P7" s="205" t="s">
        <v>270</v>
      </c>
      <c r="Q7" s="205" t="s">
        <v>271</v>
      </c>
      <c r="R7" s="205" t="s">
        <v>272</v>
      </c>
      <c r="S7" s="205" t="s">
        <v>273</v>
      </c>
      <c r="T7" s="205" t="s">
        <v>274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46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51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99</v>
      </c>
      <c r="B9" s="187" t="s">
        <v>71</v>
      </c>
      <c r="C9" s="209">
        <f t="shared" ref="C9:H9" si="0">C10+C13</f>
        <v>914906</v>
      </c>
      <c r="D9" s="209">
        <f t="shared" si="0"/>
        <v>808744</v>
      </c>
      <c r="E9" s="209">
        <f t="shared" si="0"/>
        <v>2458403</v>
      </c>
      <c r="F9" s="209">
        <f t="shared" si="0"/>
        <v>2697945</v>
      </c>
      <c r="G9" s="209">
        <f t="shared" si="0"/>
        <v>2857454</v>
      </c>
      <c r="H9" s="209">
        <f t="shared" si="0"/>
        <v>2796345</v>
      </c>
      <c r="I9" s="210">
        <f>IFERROR(H9/G9-1,"-")</f>
        <v>-2.1385821084083934E-2</v>
      </c>
      <c r="J9" s="209">
        <f t="shared" ref="J9:J21" si="1">H9-G9</f>
        <v>-61109</v>
      </c>
      <c r="K9" s="210">
        <f t="shared" ref="K9:K21" si="2">H9/H$9</f>
        <v>1</v>
      </c>
      <c r="N9" s="187" t="s">
        <v>71</v>
      </c>
      <c r="O9" s="209">
        <f t="shared" ref="O9:T9" si="3">O10+O13</f>
        <v>133535</v>
      </c>
      <c r="P9" s="209">
        <f t="shared" si="3"/>
        <v>126835</v>
      </c>
      <c r="Q9" s="209">
        <f t="shared" si="3"/>
        <v>371684</v>
      </c>
      <c r="R9" s="209">
        <f t="shared" si="3"/>
        <v>429134</v>
      </c>
      <c r="S9" s="209">
        <f t="shared" si="3"/>
        <v>496487</v>
      </c>
      <c r="T9" s="209">
        <f t="shared" si="3"/>
        <v>501562</v>
      </c>
      <c r="U9" s="210">
        <f>IFERROR(T9/S9-1,"-")</f>
        <v>1.0221818496758184E-2</v>
      </c>
      <c r="V9" s="209">
        <f>T9-S9</f>
        <v>5075</v>
      </c>
      <c r="W9" s="210">
        <f t="shared" ref="W9:W21" si="4">T9/T$9</f>
        <v>1</v>
      </c>
    </row>
    <row r="10" spans="1:23" x14ac:dyDescent="0.25">
      <c r="A10" s="193" t="s">
        <v>106</v>
      </c>
      <c r="B10" s="190" t="s">
        <v>100</v>
      </c>
      <c r="C10" s="191">
        <v>231991</v>
      </c>
      <c r="D10" s="191">
        <v>413182</v>
      </c>
      <c r="E10" s="191">
        <v>592134</v>
      </c>
      <c r="F10" s="191">
        <v>612891</v>
      </c>
      <c r="G10" s="191">
        <v>610401</v>
      </c>
      <c r="H10" s="191">
        <v>605751</v>
      </c>
      <c r="I10" s="211">
        <f>IFERROR(H10/G10-1,"-")</f>
        <v>-7.6179429588090208E-3</v>
      </c>
      <c r="J10" s="190">
        <f t="shared" si="1"/>
        <v>-4650</v>
      </c>
      <c r="K10" s="192">
        <f t="shared" si="2"/>
        <v>0.21662241247056424</v>
      </c>
      <c r="N10" s="190" t="s">
        <v>100</v>
      </c>
      <c r="O10" s="191">
        <v>52528</v>
      </c>
      <c r="P10" s="191">
        <v>78583</v>
      </c>
      <c r="Q10" s="191">
        <v>190074</v>
      </c>
      <c r="R10" s="191">
        <v>198281</v>
      </c>
      <c r="S10" s="191">
        <v>211637</v>
      </c>
      <c r="T10" s="191">
        <v>217495</v>
      </c>
      <c r="U10" s="211">
        <f>IFERROR(T10/S10-1,"-")</f>
        <v>2.7679470035957721E-2</v>
      </c>
      <c r="V10" s="190">
        <f t="shared" ref="V10:V20" si="5">T10-S10</f>
        <v>5858</v>
      </c>
      <c r="W10" s="192">
        <f t="shared" si="4"/>
        <v>0.43363532325016646</v>
      </c>
    </row>
    <row r="11" spans="1:23" x14ac:dyDescent="0.25">
      <c r="A11" s="193" t="s">
        <v>103</v>
      </c>
      <c r="B11" s="194" t="s">
        <v>106</v>
      </c>
      <c r="C11" s="195">
        <v>85272</v>
      </c>
      <c r="D11" s="195">
        <v>212682</v>
      </c>
      <c r="E11" s="195">
        <v>235952</v>
      </c>
      <c r="F11" s="195">
        <v>237602</v>
      </c>
      <c r="G11" s="195">
        <v>234916</v>
      </c>
      <c r="H11" s="195">
        <v>229750</v>
      </c>
      <c r="I11" s="212">
        <f>IFERROR(H11/G11-1,"-")</f>
        <v>-2.1990839278720919E-2</v>
      </c>
      <c r="J11" s="194">
        <f t="shared" si="1"/>
        <v>-5166</v>
      </c>
      <c r="K11" s="196">
        <f t="shared" si="2"/>
        <v>8.2160820642660323E-2</v>
      </c>
      <c r="N11" s="194" t="s">
        <v>106</v>
      </c>
      <c r="O11" s="195">
        <v>10096</v>
      </c>
      <c r="P11" s="195">
        <v>26717</v>
      </c>
      <c r="Q11" s="195">
        <v>46259</v>
      </c>
      <c r="R11" s="195">
        <v>41762</v>
      </c>
      <c r="S11" s="195">
        <v>52829</v>
      </c>
      <c r="T11" s="195">
        <v>49089</v>
      </c>
      <c r="U11" s="212">
        <f>IFERROR(T11/S11-1,"-")</f>
        <v>-7.0794450017982569E-2</v>
      </c>
      <c r="V11" s="194">
        <f t="shared" si="5"/>
        <v>-3740</v>
      </c>
      <c r="W11" s="196">
        <f>T11/T$9</f>
        <v>9.7872247100059415E-2</v>
      </c>
    </row>
    <row r="12" spans="1:23" x14ac:dyDescent="0.25">
      <c r="A12" s="1"/>
      <c r="B12" s="194" t="s">
        <v>103</v>
      </c>
      <c r="C12" s="195">
        <v>146719</v>
      </c>
      <c r="D12" s="195">
        <v>200500</v>
      </c>
      <c r="E12" s="195">
        <v>356182</v>
      </c>
      <c r="F12" s="195">
        <v>375289</v>
      </c>
      <c r="G12" s="195">
        <v>375485</v>
      </c>
      <c r="H12" s="195">
        <v>376001</v>
      </c>
      <c r="I12" s="212">
        <f>IFERROR(H12/G12-1,"-")</f>
        <v>1.3742226720108164E-3</v>
      </c>
      <c r="J12" s="194">
        <f t="shared" si="1"/>
        <v>516</v>
      </c>
      <c r="K12" s="196">
        <f t="shared" si="2"/>
        <v>0.13446159182790393</v>
      </c>
      <c r="N12" s="194" t="s">
        <v>103</v>
      </c>
      <c r="O12" s="195">
        <v>42432</v>
      </c>
      <c r="P12" s="195">
        <v>51866</v>
      </c>
      <c r="Q12" s="195">
        <v>143815</v>
      </c>
      <c r="R12" s="195">
        <v>156519</v>
      </c>
      <c r="S12" s="195">
        <v>158808</v>
      </c>
      <c r="T12" s="195">
        <v>168406</v>
      </c>
      <c r="U12" s="212">
        <f>IFERROR(T12/S12-1,"-")</f>
        <v>6.043776132184786E-2</v>
      </c>
      <c r="V12" s="194">
        <f t="shared" si="5"/>
        <v>9598</v>
      </c>
      <c r="W12" s="196">
        <f t="shared" si="4"/>
        <v>0.33576307615010709</v>
      </c>
    </row>
    <row r="13" spans="1:23" s="76" customFormat="1" x14ac:dyDescent="0.25">
      <c r="B13" s="190" t="s">
        <v>110</v>
      </c>
      <c r="C13" s="191">
        <v>682915</v>
      </c>
      <c r="D13" s="191">
        <v>395562</v>
      </c>
      <c r="E13" s="191">
        <v>1866269</v>
      </c>
      <c r="F13" s="191">
        <v>2085054</v>
      </c>
      <c r="G13" s="191">
        <v>2247053</v>
      </c>
      <c r="H13" s="191">
        <v>2190594</v>
      </c>
      <c r="I13" s="211">
        <f>IFERROR(H13/G13-1,"-")</f>
        <v>-2.5125798100890329E-2</v>
      </c>
      <c r="J13" s="190">
        <f t="shared" si="1"/>
        <v>-56459</v>
      </c>
      <c r="K13" s="192">
        <f t="shared" si="2"/>
        <v>0.78337758752943576</v>
      </c>
      <c r="N13" s="190" t="s">
        <v>110</v>
      </c>
      <c r="O13" s="191">
        <v>81007</v>
      </c>
      <c r="P13" s="191">
        <v>48252</v>
      </c>
      <c r="Q13" s="191">
        <v>181610</v>
      </c>
      <c r="R13" s="191">
        <v>230853</v>
      </c>
      <c r="S13" s="191">
        <v>284850</v>
      </c>
      <c r="T13" s="191">
        <v>284067</v>
      </c>
      <c r="U13" s="211">
        <f>IFERROR(T13/S13-1,"-")</f>
        <v>-2.7488151658767723E-3</v>
      </c>
      <c r="V13" s="190">
        <f t="shared" si="5"/>
        <v>-783</v>
      </c>
      <c r="W13" s="192">
        <f t="shared" si="4"/>
        <v>0.56636467674983348</v>
      </c>
    </row>
    <row r="14" spans="1:23" s="76" customFormat="1" x14ac:dyDescent="0.25">
      <c r="B14" s="194" t="s">
        <v>113</v>
      </c>
      <c r="C14" s="195">
        <v>260165</v>
      </c>
      <c r="D14" s="195">
        <v>57406</v>
      </c>
      <c r="E14" s="195">
        <v>854957</v>
      </c>
      <c r="F14" s="195">
        <v>951400</v>
      </c>
      <c r="G14" s="195">
        <v>1019845</v>
      </c>
      <c r="H14" s="195">
        <v>1000795</v>
      </c>
      <c r="I14" s="212">
        <f t="shared" ref="I14:I21" si="6">IFERROR(H14/G14-1,"-")</f>
        <v>-1.867930911069815E-2</v>
      </c>
      <c r="J14" s="194">
        <f t="shared" si="1"/>
        <v>-19050</v>
      </c>
      <c r="K14" s="196">
        <f t="shared" si="2"/>
        <v>0.3578939651580903</v>
      </c>
      <c r="N14" s="194" t="s">
        <v>113</v>
      </c>
      <c r="O14" s="195">
        <v>15526</v>
      </c>
      <c r="P14" s="195">
        <v>3638</v>
      </c>
      <c r="Q14" s="195">
        <v>38465</v>
      </c>
      <c r="R14" s="195">
        <v>50127</v>
      </c>
      <c r="S14" s="195">
        <v>62049</v>
      </c>
      <c r="T14" s="195">
        <v>66371</v>
      </c>
      <c r="U14" s="212">
        <f t="shared" ref="U14:U21" si="7">IFERROR(T14/S14-1,"-")</f>
        <v>6.965462779416276E-2</v>
      </c>
      <c r="V14" s="194">
        <f t="shared" si="5"/>
        <v>4322</v>
      </c>
      <c r="W14" s="196">
        <f t="shared" si="4"/>
        <v>0.13232860543661601</v>
      </c>
    </row>
    <row r="15" spans="1:23" x14ac:dyDescent="0.25">
      <c r="A15" s="1"/>
      <c r="B15" s="194" t="s">
        <v>116</v>
      </c>
      <c r="C15" s="195">
        <v>101597</v>
      </c>
      <c r="D15" s="195">
        <v>64653</v>
      </c>
      <c r="E15" s="195">
        <v>208666</v>
      </c>
      <c r="F15" s="195">
        <v>240943</v>
      </c>
      <c r="G15" s="195">
        <v>250717</v>
      </c>
      <c r="H15" s="195">
        <v>243214</v>
      </c>
      <c r="I15" s="212">
        <f t="shared" si="6"/>
        <v>-2.9926171739451224E-2</v>
      </c>
      <c r="J15" s="194">
        <f t="shared" si="1"/>
        <v>-7503</v>
      </c>
      <c r="K15" s="196">
        <f t="shared" si="2"/>
        <v>8.6975677178602787E-2</v>
      </c>
      <c r="N15" s="194" t="s">
        <v>116</v>
      </c>
      <c r="O15" s="195">
        <v>29909</v>
      </c>
      <c r="P15" s="195">
        <v>11169</v>
      </c>
      <c r="Q15" s="195">
        <v>58121</v>
      </c>
      <c r="R15" s="195">
        <v>69126</v>
      </c>
      <c r="S15" s="195">
        <v>77278</v>
      </c>
      <c r="T15" s="195">
        <v>75698</v>
      </c>
      <c r="U15" s="212">
        <f t="shared" si="7"/>
        <v>-2.0445663707652884E-2</v>
      </c>
      <c r="V15" s="194">
        <f t="shared" si="5"/>
        <v>-1580</v>
      </c>
      <c r="W15" s="196">
        <f t="shared" si="4"/>
        <v>0.1509245118250585</v>
      </c>
    </row>
    <row r="16" spans="1:23" x14ac:dyDescent="0.25">
      <c r="A16" s="1"/>
      <c r="B16" s="194" t="s">
        <v>119</v>
      </c>
      <c r="C16" s="195">
        <v>37686</v>
      </c>
      <c r="D16" s="195">
        <v>56994</v>
      </c>
      <c r="E16" s="195">
        <v>108663</v>
      </c>
      <c r="F16" s="195">
        <v>119721</v>
      </c>
      <c r="G16" s="195">
        <v>132227</v>
      </c>
      <c r="H16" s="195">
        <v>125365</v>
      </c>
      <c r="I16" s="212">
        <f t="shared" si="6"/>
        <v>-5.1895603772300625E-2</v>
      </c>
      <c r="J16" s="194">
        <f t="shared" si="1"/>
        <v>-6862</v>
      </c>
      <c r="K16" s="196">
        <f t="shared" si="2"/>
        <v>4.4831735712152827E-2</v>
      </c>
      <c r="N16" s="194" t="s">
        <v>119</v>
      </c>
      <c r="O16" s="195">
        <v>5531</v>
      </c>
      <c r="P16" s="195">
        <v>8045</v>
      </c>
      <c r="Q16" s="195">
        <v>16748</v>
      </c>
      <c r="R16" s="195">
        <v>23461</v>
      </c>
      <c r="S16" s="195">
        <v>35926</v>
      </c>
      <c r="T16" s="195">
        <v>32473</v>
      </c>
      <c r="U16" s="212">
        <f t="shared" si="7"/>
        <v>-9.6114234816010669E-2</v>
      </c>
      <c r="V16" s="194">
        <f t="shared" si="5"/>
        <v>-3453</v>
      </c>
      <c r="W16" s="196">
        <f t="shared" si="4"/>
        <v>6.4743740554507712E-2</v>
      </c>
    </row>
    <row r="17" spans="1:23" x14ac:dyDescent="0.25">
      <c r="A17" s="1"/>
      <c r="B17" s="194" t="s">
        <v>126</v>
      </c>
      <c r="C17" s="195">
        <v>24996</v>
      </c>
      <c r="D17" s="195">
        <v>21242</v>
      </c>
      <c r="E17" s="195">
        <v>85989</v>
      </c>
      <c r="F17" s="195">
        <v>77282</v>
      </c>
      <c r="G17" s="195">
        <v>85188</v>
      </c>
      <c r="H17" s="195">
        <v>79215</v>
      </c>
      <c r="I17" s="212">
        <f t="shared" si="6"/>
        <v>-7.0115509226651662E-2</v>
      </c>
      <c r="J17" s="194">
        <f t="shared" si="1"/>
        <v>-5973</v>
      </c>
      <c r="K17" s="196">
        <f t="shared" si="2"/>
        <v>2.8328049650525954E-2</v>
      </c>
      <c r="N17" s="194" t="s">
        <v>126</v>
      </c>
      <c r="O17" s="195">
        <v>1295</v>
      </c>
      <c r="P17" s="195">
        <v>1315</v>
      </c>
      <c r="Q17" s="195">
        <v>3662</v>
      </c>
      <c r="R17" s="195">
        <v>4379</v>
      </c>
      <c r="S17" s="195">
        <v>8043</v>
      </c>
      <c r="T17" s="195">
        <v>8352</v>
      </c>
      <c r="U17" s="212">
        <f t="shared" si="7"/>
        <v>3.8418500559492808E-2</v>
      </c>
      <c r="V17" s="194">
        <f t="shared" si="5"/>
        <v>309</v>
      </c>
      <c r="W17" s="196">
        <f t="shared" si="4"/>
        <v>1.6651979216926321E-2</v>
      </c>
    </row>
    <row r="18" spans="1:23" x14ac:dyDescent="0.25">
      <c r="A18" s="1"/>
      <c r="B18" s="194" t="s">
        <v>122</v>
      </c>
      <c r="C18" s="195">
        <v>34737</v>
      </c>
      <c r="D18" s="195">
        <v>29008</v>
      </c>
      <c r="E18" s="195">
        <v>85583</v>
      </c>
      <c r="F18" s="195">
        <v>87360</v>
      </c>
      <c r="G18" s="195">
        <v>92695</v>
      </c>
      <c r="H18" s="195">
        <v>83678</v>
      </c>
      <c r="I18" s="212">
        <f t="shared" si="6"/>
        <v>-9.7276012729920702E-2</v>
      </c>
      <c r="J18" s="194">
        <f t="shared" si="1"/>
        <v>-9017</v>
      </c>
      <c r="K18" s="196">
        <f t="shared" si="2"/>
        <v>2.9924061587536587E-2</v>
      </c>
      <c r="N18" s="194" t="s">
        <v>122</v>
      </c>
      <c r="O18" s="195">
        <v>1191</v>
      </c>
      <c r="P18" s="195">
        <v>1496</v>
      </c>
      <c r="Q18" s="195">
        <v>3227</v>
      </c>
      <c r="R18" s="195">
        <v>3986</v>
      </c>
      <c r="S18" s="195">
        <v>5051</v>
      </c>
      <c r="T18" s="195">
        <v>5199</v>
      </c>
      <c r="U18" s="212">
        <f t="shared" si="7"/>
        <v>2.9301128489408024E-2</v>
      </c>
      <c r="V18" s="194">
        <f t="shared" si="5"/>
        <v>148</v>
      </c>
      <c r="W18" s="196">
        <f t="shared" si="4"/>
        <v>1.036561780996168E-2</v>
      </c>
    </row>
    <row r="19" spans="1:23" x14ac:dyDescent="0.25">
      <c r="A19" s="193" t="s">
        <v>147</v>
      </c>
      <c r="B19" s="194" t="s">
        <v>131</v>
      </c>
      <c r="C19" s="195">
        <v>18060</v>
      </c>
      <c r="D19" s="195">
        <v>1592</v>
      </c>
      <c r="E19" s="195">
        <v>23862</v>
      </c>
      <c r="F19" s="195">
        <v>29939</v>
      </c>
      <c r="G19" s="195">
        <v>27075</v>
      </c>
      <c r="H19" s="195">
        <v>25876</v>
      </c>
      <c r="I19" s="212">
        <f t="shared" si="6"/>
        <v>-4.4284395198522675E-2</v>
      </c>
      <c r="J19" s="194">
        <f t="shared" si="1"/>
        <v>-1199</v>
      </c>
      <c r="K19" s="196">
        <f t="shared" si="2"/>
        <v>9.2535077038062193E-3</v>
      </c>
      <c r="N19" s="194" t="s">
        <v>131</v>
      </c>
      <c r="O19" s="195">
        <v>1690</v>
      </c>
      <c r="P19" s="195">
        <v>149</v>
      </c>
      <c r="Q19" s="195">
        <v>1894</v>
      </c>
      <c r="R19" s="195">
        <v>2512</v>
      </c>
      <c r="S19" s="195">
        <v>2493</v>
      </c>
      <c r="T19" s="195">
        <v>2576</v>
      </c>
      <c r="U19" s="212">
        <f t="shared" si="7"/>
        <v>3.3293221018852792E-2</v>
      </c>
      <c r="V19" s="194">
        <f t="shared" si="5"/>
        <v>83</v>
      </c>
      <c r="W19" s="196">
        <f t="shared" si="4"/>
        <v>5.1359552757186547E-3</v>
      </c>
    </row>
    <row r="20" spans="1:23" x14ac:dyDescent="0.25">
      <c r="A20" s="198" t="s">
        <v>148</v>
      </c>
      <c r="B20" s="194" t="s">
        <v>134</v>
      </c>
      <c r="C20" s="195">
        <v>24204</v>
      </c>
      <c r="D20" s="195">
        <v>1617</v>
      </c>
      <c r="E20" s="195">
        <v>16493</v>
      </c>
      <c r="F20" s="195">
        <v>25943</v>
      </c>
      <c r="G20" s="195">
        <v>24516</v>
      </c>
      <c r="H20" s="195">
        <v>21016</v>
      </c>
      <c r="I20" s="212">
        <f t="shared" si="6"/>
        <v>-0.14276390928373306</v>
      </c>
      <c r="J20" s="194">
        <f t="shared" si="1"/>
        <v>-3500</v>
      </c>
      <c r="K20" s="196">
        <f t="shared" si="2"/>
        <v>7.5155247296023915E-3</v>
      </c>
      <c r="N20" s="194" t="s">
        <v>134</v>
      </c>
      <c r="O20" s="195">
        <v>2266</v>
      </c>
      <c r="P20" s="195">
        <v>239</v>
      </c>
      <c r="Q20" s="195">
        <v>1655</v>
      </c>
      <c r="R20" s="195">
        <v>2550</v>
      </c>
      <c r="S20" s="195">
        <v>2984</v>
      </c>
      <c r="T20" s="195">
        <v>2155</v>
      </c>
      <c r="U20" s="212">
        <f t="shared" si="7"/>
        <v>-0.27781501340482573</v>
      </c>
      <c r="V20" s="194">
        <f t="shared" si="5"/>
        <v>-829</v>
      </c>
      <c r="W20" s="196">
        <f t="shared" si="4"/>
        <v>4.296577491915257E-3</v>
      </c>
    </row>
    <row r="21" spans="1:23" x14ac:dyDescent="0.25">
      <c r="B21" s="199" t="s">
        <v>148</v>
      </c>
      <c r="C21" s="200">
        <f t="shared" ref="C21" si="8">C13-SUM(C14:C20)</f>
        <v>181470</v>
      </c>
      <c r="D21" s="200">
        <f t="shared" ref="D21:H21" si="9">D13-SUM(D14:D20)</f>
        <v>163050</v>
      </c>
      <c r="E21" s="200">
        <f t="shared" si="9"/>
        <v>482056</v>
      </c>
      <c r="F21" s="200">
        <f t="shared" si="9"/>
        <v>552466</v>
      </c>
      <c r="G21" s="200">
        <f t="shared" si="9"/>
        <v>614790</v>
      </c>
      <c r="H21" s="200">
        <f t="shared" si="9"/>
        <v>611435</v>
      </c>
      <c r="I21" s="213">
        <f t="shared" si="6"/>
        <v>-5.4571479692252511E-3</v>
      </c>
      <c r="J21" s="199">
        <f t="shared" si="1"/>
        <v>-3355</v>
      </c>
      <c r="K21" s="201">
        <f t="shared" si="2"/>
        <v>0.2186550658091187</v>
      </c>
      <c r="N21" s="199" t="s">
        <v>148</v>
      </c>
      <c r="O21" s="200">
        <f t="shared" ref="O21:T21" si="10">O13-SUM(O14:O20)</f>
        <v>23599</v>
      </c>
      <c r="P21" s="200">
        <f t="shared" si="10"/>
        <v>22201</v>
      </c>
      <c r="Q21" s="200">
        <f t="shared" si="10"/>
        <v>57838</v>
      </c>
      <c r="R21" s="200">
        <f t="shared" si="10"/>
        <v>74712</v>
      </c>
      <c r="S21" s="200">
        <f t="shared" si="10"/>
        <v>91026</v>
      </c>
      <c r="T21" s="200">
        <f t="shared" si="10"/>
        <v>91243</v>
      </c>
      <c r="U21" s="213">
        <f t="shared" si="7"/>
        <v>2.3839342605409541E-3</v>
      </c>
      <c r="V21" s="199">
        <f>T21-S21</f>
        <v>217</v>
      </c>
      <c r="W21" s="201">
        <f t="shared" si="4"/>
        <v>0.18191768913912937</v>
      </c>
    </row>
    <row r="22" spans="1:23" x14ac:dyDescent="0.25">
      <c r="B22" s="186" t="s">
        <v>47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71</v>
      </c>
      <c r="C23" s="209">
        <f t="shared" ref="C23:H23" si="11">C24+C27</f>
        <v>323732</v>
      </c>
      <c r="D23" s="209">
        <f t="shared" si="11"/>
        <v>332691</v>
      </c>
      <c r="E23" s="209">
        <f t="shared" si="11"/>
        <v>990351</v>
      </c>
      <c r="F23" s="209">
        <f t="shared" si="11"/>
        <v>1019717</v>
      </c>
      <c r="G23" s="209">
        <f t="shared" si="11"/>
        <v>1059130</v>
      </c>
      <c r="H23" s="209">
        <f t="shared" si="11"/>
        <v>985309</v>
      </c>
      <c r="I23" s="210">
        <f>IFERROR(H23/G23-1,"-")</f>
        <v>-6.9699659154211502E-2</v>
      </c>
      <c r="J23" s="209">
        <f>H23-G23</f>
        <v>-73821</v>
      </c>
      <c r="K23" s="210">
        <f t="shared" ref="K23:K35" si="12">H23/H$9</f>
        <v>0.35235602187855936</v>
      </c>
    </row>
    <row r="24" spans="1:23" x14ac:dyDescent="0.25">
      <c r="B24" s="190" t="s">
        <v>100</v>
      </c>
      <c r="C24" s="191">
        <v>42667</v>
      </c>
      <c r="D24" s="191">
        <v>148328</v>
      </c>
      <c r="E24" s="191">
        <v>127460</v>
      </c>
      <c r="F24" s="191">
        <v>101872</v>
      </c>
      <c r="G24" s="191">
        <v>91647</v>
      </c>
      <c r="H24" s="191">
        <v>78828</v>
      </c>
      <c r="I24" s="211">
        <f>IFERROR(H24/G24-1,"-")</f>
        <v>-0.13987364561851456</v>
      </c>
      <c r="J24" s="190">
        <f t="shared" ref="J24:J34" si="13">H24-G24</f>
        <v>-12819</v>
      </c>
      <c r="K24" s="192">
        <f t="shared" si="12"/>
        <v>2.8189654709987501E-2</v>
      </c>
    </row>
    <row r="25" spans="1:23" x14ac:dyDescent="0.25">
      <c r="B25" s="194" t="s">
        <v>106</v>
      </c>
      <c r="C25" s="195">
        <v>19787</v>
      </c>
      <c r="D25" s="195">
        <v>73747</v>
      </c>
      <c r="E25" s="195">
        <v>52266</v>
      </c>
      <c r="F25" s="195">
        <v>40607</v>
      </c>
      <c r="G25" s="195">
        <v>32381</v>
      </c>
      <c r="H25" s="195">
        <v>35823</v>
      </c>
      <c r="I25" s="212">
        <f>IFERROR(H25/G25-1,"-")</f>
        <v>0.10629690250455504</v>
      </c>
      <c r="J25" s="194">
        <f t="shared" si="13"/>
        <v>3442</v>
      </c>
      <c r="K25" s="196">
        <f t="shared" si="12"/>
        <v>1.2810651046276478E-2</v>
      </c>
    </row>
    <row r="26" spans="1:23" x14ac:dyDescent="0.25">
      <c r="B26" s="194" t="s">
        <v>103</v>
      </c>
      <c r="C26" s="195">
        <v>22880</v>
      </c>
      <c r="D26" s="195">
        <v>74581</v>
      </c>
      <c r="E26" s="195">
        <v>75194</v>
      </c>
      <c r="F26" s="195">
        <v>61265</v>
      </c>
      <c r="G26" s="195">
        <v>59266</v>
      </c>
      <c r="H26" s="195">
        <v>43005</v>
      </c>
      <c r="I26" s="212">
        <f>IFERROR(H26/G26-1,"-")</f>
        <v>-0.27437316505247533</v>
      </c>
      <c r="J26" s="194">
        <f t="shared" si="13"/>
        <v>-16261</v>
      </c>
      <c r="K26" s="196">
        <f t="shared" si="12"/>
        <v>1.5379003663711022E-2</v>
      </c>
    </row>
    <row r="27" spans="1:23" x14ac:dyDescent="0.25">
      <c r="B27" s="190" t="s">
        <v>110</v>
      </c>
      <c r="C27" s="191">
        <v>281065</v>
      </c>
      <c r="D27" s="191">
        <v>184363</v>
      </c>
      <c r="E27" s="191">
        <v>862891</v>
      </c>
      <c r="F27" s="191">
        <v>917845</v>
      </c>
      <c r="G27" s="191">
        <v>967483</v>
      </c>
      <c r="H27" s="191">
        <v>906481</v>
      </c>
      <c r="I27" s="211">
        <f>IFERROR(H27/G27-1,"-")</f>
        <v>-6.3052270685893141E-2</v>
      </c>
      <c r="J27" s="190">
        <f t="shared" si="13"/>
        <v>-61002</v>
      </c>
      <c r="K27" s="192">
        <f t="shared" si="12"/>
        <v>0.32416636716857183</v>
      </c>
    </row>
    <row r="28" spans="1:23" x14ac:dyDescent="0.25">
      <c r="B28" s="194" t="s">
        <v>113</v>
      </c>
      <c r="C28" s="195">
        <v>118184</v>
      </c>
      <c r="D28" s="195">
        <v>31455</v>
      </c>
      <c r="E28" s="195">
        <v>433227</v>
      </c>
      <c r="F28" s="195">
        <v>465053</v>
      </c>
      <c r="G28" s="195">
        <v>491622</v>
      </c>
      <c r="H28" s="195">
        <v>463867</v>
      </c>
      <c r="I28" s="212">
        <f t="shared" ref="I28:I35" si="14">IFERROR(H28/G28-1,"-")</f>
        <v>-5.6455976339545466E-2</v>
      </c>
      <c r="J28" s="194">
        <f t="shared" si="13"/>
        <v>-27755</v>
      </c>
      <c r="K28" s="196">
        <f t="shared" si="12"/>
        <v>0.16588332269444578</v>
      </c>
    </row>
    <row r="29" spans="1:23" x14ac:dyDescent="0.25">
      <c r="B29" s="194" t="s">
        <v>116</v>
      </c>
      <c r="C29" s="195">
        <v>38528</v>
      </c>
      <c r="D29" s="195">
        <v>33944</v>
      </c>
      <c r="E29" s="195">
        <v>99189</v>
      </c>
      <c r="F29" s="195">
        <v>107879</v>
      </c>
      <c r="G29" s="195">
        <v>109017</v>
      </c>
      <c r="H29" s="195">
        <v>101051</v>
      </c>
      <c r="I29" s="212">
        <f t="shared" si="14"/>
        <v>-7.3071172385958172E-2</v>
      </c>
      <c r="J29" s="194">
        <f t="shared" si="13"/>
        <v>-7966</v>
      </c>
      <c r="K29" s="196">
        <f t="shared" si="12"/>
        <v>3.6136814305817055E-2</v>
      </c>
    </row>
    <row r="30" spans="1:23" x14ac:dyDescent="0.25">
      <c r="B30" s="194" t="s">
        <v>119</v>
      </c>
      <c r="C30" s="195">
        <v>12780</v>
      </c>
      <c r="D30" s="195">
        <v>21016</v>
      </c>
      <c r="E30" s="195">
        <v>35884</v>
      </c>
      <c r="F30" s="195">
        <v>33057</v>
      </c>
      <c r="G30" s="195">
        <v>30373</v>
      </c>
      <c r="H30" s="195">
        <v>28053</v>
      </c>
      <c r="I30" s="212">
        <f t="shared" si="14"/>
        <v>-7.6383630197873087E-2</v>
      </c>
      <c r="J30" s="194">
        <f t="shared" si="13"/>
        <v>-2320</v>
      </c>
      <c r="K30" s="196">
        <f t="shared" si="12"/>
        <v>1.00320239455432E-2</v>
      </c>
    </row>
    <row r="31" spans="1:23" x14ac:dyDescent="0.25">
      <c r="B31" s="194" t="s">
        <v>126</v>
      </c>
      <c r="C31" s="195">
        <v>12474</v>
      </c>
      <c r="D31" s="195">
        <v>12058</v>
      </c>
      <c r="E31" s="195">
        <v>45985</v>
      </c>
      <c r="F31" s="195">
        <v>38989</v>
      </c>
      <c r="G31" s="195">
        <v>41482</v>
      </c>
      <c r="H31" s="195">
        <v>38256</v>
      </c>
      <c r="I31" s="212">
        <f t="shared" si="14"/>
        <v>-7.7768670748758484E-2</v>
      </c>
      <c r="J31" s="194">
        <f t="shared" si="13"/>
        <v>-3226</v>
      </c>
      <c r="K31" s="196">
        <f t="shared" si="12"/>
        <v>1.3680715362374814E-2</v>
      </c>
    </row>
    <row r="32" spans="1:23" x14ac:dyDescent="0.25">
      <c r="B32" s="194" t="s">
        <v>122</v>
      </c>
      <c r="C32" s="195">
        <v>17179</v>
      </c>
      <c r="D32" s="195">
        <v>17152</v>
      </c>
      <c r="E32" s="195">
        <v>51744</v>
      </c>
      <c r="F32" s="195">
        <v>48389</v>
      </c>
      <c r="G32" s="195">
        <v>50092</v>
      </c>
      <c r="H32" s="195">
        <v>46198</v>
      </c>
      <c r="I32" s="212">
        <f t="shared" si="14"/>
        <v>-7.7736963986265284E-2</v>
      </c>
      <c r="J32" s="194">
        <f t="shared" si="13"/>
        <v>-3894</v>
      </c>
      <c r="K32" s="196">
        <f t="shared" si="12"/>
        <v>1.6520851325569626E-2</v>
      </c>
    </row>
    <row r="33" spans="2:11" x14ac:dyDescent="0.25">
      <c r="B33" s="194" t="s">
        <v>131</v>
      </c>
      <c r="C33" s="195">
        <v>9534</v>
      </c>
      <c r="D33" s="195">
        <v>413</v>
      </c>
      <c r="E33" s="195">
        <v>12484</v>
      </c>
      <c r="F33" s="195">
        <v>13934</v>
      </c>
      <c r="G33" s="195">
        <v>13575</v>
      </c>
      <c r="H33" s="195">
        <v>11885</v>
      </c>
      <c r="I33" s="212">
        <f t="shared" si="14"/>
        <v>-0.12449355432780851</v>
      </c>
      <c r="J33" s="194">
        <f t="shared" si="13"/>
        <v>-1690</v>
      </c>
      <c r="K33" s="196">
        <f t="shared" si="12"/>
        <v>4.2501908741589467E-3</v>
      </c>
    </row>
    <row r="34" spans="2:11" x14ac:dyDescent="0.25">
      <c r="B34" s="194" t="s">
        <v>134</v>
      </c>
      <c r="C34" s="195">
        <v>11127</v>
      </c>
      <c r="D34" s="195">
        <v>321</v>
      </c>
      <c r="E34" s="195">
        <v>7576</v>
      </c>
      <c r="F34" s="195">
        <v>12449</v>
      </c>
      <c r="G34" s="195">
        <v>11584</v>
      </c>
      <c r="H34" s="195">
        <v>9858</v>
      </c>
      <c r="I34" s="212">
        <f t="shared" si="14"/>
        <v>-0.14899861878453036</v>
      </c>
      <c r="J34" s="194">
        <f t="shared" si="13"/>
        <v>-1726</v>
      </c>
      <c r="K34" s="196">
        <f t="shared" si="12"/>
        <v>3.525316082243071E-3</v>
      </c>
    </row>
    <row r="35" spans="2:11" x14ac:dyDescent="0.25">
      <c r="B35" s="199" t="s">
        <v>148</v>
      </c>
      <c r="C35" s="200">
        <f t="shared" ref="C35" si="15">C27-SUM(C28:C34)</f>
        <v>61259</v>
      </c>
      <c r="D35" s="200">
        <f t="shared" ref="D35:H35" si="16">D27-SUM(D28:D34)</f>
        <v>68004</v>
      </c>
      <c r="E35" s="200">
        <f t="shared" si="16"/>
        <v>176802</v>
      </c>
      <c r="F35" s="200">
        <f t="shared" si="16"/>
        <v>198095</v>
      </c>
      <c r="G35" s="200">
        <f t="shared" si="16"/>
        <v>219738</v>
      </c>
      <c r="H35" s="200">
        <f t="shared" si="16"/>
        <v>207313</v>
      </c>
      <c r="I35" s="213">
        <f t="shared" si="14"/>
        <v>-5.6544612220007506E-2</v>
      </c>
      <c r="J35" s="199">
        <f>H35-G35</f>
        <v>-12425</v>
      </c>
      <c r="K35" s="201">
        <f t="shared" si="12"/>
        <v>7.4137132578419335E-2</v>
      </c>
    </row>
    <row r="36" spans="2:11" x14ac:dyDescent="0.25">
      <c r="B36" s="186" t="s">
        <v>48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71</v>
      </c>
      <c r="C37" s="209">
        <f t="shared" ref="C37:H37" si="17">C38+C41</f>
        <v>161287</v>
      </c>
      <c r="D37" s="209">
        <f t="shared" si="17"/>
        <v>70768</v>
      </c>
      <c r="E37" s="209">
        <f t="shared" si="17"/>
        <v>482585</v>
      </c>
      <c r="F37" s="209">
        <f t="shared" si="17"/>
        <v>531101</v>
      </c>
      <c r="G37" s="209">
        <f t="shared" si="17"/>
        <v>567656</v>
      </c>
      <c r="H37" s="209">
        <f t="shared" si="17"/>
        <v>582561</v>
      </c>
      <c r="I37" s="210">
        <f>IFERROR(H37/G37-1,"-")</f>
        <v>2.6257099370041059E-2</v>
      </c>
      <c r="J37" s="209">
        <f>H37-G37</f>
        <v>14905</v>
      </c>
      <c r="K37" s="210">
        <f t="shared" ref="K37:K49" si="18">H37/H$9</f>
        <v>0.20832944432822131</v>
      </c>
    </row>
    <row r="38" spans="2:11" x14ac:dyDescent="0.25">
      <c r="B38" s="190" t="s">
        <v>100</v>
      </c>
      <c r="C38" s="191">
        <v>14605</v>
      </c>
      <c r="D38" s="191">
        <v>20188</v>
      </c>
      <c r="E38" s="191">
        <v>58344</v>
      </c>
      <c r="F38" s="191">
        <v>56389</v>
      </c>
      <c r="G38" s="191">
        <v>55343</v>
      </c>
      <c r="H38" s="191">
        <v>54528</v>
      </c>
      <c r="I38" s="211">
        <f>IFERROR(H38/G38-1,"-")</f>
        <v>-1.4726342988273133E-2</v>
      </c>
      <c r="J38" s="190">
        <f t="shared" ref="J38:J48" si="19">H38-G38</f>
        <v>-815</v>
      </c>
      <c r="K38" s="192">
        <f t="shared" si="18"/>
        <v>1.9499739838968369E-2</v>
      </c>
    </row>
    <row r="39" spans="2:11" x14ac:dyDescent="0.25">
      <c r="B39" s="194" t="s">
        <v>106</v>
      </c>
      <c r="C39" s="195">
        <v>2733</v>
      </c>
      <c r="D39" s="195">
        <v>5312</v>
      </c>
      <c r="E39" s="195">
        <v>13723</v>
      </c>
      <c r="F39" s="195">
        <v>20004</v>
      </c>
      <c r="G39" s="195">
        <v>22396</v>
      </c>
      <c r="H39" s="195">
        <v>20423</v>
      </c>
      <c r="I39" s="212">
        <f>IFERROR(H39/G39-1,"-")</f>
        <v>-8.8096088587247712E-2</v>
      </c>
      <c r="J39" s="194">
        <f t="shared" si="19"/>
        <v>-1973</v>
      </c>
      <c r="K39" s="196">
        <f t="shared" si="18"/>
        <v>7.3034621979762866E-3</v>
      </c>
    </row>
    <row r="40" spans="2:11" x14ac:dyDescent="0.25">
      <c r="B40" s="194" t="s">
        <v>103</v>
      </c>
      <c r="C40" s="195">
        <v>11872</v>
      </c>
      <c r="D40" s="195">
        <v>14876</v>
      </c>
      <c r="E40" s="195">
        <v>44621</v>
      </c>
      <c r="F40" s="195">
        <v>36385</v>
      </c>
      <c r="G40" s="195">
        <v>32947</v>
      </c>
      <c r="H40" s="195">
        <v>34105</v>
      </c>
      <c r="I40" s="212">
        <f>IFERROR(H40/G40-1,"-")</f>
        <v>3.5147357877803653E-2</v>
      </c>
      <c r="J40" s="194">
        <f t="shared" si="19"/>
        <v>1158</v>
      </c>
      <c r="K40" s="196">
        <f t="shared" si="18"/>
        <v>1.2196277640992081E-2</v>
      </c>
    </row>
    <row r="41" spans="2:11" x14ac:dyDescent="0.25">
      <c r="B41" s="190" t="s">
        <v>110</v>
      </c>
      <c r="C41" s="191">
        <v>146682</v>
      </c>
      <c r="D41" s="191">
        <v>50580</v>
      </c>
      <c r="E41" s="191">
        <v>424241</v>
      </c>
      <c r="F41" s="191">
        <v>474712</v>
      </c>
      <c r="G41" s="191">
        <v>512313</v>
      </c>
      <c r="H41" s="191">
        <v>528033</v>
      </c>
      <c r="I41" s="211">
        <f>IFERROR(H41/G41-1,"-")</f>
        <v>3.0684366783587436E-2</v>
      </c>
      <c r="J41" s="190">
        <f t="shared" si="19"/>
        <v>15720</v>
      </c>
      <c r="K41" s="192">
        <f t="shared" si="18"/>
        <v>0.18882970448925293</v>
      </c>
    </row>
    <row r="42" spans="2:11" x14ac:dyDescent="0.25">
      <c r="B42" s="194" t="s">
        <v>113</v>
      </c>
      <c r="C42" s="195">
        <v>69424</v>
      </c>
      <c r="D42" s="195">
        <v>9774</v>
      </c>
      <c r="E42" s="195">
        <v>218412</v>
      </c>
      <c r="F42" s="195">
        <v>243157</v>
      </c>
      <c r="G42" s="195">
        <v>271249</v>
      </c>
      <c r="H42" s="195">
        <v>274557</v>
      </c>
      <c r="I42" s="212">
        <f t="shared" ref="I42:I49" si="20">IFERROR(H42/G42-1,"-")</f>
        <v>1.2195436665204396E-2</v>
      </c>
      <c r="J42" s="194">
        <f t="shared" si="19"/>
        <v>3308</v>
      </c>
      <c r="K42" s="196">
        <f t="shared" si="18"/>
        <v>9.8184236923555573E-2</v>
      </c>
    </row>
    <row r="43" spans="2:11" x14ac:dyDescent="0.25">
      <c r="B43" s="194" t="s">
        <v>116</v>
      </c>
      <c r="C43" s="195">
        <v>9175</v>
      </c>
      <c r="D43" s="195">
        <v>3002</v>
      </c>
      <c r="E43" s="195">
        <v>16394</v>
      </c>
      <c r="F43" s="195">
        <v>21360</v>
      </c>
      <c r="G43" s="195">
        <v>19965</v>
      </c>
      <c r="H43" s="195">
        <v>21151</v>
      </c>
      <c r="I43" s="212">
        <f t="shared" si="20"/>
        <v>5.9403956924618084E-2</v>
      </c>
      <c r="J43" s="194">
        <f t="shared" si="19"/>
        <v>1186</v>
      </c>
      <c r="K43" s="196">
        <f t="shared" si="18"/>
        <v>7.5638020344413869E-3</v>
      </c>
    </row>
    <row r="44" spans="2:11" x14ac:dyDescent="0.25">
      <c r="B44" s="194" t="s">
        <v>119</v>
      </c>
      <c r="C44" s="195">
        <v>4636</v>
      </c>
      <c r="D44" s="195">
        <v>4615</v>
      </c>
      <c r="E44" s="195">
        <v>11558</v>
      </c>
      <c r="F44" s="195">
        <v>13533</v>
      </c>
      <c r="G44" s="195">
        <v>13478</v>
      </c>
      <c r="H44" s="195">
        <v>14651</v>
      </c>
      <c r="I44" s="212">
        <f t="shared" si="20"/>
        <v>8.7030716723549562E-2</v>
      </c>
      <c r="J44" s="194">
        <f t="shared" si="19"/>
        <v>1173</v>
      </c>
      <c r="K44" s="196">
        <f t="shared" si="18"/>
        <v>5.2393392088601375E-3</v>
      </c>
    </row>
    <row r="45" spans="2:11" x14ac:dyDescent="0.25">
      <c r="B45" s="194" t="s">
        <v>126</v>
      </c>
      <c r="C45" s="195">
        <v>6084</v>
      </c>
      <c r="D45" s="195">
        <v>4083</v>
      </c>
      <c r="E45" s="195">
        <v>21273</v>
      </c>
      <c r="F45" s="195">
        <v>19465</v>
      </c>
      <c r="G45" s="195">
        <v>21301</v>
      </c>
      <c r="H45" s="195">
        <v>19491</v>
      </c>
      <c r="I45" s="212">
        <f t="shared" si="20"/>
        <v>-8.4972536500633744E-2</v>
      </c>
      <c r="J45" s="194">
        <f t="shared" si="19"/>
        <v>-1810</v>
      </c>
      <c r="K45" s="196">
        <f t="shared" si="18"/>
        <v>6.9701699897544833E-3</v>
      </c>
    </row>
    <row r="46" spans="2:11" x14ac:dyDescent="0.25">
      <c r="B46" s="194" t="s">
        <v>122</v>
      </c>
      <c r="C46" s="195">
        <v>8636</v>
      </c>
      <c r="D46" s="195">
        <v>4648</v>
      </c>
      <c r="E46" s="195">
        <v>19151</v>
      </c>
      <c r="F46" s="195">
        <v>22939</v>
      </c>
      <c r="G46" s="195">
        <v>23930</v>
      </c>
      <c r="H46" s="195">
        <v>20481</v>
      </c>
      <c r="I46" s="212">
        <f t="shared" si="20"/>
        <v>-0.1441287087338069</v>
      </c>
      <c r="J46" s="194">
        <f t="shared" si="19"/>
        <v>-3449</v>
      </c>
      <c r="K46" s="196">
        <f t="shared" si="18"/>
        <v>7.3242035585737815E-3</v>
      </c>
    </row>
    <row r="47" spans="2:11" x14ac:dyDescent="0.25">
      <c r="B47" s="194" t="s">
        <v>131</v>
      </c>
      <c r="C47" s="195">
        <v>3319</v>
      </c>
      <c r="D47" s="195">
        <v>775</v>
      </c>
      <c r="E47" s="195">
        <v>5308</v>
      </c>
      <c r="F47" s="195">
        <v>6228</v>
      </c>
      <c r="G47" s="195">
        <v>5257</v>
      </c>
      <c r="H47" s="195">
        <v>6485</v>
      </c>
      <c r="I47" s="212">
        <f t="shared" si="20"/>
        <v>0.23359330416587398</v>
      </c>
      <c r="J47" s="194">
        <f t="shared" si="19"/>
        <v>1228</v>
      </c>
      <c r="K47" s="196">
        <f t="shared" si="18"/>
        <v>2.319098680599139E-3</v>
      </c>
    </row>
    <row r="48" spans="2:11" x14ac:dyDescent="0.25">
      <c r="B48" s="194" t="s">
        <v>134</v>
      </c>
      <c r="C48" s="195">
        <v>4748</v>
      </c>
      <c r="D48" s="195">
        <v>655</v>
      </c>
      <c r="E48" s="195">
        <v>3924</v>
      </c>
      <c r="F48" s="195">
        <v>5938</v>
      </c>
      <c r="G48" s="195">
        <v>5387</v>
      </c>
      <c r="H48" s="195">
        <v>4696</v>
      </c>
      <c r="I48" s="212">
        <f t="shared" si="20"/>
        <v>-0.12827176536105434</v>
      </c>
      <c r="J48" s="194">
        <f t="shared" si="19"/>
        <v>-691</v>
      </c>
      <c r="K48" s="196">
        <f t="shared" si="18"/>
        <v>1.6793349890660845E-3</v>
      </c>
    </row>
    <row r="49" spans="2:11" x14ac:dyDescent="0.25">
      <c r="B49" s="199" t="s">
        <v>148</v>
      </c>
      <c r="C49" s="200">
        <f t="shared" ref="C49" si="21">C41-SUM(C42:C48)</f>
        <v>40660</v>
      </c>
      <c r="D49" s="200">
        <f t="shared" ref="D49:H49" si="22">D41-SUM(D42:D48)</f>
        <v>23028</v>
      </c>
      <c r="E49" s="200">
        <f t="shared" si="22"/>
        <v>128221</v>
      </c>
      <c r="F49" s="200">
        <f t="shared" si="22"/>
        <v>142092</v>
      </c>
      <c r="G49" s="200">
        <f t="shared" si="22"/>
        <v>151746</v>
      </c>
      <c r="H49" s="200">
        <f t="shared" si="22"/>
        <v>166521</v>
      </c>
      <c r="I49" s="213">
        <f t="shared" si="20"/>
        <v>9.736665216875573E-2</v>
      </c>
      <c r="J49" s="199">
        <f>H49-G49</f>
        <v>14775</v>
      </c>
      <c r="K49" s="201">
        <f t="shared" si="18"/>
        <v>5.9549519104402357E-2</v>
      </c>
    </row>
    <row r="50" spans="2:11" x14ac:dyDescent="0.25">
      <c r="B50" s="186" t="s">
        <v>49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71</v>
      </c>
      <c r="C51" s="209">
        <f t="shared" ref="C51:H51" si="23">C52+C55</f>
        <v>9247</v>
      </c>
      <c r="D51" s="209">
        <f t="shared" si="23"/>
        <v>9212</v>
      </c>
      <c r="E51" s="209">
        <f t="shared" si="23"/>
        <v>22508</v>
      </c>
      <c r="F51" s="209">
        <f t="shared" si="23"/>
        <v>32923</v>
      </c>
      <c r="G51" s="209">
        <f t="shared" si="23"/>
        <v>28494</v>
      </c>
      <c r="H51" s="209">
        <f t="shared" si="23"/>
        <v>27551</v>
      </c>
      <c r="I51" s="210">
        <f>IFERROR(H51/G51-1,"-")</f>
        <v>-3.3094686600687817E-2</v>
      </c>
      <c r="J51" s="209">
        <f>H51-G51</f>
        <v>-943</v>
      </c>
      <c r="K51" s="210">
        <f t="shared" ref="K51:K63" si="24">H51/H$9</f>
        <v>9.8525038934752333E-3</v>
      </c>
    </row>
    <row r="52" spans="2:11" x14ac:dyDescent="0.25">
      <c r="B52" s="190" t="s">
        <v>100</v>
      </c>
      <c r="C52" s="191">
        <v>1663</v>
      </c>
      <c r="D52" s="191">
        <v>3305</v>
      </c>
      <c r="E52" s="191">
        <v>3711</v>
      </c>
      <c r="F52" s="191">
        <v>14572</v>
      </c>
      <c r="G52" s="191">
        <v>7752</v>
      </c>
      <c r="H52" s="191">
        <v>5603</v>
      </c>
      <c r="I52" s="211">
        <f>IFERROR(H52/G52-1,"-")</f>
        <v>-0.27721878224974206</v>
      </c>
      <c r="J52" s="190">
        <f t="shared" ref="J52:J62" si="25">H52-G52</f>
        <v>-2149</v>
      </c>
      <c r="K52" s="192">
        <f t="shared" si="24"/>
        <v>2.0036869556510372E-3</v>
      </c>
    </row>
    <row r="53" spans="2:11" x14ac:dyDescent="0.25">
      <c r="B53" s="194" t="s">
        <v>106</v>
      </c>
      <c r="C53" s="195">
        <v>1257</v>
      </c>
      <c r="D53" s="195">
        <v>1671</v>
      </c>
      <c r="E53" s="195">
        <v>1903</v>
      </c>
      <c r="F53" s="195">
        <v>10834</v>
      </c>
      <c r="G53" s="195">
        <v>5190</v>
      </c>
      <c r="H53" s="195">
        <v>3256</v>
      </c>
      <c r="I53" s="212">
        <f>IFERROR(H53/G53-1,"-")</f>
        <v>-0.37263969171483624</v>
      </c>
      <c r="J53" s="194">
        <f t="shared" si="25"/>
        <v>-1934</v>
      </c>
      <c r="K53" s="196">
        <f t="shared" si="24"/>
        <v>1.1643770707834692E-3</v>
      </c>
    </row>
    <row r="54" spans="2:11" x14ac:dyDescent="0.25">
      <c r="B54" s="194" t="s">
        <v>103</v>
      </c>
      <c r="C54" s="195">
        <v>406</v>
      </c>
      <c r="D54" s="195">
        <v>1634</v>
      </c>
      <c r="E54" s="195">
        <v>1808</v>
      </c>
      <c r="F54" s="195">
        <v>3738</v>
      </c>
      <c r="G54" s="195">
        <v>2562</v>
      </c>
      <c r="H54" s="195">
        <v>2347</v>
      </c>
      <c r="I54" s="212">
        <f>IFERROR(H54/G54-1,"-")</f>
        <v>-8.391881342701013E-2</v>
      </c>
      <c r="J54" s="194">
        <f t="shared" si="25"/>
        <v>-215</v>
      </c>
      <c r="K54" s="196">
        <f t="shared" si="24"/>
        <v>8.3930988486756821E-4</v>
      </c>
    </row>
    <row r="55" spans="2:11" x14ac:dyDescent="0.25">
      <c r="B55" s="190" t="s">
        <v>110</v>
      </c>
      <c r="C55" s="191">
        <v>7584</v>
      </c>
      <c r="D55" s="191">
        <v>5907</v>
      </c>
      <c r="E55" s="191">
        <v>18797</v>
      </c>
      <c r="F55" s="191">
        <v>18351</v>
      </c>
      <c r="G55" s="191">
        <v>20742</v>
      </c>
      <c r="H55" s="191">
        <v>21948</v>
      </c>
      <c r="I55" s="211">
        <f>IFERROR(H55/G55-1,"-")</f>
        <v>5.8142898466878812E-2</v>
      </c>
      <c r="J55" s="190">
        <f t="shared" si="25"/>
        <v>1206</v>
      </c>
      <c r="K55" s="192">
        <f t="shared" si="24"/>
        <v>7.8488169378241948E-3</v>
      </c>
    </row>
    <row r="56" spans="2:11" x14ac:dyDescent="0.25">
      <c r="B56" s="194" t="s">
        <v>113</v>
      </c>
      <c r="C56" s="195">
        <v>2315</v>
      </c>
      <c r="D56" s="195">
        <v>419</v>
      </c>
      <c r="E56" s="195">
        <v>6815</v>
      </c>
      <c r="F56" s="195">
        <v>5827</v>
      </c>
      <c r="G56" s="195">
        <v>7309</v>
      </c>
      <c r="H56" s="195">
        <v>7932</v>
      </c>
      <c r="I56" s="212">
        <f t="shared" ref="I56:I63" si="26">IFERROR(H56/G56-1,"-")</f>
        <v>8.5237378574360312E-2</v>
      </c>
      <c r="J56" s="194">
        <f t="shared" si="25"/>
        <v>623</v>
      </c>
      <c r="K56" s="196">
        <f t="shared" si="24"/>
        <v>2.836559866540073E-3</v>
      </c>
    </row>
    <row r="57" spans="2:11" x14ac:dyDescent="0.25">
      <c r="B57" s="194" t="s">
        <v>116</v>
      </c>
      <c r="C57" s="195">
        <v>2201</v>
      </c>
      <c r="D57" s="195">
        <v>2004</v>
      </c>
      <c r="E57" s="195">
        <v>4238</v>
      </c>
      <c r="F57" s="195">
        <v>3135</v>
      </c>
      <c r="G57" s="195">
        <v>4049</v>
      </c>
      <c r="H57" s="195">
        <v>4171</v>
      </c>
      <c r="I57" s="212">
        <f t="shared" si="26"/>
        <v>3.0130896517658767E-2</v>
      </c>
      <c r="J57" s="194">
        <f t="shared" si="25"/>
        <v>122</v>
      </c>
      <c r="K57" s="196">
        <f t="shared" si="24"/>
        <v>1.4915899146922143E-3</v>
      </c>
    </row>
    <row r="58" spans="2:11" x14ac:dyDescent="0.25">
      <c r="B58" s="194" t="s">
        <v>119</v>
      </c>
      <c r="C58" s="195">
        <v>428</v>
      </c>
      <c r="D58" s="195">
        <v>935</v>
      </c>
      <c r="E58" s="195">
        <v>1532</v>
      </c>
      <c r="F58" s="195">
        <v>1919</v>
      </c>
      <c r="G58" s="195">
        <v>1507</v>
      </c>
      <c r="H58" s="195">
        <v>1676</v>
      </c>
      <c r="I58" s="212">
        <f t="shared" si="26"/>
        <v>0.11214333112143327</v>
      </c>
      <c r="J58" s="194">
        <f t="shared" si="25"/>
        <v>169</v>
      </c>
      <c r="K58" s="196">
        <f t="shared" si="24"/>
        <v>5.9935379933448842E-4</v>
      </c>
    </row>
    <row r="59" spans="2:11" x14ac:dyDescent="0.25">
      <c r="B59" s="194" t="s">
        <v>126</v>
      </c>
      <c r="C59" s="195">
        <v>230</v>
      </c>
      <c r="D59" s="195">
        <v>148</v>
      </c>
      <c r="E59" s="195">
        <v>558</v>
      </c>
      <c r="F59" s="195">
        <v>409</v>
      </c>
      <c r="G59" s="195">
        <v>679</v>
      </c>
      <c r="H59" s="195">
        <v>657</v>
      </c>
      <c r="I59" s="212">
        <f t="shared" si="26"/>
        <v>-3.2400589101620025E-2</v>
      </c>
      <c r="J59" s="194">
        <f t="shared" si="25"/>
        <v>-22</v>
      </c>
      <c r="K59" s="196">
        <f t="shared" si="24"/>
        <v>2.3494955021644324E-4</v>
      </c>
    </row>
    <row r="60" spans="2:11" x14ac:dyDescent="0.25">
      <c r="B60" s="194" t="s">
        <v>122</v>
      </c>
      <c r="C60" s="195">
        <v>151</v>
      </c>
      <c r="D60" s="195">
        <v>198</v>
      </c>
      <c r="E60" s="195">
        <v>484</v>
      </c>
      <c r="F60" s="195">
        <v>429</v>
      </c>
      <c r="G60" s="195">
        <v>435</v>
      </c>
      <c r="H60" s="195">
        <v>564</v>
      </c>
      <c r="I60" s="212">
        <f t="shared" si="26"/>
        <v>0.29655172413793096</v>
      </c>
      <c r="J60" s="194">
        <f t="shared" si="25"/>
        <v>129</v>
      </c>
      <c r="K60" s="196">
        <f t="shared" si="24"/>
        <v>2.0169185132735767E-4</v>
      </c>
    </row>
    <row r="61" spans="2:11" x14ac:dyDescent="0.25">
      <c r="B61" s="194" t="s">
        <v>131</v>
      </c>
      <c r="C61" s="195">
        <v>76</v>
      </c>
      <c r="D61" s="195">
        <v>42</v>
      </c>
      <c r="E61" s="195">
        <v>62</v>
      </c>
      <c r="F61" s="195">
        <v>159</v>
      </c>
      <c r="G61" s="195">
        <v>92</v>
      </c>
      <c r="H61" s="195">
        <v>172</v>
      </c>
      <c r="I61" s="212">
        <f t="shared" si="26"/>
        <v>0.86956521739130443</v>
      </c>
      <c r="J61" s="194">
        <f t="shared" si="25"/>
        <v>80</v>
      </c>
      <c r="K61" s="196">
        <f t="shared" si="24"/>
        <v>6.1508862461534612E-5</v>
      </c>
    </row>
    <row r="62" spans="2:11" x14ac:dyDescent="0.25">
      <c r="B62" s="194" t="s">
        <v>134</v>
      </c>
      <c r="C62" s="195">
        <v>105</v>
      </c>
      <c r="D62" s="195">
        <v>21</v>
      </c>
      <c r="E62" s="195">
        <v>97</v>
      </c>
      <c r="F62" s="195">
        <v>140</v>
      </c>
      <c r="G62" s="195">
        <v>90</v>
      </c>
      <c r="H62" s="195">
        <v>417</v>
      </c>
      <c r="I62" s="212">
        <f t="shared" si="26"/>
        <v>3.6333333333333337</v>
      </c>
      <c r="J62" s="194">
        <f t="shared" si="25"/>
        <v>327</v>
      </c>
      <c r="K62" s="196">
        <f t="shared" si="24"/>
        <v>1.4912323050267402E-4</v>
      </c>
    </row>
    <row r="63" spans="2:11" x14ac:dyDescent="0.25">
      <c r="B63" s="199" t="s">
        <v>148</v>
      </c>
      <c r="C63" s="200">
        <f t="shared" ref="C63" si="27">C55-SUM(C56:C62)</f>
        <v>2078</v>
      </c>
      <c r="D63" s="200">
        <f t="shared" ref="D63:H63" si="28">D55-SUM(D56:D62)</f>
        <v>2140</v>
      </c>
      <c r="E63" s="200">
        <f t="shared" si="28"/>
        <v>5011</v>
      </c>
      <c r="F63" s="200">
        <f t="shared" si="28"/>
        <v>6333</v>
      </c>
      <c r="G63" s="200">
        <f t="shared" si="28"/>
        <v>6581</v>
      </c>
      <c r="H63" s="200">
        <f t="shared" si="28"/>
        <v>6359</v>
      </c>
      <c r="I63" s="213">
        <f t="shared" si="26"/>
        <v>-3.3733475155751425E-2</v>
      </c>
      <c r="J63" s="199">
        <f>H63-G63</f>
        <v>-222</v>
      </c>
      <c r="K63" s="201">
        <f t="shared" si="24"/>
        <v>2.2740398627494104E-3</v>
      </c>
    </row>
    <row r="64" spans="2:11" x14ac:dyDescent="0.25">
      <c r="B64" s="186" t="s">
        <v>50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71</v>
      </c>
      <c r="C65" s="209">
        <f t="shared" ref="C65:H65" si="29">C66+C69</f>
        <v>29928</v>
      </c>
      <c r="D65" s="209">
        <f t="shared" si="29"/>
        <v>25235</v>
      </c>
      <c r="E65" s="209">
        <f t="shared" si="29"/>
        <v>100008</v>
      </c>
      <c r="F65" s="209">
        <f t="shared" si="29"/>
        <v>115270</v>
      </c>
      <c r="G65" s="209">
        <f t="shared" si="29"/>
        <v>132160</v>
      </c>
      <c r="H65" s="209">
        <f t="shared" si="29"/>
        <v>102901</v>
      </c>
      <c r="I65" s="210">
        <f>IFERROR(H65/G65-1,"-")</f>
        <v>-0.22139073849878932</v>
      </c>
      <c r="J65" s="209">
        <f>H65-G65</f>
        <v>-29259</v>
      </c>
      <c r="K65" s="210">
        <f t="shared" ref="K65:K77" si="30">H65/H$9</f>
        <v>3.6798392186944029E-2</v>
      </c>
    </row>
    <row r="66" spans="2:11" x14ac:dyDescent="0.25">
      <c r="B66" s="190" t="s">
        <v>100</v>
      </c>
      <c r="C66" s="191">
        <v>11351</v>
      </c>
      <c r="D66" s="191">
        <v>14677</v>
      </c>
      <c r="E66" s="191">
        <v>27176</v>
      </c>
      <c r="F66" s="191">
        <v>29241</v>
      </c>
      <c r="G66" s="191">
        <v>39888</v>
      </c>
      <c r="H66" s="191">
        <v>29124</v>
      </c>
      <c r="I66" s="211">
        <f>IFERROR(H66/G66-1,"-")</f>
        <v>-0.26985559566786999</v>
      </c>
      <c r="J66" s="190">
        <f t="shared" ref="J66:J76" si="31">H66-G66</f>
        <v>-10764</v>
      </c>
      <c r="K66" s="192">
        <f t="shared" si="30"/>
        <v>1.0415023897265896E-2</v>
      </c>
    </row>
    <row r="67" spans="2:11" x14ac:dyDescent="0.25">
      <c r="B67" s="194" t="s">
        <v>106</v>
      </c>
      <c r="C67" s="195">
        <v>4003</v>
      </c>
      <c r="D67" s="195">
        <v>13481</v>
      </c>
      <c r="E67" s="195">
        <v>22180</v>
      </c>
      <c r="F67" s="195">
        <v>20844</v>
      </c>
      <c r="G67" s="195">
        <v>23962</v>
      </c>
      <c r="H67" s="195">
        <v>9961</v>
      </c>
      <c r="I67" s="212">
        <f>IFERROR(H67/G67-1,"-")</f>
        <v>-0.58430014189132795</v>
      </c>
      <c r="J67" s="194">
        <f t="shared" si="31"/>
        <v>-14001</v>
      </c>
      <c r="K67" s="196">
        <f t="shared" si="30"/>
        <v>3.5621498777868967E-3</v>
      </c>
    </row>
    <row r="68" spans="2:11" x14ac:dyDescent="0.25">
      <c r="B68" s="194" t="s">
        <v>103</v>
      </c>
      <c r="C68" s="195">
        <v>7348</v>
      </c>
      <c r="D68" s="195">
        <v>1196</v>
      </c>
      <c r="E68" s="195">
        <v>4996</v>
      </c>
      <c r="F68" s="195">
        <v>8397</v>
      </c>
      <c r="G68" s="195">
        <v>15926</v>
      </c>
      <c r="H68" s="195">
        <v>19163</v>
      </c>
      <c r="I68" s="212">
        <f>IFERROR(H68/G68-1,"-")</f>
        <v>0.20325254301142781</v>
      </c>
      <c r="J68" s="194">
        <f t="shared" si="31"/>
        <v>3237</v>
      </c>
      <c r="K68" s="196">
        <f t="shared" si="30"/>
        <v>6.8528740194789984E-3</v>
      </c>
    </row>
    <row r="69" spans="2:11" x14ac:dyDescent="0.25">
      <c r="B69" s="190" t="s">
        <v>110</v>
      </c>
      <c r="C69" s="191">
        <v>18577</v>
      </c>
      <c r="D69" s="191">
        <v>10558</v>
      </c>
      <c r="E69" s="191">
        <v>72832</v>
      </c>
      <c r="F69" s="191">
        <v>86029</v>
      </c>
      <c r="G69" s="191">
        <v>92272</v>
      </c>
      <c r="H69" s="191">
        <v>73777</v>
      </c>
      <c r="I69" s="211">
        <f>IFERROR(H69/G69-1,"-")</f>
        <v>-0.20044000346800761</v>
      </c>
      <c r="J69" s="190">
        <f t="shared" si="31"/>
        <v>-18495</v>
      </c>
      <c r="K69" s="192">
        <f t="shared" si="30"/>
        <v>2.6383368289678133E-2</v>
      </c>
    </row>
    <row r="70" spans="2:11" x14ac:dyDescent="0.25">
      <c r="B70" s="194" t="s">
        <v>113</v>
      </c>
      <c r="C70" s="195">
        <v>7112</v>
      </c>
      <c r="D70" s="195">
        <v>932</v>
      </c>
      <c r="E70" s="195">
        <v>35001</v>
      </c>
      <c r="F70" s="195">
        <v>32744</v>
      </c>
      <c r="G70" s="195">
        <v>32081</v>
      </c>
      <c r="H70" s="195">
        <v>31987</v>
      </c>
      <c r="I70" s="212">
        <f t="shared" ref="I70:I77" si="32">IFERROR(H70/G70-1,"-")</f>
        <v>-2.9300832268320809E-3</v>
      </c>
      <c r="J70" s="194">
        <f t="shared" si="31"/>
        <v>-94</v>
      </c>
      <c r="K70" s="196">
        <f t="shared" si="30"/>
        <v>1.1438860369518068E-2</v>
      </c>
    </row>
    <row r="71" spans="2:11" x14ac:dyDescent="0.25">
      <c r="B71" s="194" t="s">
        <v>116</v>
      </c>
      <c r="C71" s="195">
        <v>2309</v>
      </c>
      <c r="D71" s="195">
        <v>1276</v>
      </c>
      <c r="E71" s="195">
        <v>5326</v>
      </c>
      <c r="F71" s="195">
        <v>5826</v>
      </c>
      <c r="G71" s="195">
        <v>6157</v>
      </c>
      <c r="H71" s="195">
        <v>6553</v>
      </c>
      <c r="I71" s="212">
        <f t="shared" si="32"/>
        <v>6.431703751827178E-2</v>
      </c>
      <c r="J71" s="194">
        <f t="shared" si="31"/>
        <v>396</v>
      </c>
      <c r="K71" s="196">
        <f t="shared" si="30"/>
        <v>2.3434161378513741E-3</v>
      </c>
    </row>
    <row r="72" spans="2:11" x14ac:dyDescent="0.25">
      <c r="B72" s="194" t="s">
        <v>119</v>
      </c>
      <c r="C72" s="195">
        <v>2459</v>
      </c>
      <c r="D72" s="195">
        <v>2286</v>
      </c>
      <c r="E72" s="195">
        <v>9592</v>
      </c>
      <c r="F72" s="195">
        <v>10213</v>
      </c>
      <c r="G72" s="195">
        <v>12857</v>
      </c>
      <c r="H72" s="195">
        <v>6959</v>
      </c>
      <c r="I72" s="212">
        <f t="shared" si="32"/>
        <v>-0.4587384304270048</v>
      </c>
      <c r="J72" s="194">
        <f t="shared" si="31"/>
        <v>-5898</v>
      </c>
      <c r="K72" s="196">
        <f t="shared" si="30"/>
        <v>2.4886056620338336E-3</v>
      </c>
    </row>
    <row r="73" spans="2:11" x14ac:dyDescent="0.25">
      <c r="B73" s="194" t="s">
        <v>126</v>
      </c>
      <c r="C73" s="195">
        <v>250</v>
      </c>
      <c r="D73" s="195">
        <v>570</v>
      </c>
      <c r="E73" s="195">
        <v>1217</v>
      </c>
      <c r="F73" s="195">
        <v>2262</v>
      </c>
      <c r="G73" s="195">
        <v>3104</v>
      </c>
      <c r="H73" s="195">
        <v>1732</v>
      </c>
      <c r="I73" s="212">
        <f t="shared" si="32"/>
        <v>-0.4420103092783505</v>
      </c>
      <c r="J73" s="194">
        <f t="shared" si="31"/>
        <v>-1372</v>
      </c>
      <c r="K73" s="196">
        <f t="shared" si="30"/>
        <v>6.1937994060103454E-4</v>
      </c>
    </row>
    <row r="74" spans="2:11" x14ac:dyDescent="0.25">
      <c r="B74" s="194" t="s">
        <v>122</v>
      </c>
      <c r="C74" s="195">
        <v>591</v>
      </c>
      <c r="D74" s="195">
        <v>660</v>
      </c>
      <c r="E74" s="195">
        <v>1818</v>
      </c>
      <c r="F74" s="195">
        <v>1876</v>
      </c>
      <c r="G74" s="195">
        <v>2598</v>
      </c>
      <c r="H74" s="195">
        <v>1905</v>
      </c>
      <c r="I74" s="212">
        <f t="shared" si="32"/>
        <v>-0.26674364896073899</v>
      </c>
      <c r="J74" s="194">
        <f t="shared" si="31"/>
        <v>-693</v>
      </c>
      <c r="K74" s="196">
        <f t="shared" si="30"/>
        <v>6.8124641272804319E-4</v>
      </c>
    </row>
    <row r="75" spans="2:11" x14ac:dyDescent="0.25">
      <c r="B75" s="194" t="s">
        <v>131</v>
      </c>
      <c r="C75" s="195">
        <v>634</v>
      </c>
      <c r="D75" s="195">
        <v>0</v>
      </c>
      <c r="E75" s="195">
        <v>890</v>
      </c>
      <c r="F75" s="195">
        <v>3208</v>
      </c>
      <c r="G75" s="195">
        <v>1641</v>
      </c>
      <c r="H75" s="195">
        <v>829</v>
      </c>
      <c r="I75" s="212">
        <f t="shared" si="32"/>
        <v>-0.49482023156611821</v>
      </c>
      <c r="J75" s="194">
        <f t="shared" si="31"/>
        <v>-812</v>
      </c>
      <c r="K75" s="196">
        <f t="shared" si="30"/>
        <v>2.9645841267797788E-4</v>
      </c>
    </row>
    <row r="76" spans="2:11" x14ac:dyDescent="0.25">
      <c r="B76" s="194" t="s">
        <v>134</v>
      </c>
      <c r="C76" s="195">
        <v>773</v>
      </c>
      <c r="D76" s="195">
        <v>0</v>
      </c>
      <c r="E76" s="195">
        <v>284</v>
      </c>
      <c r="F76" s="195">
        <v>930</v>
      </c>
      <c r="G76" s="195">
        <v>203</v>
      </c>
      <c r="H76" s="195">
        <v>529</v>
      </c>
      <c r="I76" s="212">
        <f t="shared" si="32"/>
        <v>1.6059113300492611</v>
      </c>
      <c r="J76" s="194">
        <f t="shared" si="31"/>
        <v>326</v>
      </c>
      <c r="K76" s="196">
        <f t="shared" si="30"/>
        <v>1.8917551303576633E-4</v>
      </c>
    </row>
    <row r="77" spans="2:11" x14ac:dyDescent="0.25">
      <c r="B77" s="199" t="s">
        <v>148</v>
      </c>
      <c r="C77" s="200">
        <f t="shared" ref="C77" si="33">C69-SUM(C70:C76)</f>
        <v>4449</v>
      </c>
      <c r="D77" s="200">
        <f t="shared" ref="D77:H77" si="34">D69-SUM(D70:D76)</f>
        <v>4834</v>
      </c>
      <c r="E77" s="200">
        <f t="shared" si="34"/>
        <v>18704</v>
      </c>
      <c r="F77" s="200">
        <f t="shared" si="34"/>
        <v>28970</v>
      </c>
      <c r="G77" s="200">
        <f t="shared" si="34"/>
        <v>33631</v>
      </c>
      <c r="H77" s="200">
        <f t="shared" si="34"/>
        <v>23283</v>
      </c>
      <c r="I77" s="213">
        <f t="shared" si="32"/>
        <v>-0.30769230769230771</v>
      </c>
      <c r="J77" s="199">
        <f>H77-G77</f>
        <v>-10348</v>
      </c>
      <c r="K77" s="201">
        <f t="shared" si="30"/>
        <v>8.3262258412320368E-3</v>
      </c>
    </row>
    <row r="78" spans="2:11" x14ac:dyDescent="0.25">
      <c r="B78" s="186" t="s">
        <v>51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71</v>
      </c>
      <c r="C79" s="209">
        <f t="shared" ref="C79:H79" si="35">C80+C83</f>
        <v>133535</v>
      </c>
      <c r="D79" s="209">
        <f t="shared" si="35"/>
        <v>126835</v>
      </c>
      <c r="E79" s="209">
        <f t="shared" si="35"/>
        <v>371684</v>
      </c>
      <c r="F79" s="209">
        <f t="shared" si="35"/>
        <v>429134</v>
      </c>
      <c r="G79" s="209">
        <f t="shared" si="35"/>
        <v>496487</v>
      </c>
      <c r="H79" s="209">
        <f t="shared" si="35"/>
        <v>501562</v>
      </c>
      <c r="I79" s="210">
        <f>IFERROR(H79/G79-1,"-")</f>
        <v>1.0221818496758184E-2</v>
      </c>
      <c r="J79" s="209">
        <f>H79-G79</f>
        <v>5075</v>
      </c>
      <c r="K79" s="210">
        <f t="shared" ref="K79:K91" si="36">H79/H$9</f>
        <v>0.17936341903448966</v>
      </c>
    </row>
    <row r="80" spans="2:11" x14ac:dyDescent="0.25">
      <c r="B80" s="190" t="s">
        <v>100</v>
      </c>
      <c r="C80" s="191">
        <v>52528</v>
      </c>
      <c r="D80" s="191">
        <v>78583</v>
      </c>
      <c r="E80" s="191">
        <v>190074</v>
      </c>
      <c r="F80" s="191">
        <v>198281</v>
      </c>
      <c r="G80" s="191">
        <v>211637</v>
      </c>
      <c r="H80" s="191">
        <v>217495</v>
      </c>
      <c r="I80" s="211">
        <f>IFERROR(H80/G80-1,"-")</f>
        <v>2.7679470035957721E-2</v>
      </c>
      <c r="J80" s="190">
        <f t="shared" ref="J80:J90" si="37">H80-G80</f>
        <v>5858</v>
      </c>
      <c r="K80" s="192">
        <f t="shared" si="36"/>
        <v>7.7778314192275988E-2</v>
      </c>
    </row>
    <row r="81" spans="2:11" x14ac:dyDescent="0.25">
      <c r="B81" s="194" t="s">
        <v>106</v>
      </c>
      <c r="C81" s="195">
        <v>10096</v>
      </c>
      <c r="D81" s="195">
        <v>26717</v>
      </c>
      <c r="E81" s="195">
        <v>46259</v>
      </c>
      <c r="F81" s="195">
        <v>41762</v>
      </c>
      <c r="G81" s="195">
        <v>52829</v>
      </c>
      <c r="H81" s="195">
        <v>49089</v>
      </c>
      <c r="I81" s="212">
        <f>IFERROR(H81/G81-1,"-")</f>
        <v>-7.0794450017982569E-2</v>
      </c>
      <c r="J81" s="194">
        <f t="shared" si="37"/>
        <v>-3740</v>
      </c>
      <c r="K81" s="196">
        <f t="shared" si="36"/>
        <v>1.7554700868455071E-2</v>
      </c>
    </row>
    <row r="82" spans="2:11" x14ac:dyDescent="0.25">
      <c r="B82" s="194" t="s">
        <v>103</v>
      </c>
      <c r="C82" s="195">
        <v>42432</v>
      </c>
      <c r="D82" s="195">
        <v>51866</v>
      </c>
      <c r="E82" s="195">
        <v>143815</v>
      </c>
      <c r="F82" s="195">
        <v>156519</v>
      </c>
      <c r="G82" s="195">
        <v>158808</v>
      </c>
      <c r="H82" s="195">
        <v>168406</v>
      </c>
      <c r="I82" s="212">
        <f>IFERROR(H82/G82-1,"-")</f>
        <v>6.043776132184786E-2</v>
      </c>
      <c r="J82" s="194">
        <f t="shared" si="37"/>
        <v>9598</v>
      </c>
      <c r="K82" s="196">
        <f t="shared" si="36"/>
        <v>6.0223613323820917E-2</v>
      </c>
    </row>
    <row r="83" spans="2:11" x14ac:dyDescent="0.25">
      <c r="B83" s="190" t="s">
        <v>110</v>
      </c>
      <c r="C83" s="191">
        <v>81007</v>
      </c>
      <c r="D83" s="191">
        <v>48252</v>
      </c>
      <c r="E83" s="191">
        <v>181610</v>
      </c>
      <c r="F83" s="191">
        <v>230853</v>
      </c>
      <c r="G83" s="191">
        <v>284850</v>
      </c>
      <c r="H83" s="191">
        <v>284067</v>
      </c>
      <c r="I83" s="211">
        <f>IFERROR(H83/G83-1,"-")</f>
        <v>-2.7488151658767723E-3</v>
      </c>
      <c r="J83" s="190">
        <f t="shared" si="37"/>
        <v>-783</v>
      </c>
      <c r="K83" s="192">
        <f t="shared" si="36"/>
        <v>0.10158510484221367</v>
      </c>
    </row>
    <row r="84" spans="2:11" x14ac:dyDescent="0.25">
      <c r="B84" s="194" t="s">
        <v>113</v>
      </c>
      <c r="C84" s="195">
        <v>15526</v>
      </c>
      <c r="D84" s="195">
        <v>3638</v>
      </c>
      <c r="E84" s="195">
        <v>38465</v>
      </c>
      <c r="F84" s="195">
        <v>50127</v>
      </c>
      <c r="G84" s="195">
        <v>62049</v>
      </c>
      <c r="H84" s="195">
        <v>66371</v>
      </c>
      <c r="I84" s="212">
        <f t="shared" ref="I84:I91" si="38">IFERROR(H84/G84-1,"-")</f>
        <v>6.965462779416276E-2</v>
      </c>
      <c r="J84" s="194">
        <f t="shared" si="37"/>
        <v>4322</v>
      </c>
      <c r="K84" s="196">
        <f t="shared" si="36"/>
        <v>2.3734911107177403E-2</v>
      </c>
    </row>
    <row r="85" spans="2:11" x14ac:dyDescent="0.25">
      <c r="B85" s="194" t="s">
        <v>116</v>
      </c>
      <c r="C85" s="195">
        <v>29909</v>
      </c>
      <c r="D85" s="195">
        <v>11169</v>
      </c>
      <c r="E85" s="195">
        <v>58121</v>
      </c>
      <c r="F85" s="195">
        <v>69126</v>
      </c>
      <c r="G85" s="195">
        <v>77278</v>
      </c>
      <c r="H85" s="195">
        <v>75698</v>
      </c>
      <c r="I85" s="212">
        <f t="shared" si="38"/>
        <v>-2.0445663707652884E-2</v>
      </c>
      <c r="J85" s="194">
        <f t="shared" si="37"/>
        <v>-1580</v>
      </c>
      <c r="K85" s="196">
        <f t="shared" si="36"/>
        <v>2.707033645705376E-2</v>
      </c>
    </row>
    <row r="86" spans="2:11" x14ac:dyDescent="0.25">
      <c r="B86" s="194" t="s">
        <v>119</v>
      </c>
      <c r="C86" s="195">
        <v>5531</v>
      </c>
      <c r="D86" s="195">
        <v>8045</v>
      </c>
      <c r="E86" s="195">
        <v>16748</v>
      </c>
      <c r="F86" s="195">
        <v>23461</v>
      </c>
      <c r="G86" s="195">
        <v>35926</v>
      </c>
      <c r="H86" s="195">
        <v>32473</v>
      </c>
      <c r="I86" s="212">
        <f t="shared" si="38"/>
        <v>-9.6114234816010669E-2</v>
      </c>
      <c r="J86" s="194">
        <f t="shared" si="37"/>
        <v>-3453</v>
      </c>
      <c r="K86" s="196">
        <f t="shared" si="36"/>
        <v>1.161265866693845E-2</v>
      </c>
    </row>
    <row r="87" spans="2:11" x14ac:dyDescent="0.25">
      <c r="B87" s="194" t="s">
        <v>126</v>
      </c>
      <c r="C87" s="195">
        <v>1295</v>
      </c>
      <c r="D87" s="195">
        <v>1315</v>
      </c>
      <c r="E87" s="195">
        <v>3662</v>
      </c>
      <c r="F87" s="195">
        <v>4379</v>
      </c>
      <c r="G87" s="195">
        <v>8043</v>
      </c>
      <c r="H87" s="195">
        <v>8352</v>
      </c>
      <c r="I87" s="212">
        <f t="shared" si="38"/>
        <v>3.8418500559492808E-2</v>
      </c>
      <c r="J87" s="194">
        <f t="shared" si="37"/>
        <v>309</v>
      </c>
      <c r="K87" s="196">
        <f t="shared" si="36"/>
        <v>2.9867559260391692E-3</v>
      </c>
    </row>
    <row r="88" spans="2:11" x14ac:dyDescent="0.25">
      <c r="B88" s="194" t="s">
        <v>122</v>
      </c>
      <c r="C88" s="195">
        <v>1191</v>
      </c>
      <c r="D88" s="195">
        <v>1496</v>
      </c>
      <c r="E88" s="195">
        <v>3227</v>
      </c>
      <c r="F88" s="195">
        <v>3986</v>
      </c>
      <c r="G88" s="195">
        <v>5051</v>
      </c>
      <c r="H88" s="195">
        <v>5199</v>
      </c>
      <c r="I88" s="212">
        <f t="shared" si="38"/>
        <v>2.9301128489408024E-2</v>
      </c>
      <c r="J88" s="194">
        <f t="shared" si="37"/>
        <v>148</v>
      </c>
      <c r="K88" s="196">
        <f t="shared" si="36"/>
        <v>1.8592126507995259E-3</v>
      </c>
    </row>
    <row r="89" spans="2:11" x14ac:dyDescent="0.25">
      <c r="B89" s="194" t="s">
        <v>131</v>
      </c>
      <c r="C89" s="195">
        <v>1690</v>
      </c>
      <c r="D89" s="195">
        <v>149</v>
      </c>
      <c r="E89" s="195">
        <v>1894</v>
      </c>
      <c r="F89" s="195">
        <v>2512</v>
      </c>
      <c r="G89" s="195">
        <v>2493</v>
      </c>
      <c r="H89" s="195">
        <v>2576</v>
      </c>
      <c r="I89" s="212">
        <f t="shared" si="38"/>
        <v>3.3293221018852792E-2</v>
      </c>
      <c r="J89" s="194">
        <f t="shared" si="37"/>
        <v>83</v>
      </c>
      <c r="K89" s="196">
        <f t="shared" si="36"/>
        <v>9.2120249826112299E-4</v>
      </c>
    </row>
    <row r="90" spans="2:11" x14ac:dyDescent="0.25">
      <c r="B90" s="194" t="s">
        <v>134</v>
      </c>
      <c r="C90" s="195">
        <v>2266</v>
      </c>
      <c r="D90" s="195">
        <v>239</v>
      </c>
      <c r="E90" s="195">
        <v>1655</v>
      </c>
      <c r="F90" s="195">
        <v>2550</v>
      </c>
      <c r="G90" s="195">
        <v>2984</v>
      </c>
      <c r="H90" s="195">
        <v>2155</v>
      </c>
      <c r="I90" s="212">
        <f t="shared" si="38"/>
        <v>-0.27781501340482573</v>
      </c>
      <c r="J90" s="194">
        <f t="shared" si="37"/>
        <v>-829</v>
      </c>
      <c r="K90" s="196">
        <f t="shared" si="36"/>
        <v>7.7064882909655278E-4</v>
      </c>
    </row>
    <row r="91" spans="2:11" x14ac:dyDescent="0.25">
      <c r="B91" s="199" t="s">
        <v>148</v>
      </c>
      <c r="C91" s="200">
        <f t="shared" ref="C91" si="39">C83-SUM(C84:C90)</f>
        <v>23599</v>
      </c>
      <c r="D91" s="200">
        <f t="shared" ref="D91:H91" si="40">D83-SUM(D84:D90)</f>
        <v>22201</v>
      </c>
      <c r="E91" s="200">
        <f t="shared" si="40"/>
        <v>57838</v>
      </c>
      <c r="F91" s="200">
        <f t="shared" si="40"/>
        <v>74712</v>
      </c>
      <c r="G91" s="200">
        <f t="shared" si="40"/>
        <v>91026</v>
      </c>
      <c r="H91" s="200">
        <f t="shared" si="40"/>
        <v>91243</v>
      </c>
      <c r="I91" s="213">
        <f t="shared" si="38"/>
        <v>2.3839342605409541E-3</v>
      </c>
      <c r="J91" s="199">
        <f>H91-G91</f>
        <v>217</v>
      </c>
      <c r="K91" s="201">
        <f t="shared" si="36"/>
        <v>3.2629378706847692E-2</v>
      </c>
    </row>
    <row r="92" spans="2:11" x14ac:dyDescent="0.25">
      <c r="B92" s="186" t="s">
        <v>52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71</v>
      </c>
      <c r="C93" s="209">
        <f t="shared" ref="C93:H93" si="41">C94+C97</f>
        <v>15531</v>
      </c>
      <c r="D93" s="209">
        <f t="shared" si="41"/>
        <v>17159</v>
      </c>
      <c r="E93" s="209">
        <f t="shared" si="41"/>
        <v>32878</v>
      </c>
      <c r="F93" s="209">
        <f t="shared" si="41"/>
        <v>39668</v>
      </c>
      <c r="G93" s="209">
        <f t="shared" si="41"/>
        <v>36690</v>
      </c>
      <c r="H93" s="209">
        <f t="shared" si="41"/>
        <v>36026</v>
      </c>
      <c r="I93" s="210">
        <f>IFERROR(H93/G93-1,"-")</f>
        <v>-1.8097574270918515E-2</v>
      </c>
      <c r="J93" s="209">
        <f>H93-G93</f>
        <v>-664</v>
      </c>
      <c r="K93" s="210">
        <f t="shared" ref="K93:K105" si="42">H93/H$9</f>
        <v>1.2883245808367709E-2</v>
      </c>
    </row>
    <row r="94" spans="2:11" x14ac:dyDescent="0.25">
      <c r="B94" s="190" t="s">
        <v>100</v>
      </c>
      <c r="C94" s="191">
        <v>9589</v>
      </c>
      <c r="D94" s="191">
        <v>10854</v>
      </c>
      <c r="E94" s="191">
        <v>21277</v>
      </c>
      <c r="F94" s="191">
        <v>26478</v>
      </c>
      <c r="G94" s="191">
        <v>22061</v>
      </c>
      <c r="H94" s="191">
        <v>22038</v>
      </c>
      <c r="I94" s="211">
        <f>IFERROR(H94/G94-1,"-")</f>
        <v>-1.0425638003717097E-3</v>
      </c>
      <c r="J94" s="190">
        <f t="shared" ref="J94:J104" si="43">H94-G94</f>
        <v>-23</v>
      </c>
      <c r="K94" s="192">
        <f t="shared" si="42"/>
        <v>7.881001807716859E-3</v>
      </c>
    </row>
    <row r="95" spans="2:11" x14ac:dyDescent="0.25">
      <c r="B95" s="194" t="s">
        <v>106</v>
      </c>
      <c r="C95" s="195">
        <v>5251</v>
      </c>
      <c r="D95" s="195">
        <v>5514</v>
      </c>
      <c r="E95" s="195">
        <v>10214</v>
      </c>
      <c r="F95" s="195">
        <v>8603</v>
      </c>
      <c r="G95" s="195">
        <v>6456</v>
      </c>
      <c r="H95" s="195">
        <v>7818</v>
      </c>
      <c r="I95" s="212">
        <f>IFERROR(H95/G95-1,"-")</f>
        <v>0.2109665427509293</v>
      </c>
      <c r="J95" s="194">
        <f t="shared" si="43"/>
        <v>1362</v>
      </c>
      <c r="K95" s="196">
        <f t="shared" si="42"/>
        <v>2.7957923646760325E-3</v>
      </c>
    </row>
    <row r="96" spans="2:11" x14ac:dyDescent="0.25">
      <c r="B96" s="194" t="s">
        <v>103</v>
      </c>
      <c r="C96" s="195">
        <v>4338</v>
      </c>
      <c r="D96" s="195">
        <v>5340</v>
      </c>
      <c r="E96" s="195">
        <v>11063</v>
      </c>
      <c r="F96" s="195">
        <v>17875</v>
      </c>
      <c r="G96" s="195">
        <v>15605</v>
      </c>
      <c r="H96" s="195">
        <v>14220</v>
      </c>
      <c r="I96" s="212">
        <f>IFERROR(H96/G96-1,"-")</f>
        <v>-8.8753604613905801E-2</v>
      </c>
      <c r="J96" s="194">
        <f t="shared" si="43"/>
        <v>-1385</v>
      </c>
      <c r="K96" s="196">
        <f t="shared" si="42"/>
        <v>5.0852094430408265E-3</v>
      </c>
    </row>
    <row r="97" spans="2:11" x14ac:dyDescent="0.25">
      <c r="B97" s="190" t="s">
        <v>110</v>
      </c>
      <c r="C97" s="191">
        <v>5942</v>
      </c>
      <c r="D97" s="191">
        <v>6305</v>
      </c>
      <c r="E97" s="191">
        <v>11601</v>
      </c>
      <c r="F97" s="191">
        <v>13190</v>
      </c>
      <c r="G97" s="191">
        <v>14629</v>
      </c>
      <c r="H97" s="191">
        <v>13988</v>
      </c>
      <c r="I97" s="211">
        <f>IFERROR(H97/G97-1,"-")</f>
        <v>-4.3817075671611194E-2</v>
      </c>
      <c r="J97" s="190">
        <f t="shared" si="43"/>
        <v>-641</v>
      </c>
      <c r="K97" s="192">
        <f t="shared" si="42"/>
        <v>5.0022440006508495E-3</v>
      </c>
    </row>
    <row r="98" spans="2:11" x14ac:dyDescent="0.25">
      <c r="B98" s="194" t="s">
        <v>113</v>
      </c>
      <c r="C98" s="195">
        <v>1018</v>
      </c>
      <c r="D98" s="195">
        <v>273</v>
      </c>
      <c r="E98" s="195">
        <v>1498</v>
      </c>
      <c r="F98" s="195">
        <v>1874</v>
      </c>
      <c r="G98" s="195">
        <v>2123</v>
      </c>
      <c r="H98" s="195">
        <v>1767</v>
      </c>
      <c r="I98" s="212">
        <f t="shared" ref="I98:I105" si="44">IFERROR(H98/G98-1,"-")</f>
        <v>-0.16768723504474803</v>
      </c>
      <c r="J98" s="194">
        <f t="shared" si="43"/>
        <v>-356</v>
      </c>
      <c r="K98" s="196">
        <f t="shared" si="42"/>
        <v>6.3189627889262596E-4</v>
      </c>
    </row>
    <row r="99" spans="2:11" x14ac:dyDescent="0.25">
      <c r="B99" s="194" t="s">
        <v>116</v>
      </c>
      <c r="C99" s="195">
        <v>1157</v>
      </c>
      <c r="D99" s="195">
        <v>982</v>
      </c>
      <c r="E99" s="195">
        <v>2172</v>
      </c>
      <c r="F99" s="195">
        <v>2367</v>
      </c>
      <c r="G99" s="195">
        <v>2786</v>
      </c>
      <c r="H99" s="195">
        <v>2464</v>
      </c>
      <c r="I99" s="212">
        <f t="shared" si="44"/>
        <v>-0.11557788944723613</v>
      </c>
      <c r="J99" s="194">
        <f t="shared" si="43"/>
        <v>-322</v>
      </c>
      <c r="K99" s="196">
        <f t="shared" si="42"/>
        <v>8.8115021572803074E-4</v>
      </c>
    </row>
    <row r="100" spans="2:11" x14ac:dyDescent="0.25">
      <c r="B100" s="194" t="s">
        <v>119</v>
      </c>
      <c r="C100" s="195">
        <v>1446</v>
      </c>
      <c r="D100" s="195">
        <v>2483</v>
      </c>
      <c r="E100" s="195">
        <v>2389</v>
      </c>
      <c r="F100" s="195">
        <v>2631</v>
      </c>
      <c r="G100" s="195">
        <v>2600</v>
      </c>
      <c r="H100" s="195">
        <v>2523</v>
      </c>
      <c r="I100" s="212">
        <f t="shared" si="44"/>
        <v>-2.9615384615384599E-2</v>
      </c>
      <c r="J100" s="194">
        <f t="shared" si="43"/>
        <v>-77</v>
      </c>
      <c r="K100" s="196">
        <f t="shared" si="42"/>
        <v>9.0224918599099901E-4</v>
      </c>
    </row>
    <row r="101" spans="2:11" x14ac:dyDescent="0.25">
      <c r="B101" s="194" t="s">
        <v>126</v>
      </c>
      <c r="C101" s="195">
        <v>274</v>
      </c>
      <c r="D101" s="195">
        <v>123</v>
      </c>
      <c r="E101" s="195">
        <v>820</v>
      </c>
      <c r="F101" s="195">
        <v>615</v>
      </c>
      <c r="G101" s="195">
        <v>670</v>
      </c>
      <c r="H101" s="195">
        <v>645</v>
      </c>
      <c r="I101" s="212">
        <f t="shared" si="44"/>
        <v>-3.7313432835820892E-2</v>
      </c>
      <c r="J101" s="194">
        <f t="shared" si="43"/>
        <v>-25</v>
      </c>
      <c r="K101" s="196">
        <f t="shared" si="42"/>
        <v>2.3065823423075479E-4</v>
      </c>
    </row>
    <row r="102" spans="2:11" x14ac:dyDescent="0.25">
      <c r="B102" s="194" t="s">
        <v>122</v>
      </c>
      <c r="C102" s="195">
        <v>177</v>
      </c>
      <c r="D102" s="195">
        <v>236</v>
      </c>
      <c r="E102" s="195">
        <v>493</v>
      </c>
      <c r="F102" s="195">
        <v>385</v>
      </c>
      <c r="G102" s="195">
        <v>598</v>
      </c>
      <c r="H102" s="195">
        <v>560</v>
      </c>
      <c r="I102" s="212">
        <f t="shared" si="44"/>
        <v>-6.3545150501672198E-2</v>
      </c>
      <c r="J102" s="194">
        <f t="shared" si="43"/>
        <v>-38</v>
      </c>
      <c r="K102" s="196">
        <f t="shared" si="42"/>
        <v>2.0026141266546153E-4</v>
      </c>
    </row>
    <row r="103" spans="2:11" x14ac:dyDescent="0.25">
      <c r="B103" s="194" t="s">
        <v>131</v>
      </c>
      <c r="C103" s="195">
        <v>113</v>
      </c>
      <c r="D103" s="195">
        <v>19</v>
      </c>
      <c r="E103" s="195">
        <v>217</v>
      </c>
      <c r="F103" s="195">
        <v>102</v>
      </c>
      <c r="G103" s="195">
        <v>165</v>
      </c>
      <c r="H103" s="195">
        <v>155</v>
      </c>
      <c r="I103" s="212">
        <f t="shared" si="44"/>
        <v>-6.0606060606060552E-2</v>
      </c>
      <c r="J103" s="194">
        <f t="shared" si="43"/>
        <v>-10</v>
      </c>
      <c r="K103" s="196">
        <f t="shared" si="42"/>
        <v>5.5429498148475954E-5</v>
      </c>
    </row>
    <row r="104" spans="2:11" x14ac:dyDescent="0.25">
      <c r="B104" s="194" t="s">
        <v>134</v>
      </c>
      <c r="C104" s="195">
        <v>64</v>
      </c>
      <c r="D104" s="195">
        <v>53</v>
      </c>
      <c r="E104" s="195">
        <v>108</v>
      </c>
      <c r="F104" s="195">
        <v>178</v>
      </c>
      <c r="G104" s="195">
        <v>272</v>
      </c>
      <c r="H104" s="195">
        <v>153</v>
      </c>
      <c r="I104" s="212">
        <f t="shared" si="44"/>
        <v>-0.4375</v>
      </c>
      <c r="J104" s="194">
        <f t="shared" si="43"/>
        <v>-119</v>
      </c>
      <c r="K104" s="196">
        <f t="shared" si="42"/>
        <v>5.4714278817527881E-5</v>
      </c>
    </row>
    <row r="105" spans="2:11" x14ac:dyDescent="0.25">
      <c r="B105" s="199" t="s">
        <v>148</v>
      </c>
      <c r="C105" s="200">
        <f t="shared" ref="C105" si="45">C97-SUM(C98:C104)</f>
        <v>1693</v>
      </c>
      <c r="D105" s="200">
        <f t="shared" ref="D105:H105" si="46">D97-SUM(D98:D104)</f>
        <v>2136</v>
      </c>
      <c r="E105" s="200">
        <f t="shared" si="46"/>
        <v>3904</v>
      </c>
      <c r="F105" s="200">
        <f t="shared" si="46"/>
        <v>5038</v>
      </c>
      <c r="G105" s="200">
        <f t="shared" si="46"/>
        <v>5415</v>
      </c>
      <c r="H105" s="200">
        <f t="shared" si="46"/>
        <v>5721</v>
      </c>
      <c r="I105" s="213">
        <f t="shared" si="44"/>
        <v>5.6509695290858808E-2</v>
      </c>
      <c r="J105" s="199">
        <f>H105-G105</f>
        <v>306</v>
      </c>
      <c r="K105" s="201">
        <f t="shared" si="42"/>
        <v>2.0458848961769738E-3</v>
      </c>
    </row>
    <row r="106" spans="2:11" x14ac:dyDescent="0.25">
      <c r="B106" s="186" t="s">
        <v>53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71</v>
      </c>
      <c r="C107" s="209">
        <f t="shared" ref="C107:H107" si="47">C108+C111</f>
        <v>34253</v>
      </c>
      <c r="D107" s="209">
        <f t="shared" si="47"/>
        <v>51252</v>
      </c>
      <c r="E107" s="209">
        <f t="shared" si="47"/>
        <v>109813</v>
      </c>
      <c r="F107" s="209">
        <f t="shared" si="47"/>
        <v>147358</v>
      </c>
      <c r="G107" s="209">
        <f t="shared" si="47"/>
        <v>139462</v>
      </c>
      <c r="H107" s="209">
        <f t="shared" si="47"/>
        <v>151078</v>
      </c>
      <c r="I107" s="210">
        <f>IFERROR(H107/G107-1,"-")</f>
        <v>8.3291505929930842E-2</v>
      </c>
      <c r="J107" s="209">
        <f>H107-G107</f>
        <v>11616</v>
      </c>
      <c r="K107" s="210">
        <f t="shared" ref="K107:K119" si="48">H107/H$9</f>
        <v>5.4026953040486776E-2</v>
      </c>
    </row>
    <row r="108" spans="2:11" x14ac:dyDescent="0.25">
      <c r="B108" s="190" t="s">
        <v>100</v>
      </c>
      <c r="C108" s="191">
        <v>13775</v>
      </c>
      <c r="D108" s="191">
        <v>28209</v>
      </c>
      <c r="E108" s="191">
        <v>26353</v>
      </c>
      <c r="F108" s="191">
        <v>33173</v>
      </c>
      <c r="G108" s="191">
        <v>30723</v>
      </c>
      <c r="H108" s="191">
        <v>33898</v>
      </c>
      <c r="I108" s="211">
        <f>IFERROR(H108/G108-1,"-")</f>
        <v>0.10334277251570478</v>
      </c>
      <c r="J108" s="190">
        <f t="shared" ref="J108:J118" si="49">H108-G108</f>
        <v>3175</v>
      </c>
      <c r="K108" s="192">
        <f t="shared" si="48"/>
        <v>1.2122252440238955E-2</v>
      </c>
    </row>
    <row r="109" spans="2:11" x14ac:dyDescent="0.25">
      <c r="B109" s="194" t="s">
        <v>106</v>
      </c>
      <c r="C109" s="195">
        <v>308</v>
      </c>
      <c r="D109" s="195">
        <v>15573</v>
      </c>
      <c r="E109" s="195">
        <v>7430</v>
      </c>
      <c r="F109" s="195">
        <v>11643</v>
      </c>
      <c r="G109" s="195">
        <v>8822</v>
      </c>
      <c r="H109" s="195">
        <v>11579</v>
      </c>
      <c r="I109" s="212">
        <f>IFERROR(H109/G109-1,"-")</f>
        <v>0.31251416912264784</v>
      </c>
      <c r="J109" s="194">
        <f t="shared" si="49"/>
        <v>2757</v>
      </c>
      <c r="K109" s="196">
        <f t="shared" si="48"/>
        <v>4.1407623165238914E-3</v>
      </c>
    </row>
    <row r="110" spans="2:11" x14ac:dyDescent="0.25">
      <c r="B110" s="194" t="s">
        <v>103</v>
      </c>
      <c r="C110" s="195">
        <v>13467</v>
      </c>
      <c r="D110" s="195">
        <v>12636</v>
      </c>
      <c r="E110" s="195">
        <v>18923</v>
      </c>
      <c r="F110" s="195">
        <v>21530</v>
      </c>
      <c r="G110" s="195">
        <v>21901</v>
      </c>
      <c r="H110" s="195">
        <v>22319</v>
      </c>
      <c r="I110" s="212">
        <f>IFERROR(H110/G110-1,"-")</f>
        <v>1.9085886489201398E-2</v>
      </c>
      <c r="J110" s="194">
        <f t="shared" si="49"/>
        <v>418</v>
      </c>
      <c r="K110" s="196">
        <f t="shared" si="48"/>
        <v>7.9814901237150633E-3</v>
      </c>
    </row>
    <row r="111" spans="2:11" x14ac:dyDescent="0.25">
      <c r="B111" s="190" t="s">
        <v>110</v>
      </c>
      <c r="C111" s="191">
        <v>20478</v>
      </c>
      <c r="D111" s="191">
        <v>23043</v>
      </c>
      <c r="E111" s="191">
        <v>83460</v>
      </c>
      <c r="F111" s="191">
        <v>114185</v>
      </c>
      <c r="G111" s="191">
        <v>108739</v>
      </c>
      <c r="H111" s="191">
        <v>117180</v>
      </c>
      <c r="I111" s="211">
        <f>IFERROR(H111/G111-1,"-")</f>
        <v>7.7626242654429412E-2</v>
      </c>
      <c r="J111" s="190">
        <f t="shared" si="49"/>
        <v>8441</v>
      </c>
      <c r="K111" s="192">
        <f t="shared" si="48"/>
        <v>4.1904700600247827E-2</v>
      </c>
    </row>
    <row r="112" spans="2:11" x14ac:dyDescent="0.25">
      <c r="B112" s="194" t="s">
        <v>113</v>
      </c>
      <c r="C112" s="195">
        <v>10709</v>
      </c>
      <c r="D112" s="195">
        <v>5712</v>
      </c>
      <c r="E112" s="195">
        <v>49565</v>
      </c>
      <c r="F112" s="195">
        <v>74713</v>
      </c>
      <c r="G112" s="195">
        <v>67869</v>
      </c>
      <c r="H112" s="195">
        <v>71210</v>
      </c>
      <c r="I112" s="212">
        <f t="shared" ref="I112:I119" si="50">IFERROR(H112/G112-1,"-")</f>
        <v>4.9227187670364936E-2</v>
      </c>
      <c r="J112" s="194">
        <f t="shared" si="49"/>
        <v>3341</v>
      </c>
      <c r="K112" s="196">
        <f t="shared" si="48"/>
        <v>2.5465384278406278E-2</v>
      </c>
    </row>
    <row r="113" spans="2:11" x14ac:dyDescent="0.25">
      <c r="B113" s="194" t="s">
        <v>116</v>
      </c>
      <c r="C113" s="195">
        <v>1745</v>
      </c>
      <c r="D113" s="195">
        <v>4366</v>
      </c>
      <c r="E113" s="195">
        <v>3756</v>
      </c>
      <c r="F113" s="195">
        <v>4908</v>
      </c>
      <c r="G113" s="195">
        <v>4708</v>
      </c>
      <c r="H113" s="195">
        <v>5313</v>
      </c>
      <c r="I113" s="212">
        <f t="shared" si="50"/>
        <v>0.12850467289719636</v>
      </c>
      <c r="J113" s="194">
        <f t="shared" si="49"/>
        <v>605</v>
      </c>
      <c r="K113" s="196">
        <f t="shared" si="48"/>
        <v>1.8999801526635661E-3</v>
      </c>
    </row>
    <row r="114" spans="2:11" x14ac:dyDescent="0.25">
      <c r="B114" s="194" t="s">
        <v>119</v>
      </c>
      <c r="C114" s="195">
        <v>1108</v>
      </c>
      <c r="D114" s="195">
        <v>3826</v>
      </c>
      <c r="E114" s="195">
        <v>5391</v>
      </c>
      <c r="F114" s="195">
        <v>9383</v>
      </c>
      <c r="G114" s="195">
        <v>8106</v>
      </c>
      <c r="H114" s="195">
        <v>9684</v>
      </c>
      <c r="I114" s="212">
        <f t="shared" si="50"/>
        <v>0.19467061435973343</v>
      </c>
      <c r="J114" s="194">
        <f t="shared" si="49"/>
        <v>1578</v>
      </c>
      <c r="K114" s="196">
        <f t="shared" si="48"/>
        <v>3.463092000450588E-3</v>
      </c>
    </row>
    <row r="115" spans="2:11" x14ac:dyDescent="0.25">
      <c r="B115" s="194" t="s">
        <v>126</v>
      </c>
      <c r="C115" s="195">
        <v>869</v>
      </c>
      <c r="D115" s="195">
        <v>1614</v>
      </c>
      <c r="E115" s="195">
        <v>3932</v>
      </c>
      <c r="F115" s="195">
        <v>3603</v>
      </c>
      <c r="G115" s="195">
        <v>3668</v>
      </c>
      <c r="H115" s="195">
        <v>4141</v>
      </c>
      <c r="I115" s="212">
        <f t="shared" si="50"/>
        <v>0.12895310796074155</v>
      </c>
      <c r="J115" s="194">
        <f t="shared" si="49"/>
        <v>473</v>
      </c>
      <c r="K115" s="196">
        <f t="shared" si="48"/>
        <v>1.4808616247279931E-3</v>
      </c>
    </row>
    <row r="116" spans="2:11" x14ac:dyDescent="0.25">
      <c r="B116" s="194" t="s">
        <v>122</v>
      </c>
      <c r="C116" s="195">
        <v>1069</v>
      </c>
      <c r="D116" s="195">
        <v>1987</v>
      </c>
      <c r="E116" s="195">
        <v>3050</v>
      </c>
      <c r="F116" s="195">
        <v>3317</v>
      </c>
      <c r="G116" s="195">
        <v>2958</v>
      </c>
      <c r="H116" s="195">
        <v>3054</v>
      </c>
      <c r="I116" s="212">
        <f t="shared" si="50"/>
        <v>3.2454361054766734E-2</v>
      </c>
      <c r="J116" s="194">
        <f t="shared" si="49"/>
        <v>96</v>
      </c>
      <c r="K116" s="196">
        <f t="shared" si="48"/>
        <v>1.0921399183577134E-3</v>
      </c>
    </row>
    <row r="117" spans="2:11" x14ac:dyDescent="0.25">
      <c r="B117" s="194" t="s">
        <v>131</v>
      </c>
      <c r="C117" s="195">
        <v>209</v>
      </c>
      <c r="D117" s="195">
        <v>42</v>
      </c>
      <c r="E117" s="195">
        <v>474</v>
      </c>
      <c r="F117" s="195">
        <v>754</v>
      </c>
      <c r="G117" s="195">
        <v>826</v>
      </c>
      <c r="H117" s="195">
        <v>813</v>
      </c>
      <c r="I117" s="212">
        <f t="shared" si="50"/>
        <v>-1.57384987893463E-2</v>
      </c>
      <c r="J117" s="194">
        <f t="shared" si="49"/>
        <v>-13</v>
      </c>
      <c r="K117" s="196">
        <f t="shared" si="48"/>
        <v>2.9073665803039324E-4</v>
      </c>
    </row>
    <row r="118" spans="2:11" x14ac:dyDescent="0.25">
      <c r="B118" s="194" t="s">
        <v>134</v>
      </c>
      <c r="C118" s="195">
        <v>526</v>
      </c>
      <c r="D118" s="195">
        <v>22</v>
      </c>
      <c r="E118" s="195">
        <v>638</v>
      </c>
      <c r="F118" s="195">
        <v>396</v>
      </c>
      <c r="G118" s="195">
        <v>1042</v>
      </c>
      <c r="H118" s="195">
        <v>670</v>
      </c>
      <c r="I118" s="212">
        <f t="shared" si="50"/>
        <v>-0.35700575815738966</v>
      </c>
      <c r="J118" s="194">
        <f t="shared" si="49"/>
        <v>-372</v>
      </c>
      <c r="K118" s="196">
        <f t="shared" si="48"/>
        <v>2.3959847586760576E-4</v>
      </c>
    </row>
    <row r="119" spans="2:11" x14ac:dyDescent="0.25">
      <c r="B119" s="199" t="s">
        <v>148</v>
      </c>
      <c r="C119" s="200">
        <f t="shared" ref="C119" si="51">C111-SUM(C112:C118)</f>
        <v>4243</v>
      </c>
      <c r="D119" s="200">
        <f t="shared" ref="D119:H119" si="52">D111-SUM(D112:D118)</f>
        <v>5474</v>
      </c>
      <c r="E119" s="200">
        <f t="shared" si="52"/>
        <v>16654</v>
      </c>
      <c r="F119" s="200">
        <f t="shared" si="52"/>
        <v>17111</v>
      </c>
      <c r="G119" s="200">
        <f t="shared" si="52"/>
        <v>19562</v>
      </c>
      <c r="H119" s="200">
        <f t="shared" si="52"/>
        <v>22295</v>
      </c>
      <c r="I119" s="213">
        <f t="shared" si="50"/>
        <v>0.13970964114098772</v>
      </c>
      <c r="J119" s="199">
        <f>H119-G119</f>
        <v>2733</v>
      </c>
      <c r="K119" s="201">
        <f t="shared" si="48"/>
        <v>7.972907491743687E-3</v>
      </c>
    </row>
    <row r="120" spans="2:11" x14ac:dyDescent="0.25">
      <c r="B120" s="186" t="s">
        <v>54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71</v>
      </c>
      <c r="C121" s="209">
        <f t="shared" ref="C121:H121" si="53">C122+C125</f>
        <v>59629</v>
      </c>
      <c r="D121" s="209">
        <f t="shared" si="53"/>
        <v>87126</v>
      </c>
      <c r="E121" s="209">
        <f t="shared" si="53"/>
        <v>138024</v>
      </c>
      <c r="F121" s="209">
        <f t="shared" si="53"/>
        <v>158379</v>
      </c>
      <c r="G121" s="209">
        <f t="shared" si="53"/>
        <v>162243</v>
      </c>
      <c r="H121" s="209">
        <f t="shared" si="53"/>
        <v>181603</v>
      </c>
      <c r="I121" s="210">
        <f>IFERROR(H121/G121-1,"-")</f>
        <v>0.11932718206640658</v>
      </c>
      <c r="J121" s="209">
        <f>H121-G121</f>
        <v>19360</v>
      </c>
      <c r="K121" s="210">
        <f t="shared" ref="K121:K133" si="54">H121/H$9</f>
        <v>6.4942988079081804E-2</v>
      </c>
    </row>
    <row r="122" spans="2:11" x14ac:dyDescent="0.25">
      <c r="B122" s="190" t="s">
        <v>100</v>
      </c>
      <c r="C122" s="191">
        <v>31132</v>
      </c>
      <c r="D122" s="191">
        <v>57767</v>
      </c>
      <c r="E122" s="191">
        <v>84383</v>
      </c>
      <c r="F122" s="191">
        <v>97014</v>
      </c>
      <c r="G122" s="191">
        <v>101537</v>
      </c>
      <c r="H122" s="191">
        <v>116513</v>
      </c>
      <c r="I122" s="211">
        <f>IFERROR(H122/G122-1,"-")</f>
        <v>0.14749303209667408</v>
      </c>
      <c r="J122" s="190">
        <f t="shared" ref="J122:J132" si="55">H122-G122</f>
        <v>14976</v>
      </c>
      <c r="K122" s="192">
        <f t="shared" si="54"/>
        <v>4.1666174953376642E-2</v>
      </c>
    </row>
    <row r="123" spans="2:11" x14ac:dyDescent="0.25">
      <c r="B123" s="194" t="s">
        <v>106</v>
      </c>
      <c r="C123" s="195">
        <v>14921</v>
      </c>
      <c r="D123" s="195">
        <v>29618</v>
      </c>
      <c r="E123" s="195">
        <v>44023</v>
      </c>
      <c r="F123" s="195">
        <v>43982</v>
      </c>
      <c r="G123" s="195">
        <v>49326</v>
      </c>
      <c r="H123" s="195">
        <v>61961</v>
      </c>
      <c r="I123" s="212">
        <f>IFERROR(H123/G123-1,"-")</f>
        <v>0.25615294165348912</v>
      </c>
      <c r="J123" s="194">
        <f t="shared" si="55"/>
        <v>12635</v>
      </c>
      <c r="K123" s="196">
        <f t="shared" si="54"/>
        <v>2.2157852482436895E-2</v>
      </c>
    </row>
    <row r="124" spans="2:11" x14ac:dyDescent="0.25">
      <c r="B124" s="194" t="s">
        <v>103</v>
      </c>
      <c r="C124" s="195">
        <v>16211</v>
      </c>
      <c r="D124" s="195">
        <v>28149</v>
      </c>
      <c r="E124" s="195">
        <v>40360</v>
      </c>
      <c r="F124" s="195">
        <v>53032</v>
      </c>
      <c r="G124" s="195">
        <v>52211</v>
      </c>
      <c r="H124" s="195">
        <v>54552</v>
      </c>
      <c r="I124" s="212">
        <f>IFERROR(H124/G124-1,"-")</f>
        <v>4.4837294822930085E-2</v>
      </c>
      <c r="J124" s="194">
        <f t="shared" si="55"/>
        <v>2341</v>
      </c>
      <c r="K124" s="196">
        <f t="shared" si="54"/>
        <v>1.9508322470939744E-2</v>
      </c>
    </row>
    <row r="125" spans="2:11" x14ac:dyDescent="0.25">
      <c r="B125" s="190" t="s">
        <v>110</v>
      </c>
      <c r="C125" s="191">
        <v>28497</v>
      </c>
      <c r="D125" s="191">
        <v>29359</v>
      </c>
      <c r="E125" s="191">
        <v>53641</v>
      </c>
      <c r="F125" s="191">
        <v>61365</v>
      </c>
      <c r="G125" s="191">
        <v>60706</v>
      </c>
      <c r="H125" s="191">
        <v>65090</v>
      </c>
      <c r="I125" s="211">
        <f>IFERROR(H125/G125-1,"-")</f>
        <v>7.2216914308305569E-2</v>
      </c>
      <c r="J125" s="190">
        <f t="shared" si="55"/>
        <v>4384</v>
      </c>
      <c r="K125" s="192">
        <f t="shared" si="54"/>
        <v>2.3276813125705162E-2</v>
      </c>
    </row>
    <row r="126" spans="2:11" x14ac:dyDescent="0.25">
      <c r="B126" s="194" t="s">
        <v>113</v>
      </c>
      <c r="C126" s="195">
        <v>2914</v>
      </c>
      <c r="D126" s="195">
        <v>1039</v>
      </c>
      <c r="E126" s="195">
        <v>5621</v>
      </c>
      <c r="F126" s="195">
        <v>8173</v>
      </c>
      <c r="G126" s="195">
        <v>7175</v>
      </c>
      <c r="H126" s="195">
        <v>6754</v>
      </c>
      <c r="I126" s="212">
        <f t="shared" ref="I126:I133" si="56">IFERROR(H126/G126-1,"-")</f>
        <v>-5.8675958188153299E-2</v>
      </c>
      <c r="J126" s="194">
        <f t="shared" si="55"/>
        <v>-421</v>
      </c>
      <c r="K126" s="196">
        <f t="shared" si="54"/>
        <v>2.4152956806116556E-3</v>
      </c>
    </row>
    <row r="127" spans="2:11" x14ac:dyDescent="0.25">
      <c r="B127" s="194" t="s">
        <v>116</v>
      </c>
      <c r="C127" s="195">
        <v>3063</v>
      </c>
      <c r="D127" s="195">
        <v>2982</v>
      </c>
      <c r="E127" s="195">
        <v>5661</v>
      </c>
      <c r="F127" s="195">
        <v>8670</v>
      </c>
      <c r="G127" s="195">
        <v>8295</v>
      </c>
      <c r="H127" s="195">
        <v>8994</v>
      </c>
      <c r="I127" s="212">
        <f t="shared" si="56"/>
        <v>8.4267631103074114E-2</v>
      </c>
      <c r="J127" s="194">
        <f t="shared" si="55"/>
        <v>699</v>
      </c>
      <c r="K127" s="196">
        <f t="shared" si="54"/>
        <v>3.2163413312735019E-3</v>
      </c>
    </row>
    <row r="128" spans="2:11" x14ac:dyDescent="0.25">
      <c r="B128" s="194" t="s">
        <v>119</v>
      </c>
      <c r="C128" s="195">
        <v>2121</v>
      </c>
      <c r="D128" s="195">
        <v>4330</v>
      </c>
      <c r="E128" s="195">
        <v>5320</v>
      </c>
      <c r="F128" s="195">
        <v>5773</v>
      </c>
      <c r="G128" s="195">
        <v>5644</v>
      </c>
      <c r="H128" s="195">
        <v>6071</v>
      </c>
      <c r="I128" s="212">
        <f t="shared" si="56"/>
        <v>7.5655563430191419E-2</v>
      </c>
      <c r="J128" s="194">
        <f t="shared" si="55"/>
        <v>427</v>
      </c>
      <c r="K128" s="196">
        <f t="shared" si="54"/>
        <v>2.1710482790928873E-3</v>
      </c>
    </row>
    <row r="129" spans="2:11" x14ac:dyDescent="0.25">
      <c r="B129" s="194" t="s">
        <v>126</v>
      </c>
      <c r="C129" s="195">
        <v>575</v>
      </c>
      <c r="D129" s="195">
        <v>544</v>
      </c>
      <c r="E129" s="195">
        <v>1644</v>
      </c>
      <c r="F129" s="195">
        <v>1750</v>
      </c>
      <c r="G129" s="195">
        <v>1588</v>
      </c>
      <c r="H129" s="195">
        <v>1707</v>
      </c>
      <c r="I129" s="212">
        <f t="shared" si="56"/>
        <v>7.4937027707808523E-2</v>
      </c>
      <c r="J129" s="194">
        <f t="shared" si="55"/>
        <v>119</v>
      </c>
      <c r="K129" s="196">
        <f t="shared" si="54"/>
        <v>6.1043969896418357E-4</v>
      </c>
    </row>
    <row r="130" spans="2:11" x14ac:dyDescent="0.25">
      <c r="B130" s="194" t="s">
        <v>122</v>
      </c>
      <c r="C130" s="195">
        <v>504</v>
      </c>
      <c r="D130" s="195">
        <v>491</v>
      </c>
      <c r="E130" s="195">
        <v>1166</v>
      </c>
      <c r="F130" s="195">
        <v>1194</v>
      </c>
      <c r="G130" s="195">
        <v>1248</v>
      </c>
      <c r="H130" s="195">
        <v>1572</v>
      </c>
      <c r="I130" s="212">
        <f t="shared" si="56"/>
        <v>0.25961538461538458</v>
      </c>
      <c r="J130" s="194">
        <f t="shared" si="55"/>
        <v>324</v>
      </c>
      <c r="K130" s="196">
        <f t="shared" si="54"/>
        <v>5.6216239412518838E-4</v>
      </c>
    </row>
    <row r="131" spans="2:11" x14ac:dyDescent="0.25">
      <c r="B131" s="194" t="s">
        <v>131</v>
      </c>
      <c r="C131" s="195">
        <v>637</v>
      </c>
      <c r="D131" s="195">
        <v>81</v>
      </c>
      <c r="E131" s="195">
        <v>623</v>
      </c>
      <c r="F131" s="195">
        <v>833</v>
      </c>
      <c r="G131" s="195">
        <v>922</v>
      </c>
      <c r="H131" s="195">
        <v>729</v>
      </c>
      <c r="I131" s="212">
        <f t="shared" si="56"/>
        <v>-0.20932754880694138</v>
      </c>
      <c r="J131" s="194">
        <f t="shared" si="55"/>
        <v>-193</v>
      </c>
      <c r="K131" s="196">
        <f t="shared" si="54"/>
        <v>2.60697446130574E-4</v>
      </c>
    </row>
    <row r="132" spans="2:11" x14ac:dyDescent="0.25">
      <c r="B132" s="194" t="s">
        <v>134</v>
      </c>
      <c r="C132" s="195">
        <v>985</v>
      </c>
      <c r="D132" s="195">
        <v>194</v>
      </c>
      <c r="E132" s="195">
        <v>1071</v>
      </c>
      <c r="F132" s="195">
        <v>1527</v>
      </c>
      <c r="G132" s="195">
        <v>1403</v>
      </c>
      <c r="H132" s="195">
        <v>1432</v>
      </c>
      <c r="I132" s="212">
        <f t="shared" si="56"/>
        <v>2.0669992872416332E-2</v>
      </c>
      <c r="J132" s="194">
        <f t="shared" si="55"/>
        <v>29</v>
      </c>
      <c r="K132" s="196">
        <f t="shared" si="54"/>
        <v>5.1209704095882302E-4</v>
      </c>
    </row>
    <row r="133" spans="2:11" x14ac:dyDescent="0.25">
      <c r="B133" s="199" t="s">
        <v>148</v>
      </c>
      <c r="C133" s="200">
        <f t="shared" ref="C133" si="57">C125-SUM(C126:C132)</f>
        <v>17698</v>
      </c>
      <c r="D133" s="200">
        <f t="shared" ref="D133:H133" si="58">D125-SUM(D126:D132)</f>
        <v>19698</v>
      </c>
      <c r="E133" s="200">
        <f t="shared" si="58"/>
        <v>32535</v>
      </c>
      <c r="F133" s="200">
        <f t="shared" si="58"/>
        <v>33445</v>
      </c>
      <c r="G133" s="200">
        <f t="shared" si="58"/>
        <v>34431</v>
      </c>
      <c r="H133" s="200">
        <f t="shared" si="58"/>
        <v>37831</v>
      </c>
      <c r="I133" s="213">
        <f t="shared" si="56"/>
        <v>9.8748221079840937E-2</v>
      </c>
      <c r="J133" s="199">
        <f>H133-G133</f>
        <v>3400</v>
      </c>
      <c r="K133" s="201">
        <f t="shared" si="54"/>
        <v>1.3528731254548348E-2</v>
      </c>
    </row>
    <row r="134" spans="2:11" x14ac:dyDescent="0.25">
      <c r="B134" s="186" t="s">
        <v>55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71</v>
      </c>
      <c r="C135" s="209">
        <f t="shared" ref="C135:H135" si="59">C136+C139</f>
        <v>50818</v>
      </c>
      <c r="D135" s="209">
        <f t="shared" si="59"/>
        <v>51722</v>
      </c>
      <c r="E135" s="209">
        <f t="shared" si="59"/>
        <v>140357</v>
      </c>
      <c r="F135" s="209">
        <f t="shared" si="59"/>
        <v>150841</v>
      </c>
      <c r="G135" s="209">
        <f t="shared" si="59"/>
        <v>159058</v>
      </c>
      <c r="H135" s="209">
        <f t="shared" si="59"/>
        <v>152915</v>
      </c>
      <c r="I135" s="210">
        <f>IFERROR(H135/G135-1,"-")</f>
        <v>-3.8621131914144513E-2</v>
      </c>
      <c r="J135" s="209">
        <f>H135-G135</f>
        <v>-6143</v>
      </c>
      <c r="K135" s="210">
        <f t="shared" ref="K135:K147" si="60">H135/H$9</f>
        <v>5.4683881995962587E-2</v>
      </c>
    </row>
    <row r="136" spans="2:11" x14ac:dyDescent="0.25">
      <c r="B136" s="190" t="s">
        <v>100</v>
      </c>
      <c r="C136" s="191">
        <v>8651</v>
      </c>
      <c r="D136" s="191">
        <v>27224</v>
      </c>
      <c r="E136" s="191">
        <v>15256</v>
      </c>
      <c r="F136" s="191">
        <v>16684</v>
      </c>
      <c r="G136" s="191">
        <v>14538</v>
      </c>
      <c r="H136" s="191">
        <v>14294</v>
      </c>
      <c r="I136" s="211">
        <f>IFERROR(H136/G136-1,"-")</f>
        <v>-1.6783601595817821E-2</v>
      </c>
      <c r="J136" s="190">
        <f t="shared" ref="J136:J146" si="61">H136-G136</f>
        <v>-244</v>
      </c>
      <c r="K136" s="192">
        <f t="shared" si="60"/>
        <v>5.1116725582859056E-3</v>
      </c>
    </row>
    <row r="137" spans="2:11" x14ac:dyDescent="0.25">
      <c r="B137" s="194" t="s">
        <v>106</v>
      </c>
      <c r="C137" s="195">
        <v>5982</v>
      </c>
      <c r="D137" s="195">
        <v>21570</v>
      </c>
      <c r="E137" s="195">
        <v>10607</v>
      </c>
      <c r="F137" s="195">
        <v>10686</v>
      </c>
      <c r="G137" s="195">
        <v>9229</v>
      </c>
      <c r="H137" s="195">
        <v>8336</v>
      </c>
      <c r="I137" s="212">
        <f>IFERROR(H137/G137-1,"-")</f>
        <v>-9.6760212374038312E-2</v>
      </c>
      <c r="J137" s="194">
        <f t="shared" si="61"/>
        <v>-893</v>
      </c>
      <c r="K137" s="196">
        <f t="shared" si="60"/>
        <v>2.9810341713915845E-3</v>
      </c>
    </row>
    <row r="138" spans="2:11" x14ac:dyDescent="0.25">
      <c r="B138" s="194" t="s">
        <v>103</v>
      </c>
      <c r="C138" s="195">
        <v>2669</v>
      </c>
      <c r="D138" s="195">
        <v>5654</v>
      </c>
      <c r="E138" s="195">
        <v>4649</v>
      </c>
      <c r="F138" s="195">
        <v>5998</v>
      </c>
      <c r="G138" s="195">
        <v>5309</v>
      </c>
      <c r="H138" s="195">
        <v>5958</v>
      </c>
      <c r="I138" s="212">
        <f>IFERROR(H138/G138-1,"-")</f>
        <v>0.12224524392540959</v>
      </c>
      <c r="J138" s="194">
        <f t="shared" si="61"/>
        <v>649</v>
      </c>
      <c r="K138" s="196">
        <f t="shared" si="60"/>
        <v>2.1306383868943211E-3</v>
      </c>
    </row>
    <row r="139" spans="2:11" x14ac:dyDescent="0.25">
      <c r="B139" s="190" t="s">
        <v>110</v>
      </c>
      <c r="C139" s="191">
        <v>42167</v>
      </c>
      <c r="D139" s="191">
        <v>24498</v>
      </c>
      <c r="E139" s="191">
        <v>125101</v>
      </c>
      <c r="F139" s="191">
        <v>134157</v>
      </c>
      <c r="G139" s="191">
        <v>144520</v>
      </c>
      <c r="H139" s="191">
        <v>138621</v>
      </c>
      <c r="I139" s="211">
        <f>IFERROR(H139/G139-1,"-")</f>
        <v>-4.08178798782175E-2</v>
      </c>
      <c r="J139" s="190">
        <f t="shared" si="61"/>
        <v>-5899</v>
      </c>
      <c r="K139" s="192">
        <f t="shared" si="60"/>
        <v>4.9572209437676679E-2</v>
      </c>
    </row>
    <row r="140" spans="2:11" x14ac:dyDescent="0.25">
      <c r="B140" s="194" t="s">
        <v>113</v>
      </c>
      <c r="C140" s="195">
        <v>15833</v>
      </c>
      <c r="D140" s="195">
        <v>3329</v>
      </c>
      <c r="E140" s="195">
        <v>54178</v>
      </c>
      <c r="F140" s="195">
        <v>57766</v>
      </c>
      <c r="G140" s="195">
        <v>65006</v>
      </c>
      <c r="H140" s="195">
        <v>64673</v>
      </c>
      <c r="I140" s="212">
        <f t="shared" ref="I140:I147" si="62">IFERROR(H140/G140-1,"-")</f>
        <v>-5.1226040673169049E-3</v>
      </c>
      <c r="J140" s="194">
        <f t="shared" si="61"/>
        <v>-333</v>
      </c>
      <c r="K140" s="196">
        <f t="shared" si="60"/>
        <v>2.3127689895202488E-2</v>
      </c>
    </row>
    <row r="141" spans="2:11" x14ac:dyDescent="0.25">
      <c r="B141" s="194" t="s">
        <v>116</v>
      </c>
      <c r="C141" s="195">
        <v>3537</v>
      </c>
      <c r="D141" s="195">
        <v>2650</v>
      </c>
      <c r="E141" s="195">
        <v>7799</v>
      </c>
      <c r="F141" s="195">
        <v>11596</v>
      </c>
      <c r="G141" s="195">
        <v>12370</v>
      </c>
      <c r="H141" s="195">
        <v>11761</v>
      </c>
      <c r="I141" s="212">
        <f t="shared" si="62"/>
        <v>-4.9232012934518954E-2</v>
      </c>
      <c r="J141" s="194">
        <f t="shared" si="61"/>
        <v>-609</v>
      </c>
      <c r="K141" s="196">
        <f t="shared" si="60"/>
        <v>4.2058472756401656E-3</v>
      </c>
    </row>
    <row r="142" spans="2:11" x14ac:dyDescent="0.25">
      <c r="B142" s="194" t="s">
        <v>119</v>
      </c>
      <c r="C142" s="195">
        <v>3933</v>
      </c>
      <c r="D142" s="195">
        <v>6122</v>
      </c>
      <c r="E142" s="195">
        <v>16275</v>
      </c>
      <c r="F142" s="195">
        <v>14220</v>
      </c>
      <c r="G142" s="195">
        <v>14710</v>
      </c>
      <c r="H142" s="195">
        <v>12806</v>
      </c>
      <c r="I142" s="212">
        <f t="shared" si="62"/>
        <v>-0.12943575798776341</v>
      </c>
      <c r="J142" s="194">
        <f t="shared" si="61"/>
        <v>-1904</v>
      </c>
      <c r="K142" s="196">
        <f t="shared" si="60"/>
        <v>4.5795493760605365E-3</v>
      </c>
    </row>
    <row r="143" spans="2:11" x14ac:dyDescent="0.25">
      <c r="B143" s="194" t="s">
        <v>126</v>
      </c>
      <c r="C143" s="195">
        <v>560</v>
      </c>
      <c r="D143" s="195">
        <v>376</v>
      </c>
      <c r="E143" s="195">
        <v>5915</v>
      </c>
      <c r="F143" s="195">
        <v>4920</v>
      </c>
      <c r="G143" s="195">
        <v>3438</v>
      </c>
      <c r="H143" s="195">
        <v>3003</v>
      </c>
      <c r="I143" s="212">
        <f t="shared" si="62"/>
        <v>-0.12652705061082026</v>
      </c>
      <c r="J143" s="194">
        <f t="shared" si="61"/>
        <v>-435</v>
      </c>
      <c r="K143" s="196">
        <f t="shared" si="60"/>
        <v>1.0739018254185375E-3</v>
      </c>
    </row>
    <row r="144" spans="2:11" x14ac:dyDescent="0.25">
      <c r="B144" s="194" t="s">
        <v>122</v>
      </c>
      <c r="C144" s="195">
        <v>1201</v>
      </c>
      <c r="D144" s="195">
        <v>1163</v>
      </c>
      <c r="E144" s="195">
        <v>2381</v>
      </c>
      <c r="F144" s="195">
        <v>3042</v>
      </c>
      <c r="G144" s="195">
        <v>3555</v>
      </c>
      <c r="H144" s="195">
        <v>2442</v>
      </c>
      <c r="I144" s="212">
        <f t="shared" si="62"/>
        <v>-0.31308016877637135</v>
      </c>
      <c r="J144" s="194">
        <f t="shared" si="61"/>
        <v>-1113</v>
      </c>
      <c r="K144" s="196">
        <f t="shared" si="60"/>
        <v>8.7328280308760181E-4</v>
      </c>
    </row>
    <row r="145" spans="2:11" x14ac:dyDescent="0.25">
      <c r="B145" s="194" t="s">
        <v>131</v>
      </c>
      <c r="C145" s="195">
        <v>1581</v>
      </c>
      <c r="D145" s="195">
        <v>34</v>
      </c>
      <c r="E145" s="195">
        <v>1643</v>
      </c>
      <c r="F145" s="195">
        <v>1954</v>
      </c>
      <c r="G145" s="195">
        <v>1832</v>
      </c>
      <c r="H145" s="195">
        <v>2028</v>
      </c>
      <c r="I145" s="212">
        <f t="shared" si="62"/>
        <v>0.10698689956331875</v>
      </c>
      <c r="J145" s="194">
        <f t="shared" si="61"/>
        <v>196</v>
      </c>
      <c r="K145" s="196">
        <f t="shared" si="60"/>
        <v>7.252324015813499E-4</v>
      </c>
    </row>
    <row r="146" spans="2:11" x14ac:dyDescent="0.25">
      <c r="B146" s="194" t="s">
        <v>134</v>
      </c>
      <c r="C146" s="195">
        <v>3280</v>
      </c>
      <c r="D146" s="195">
        <v>43</v>
      </c>
      <c r="E146" s="195">
        <v>742</v>
      </c>
      <c r="F146" s="195">
        <v>1318</v>
      </c>
      <c r="G146" s="195">
        <v>1162</v>
      </c>
      <c r="H146" s="195">
        <v>825</v>
      </c>
      <c r="I146" s="212">
        <f t="shared" si="62"/>
        <v>-0.29001721170395867</v>
      </c>
      <c r="J146" s="194">
        <f t="shared" si="61"/>
        <v>-337</v>
      </c>
      <c r="K146" s="196">
        <f t="shared" si="60"/>
        <v>2.9502797401608172E-4</v>
      </c>
    </row>
    <row r="147" spans="2:11" x14ac:dyDescent="0.25">
      <c r="B147" s="199" t="s">
        <v>148</v>
      </c>
      <c r="C147" s="200">
        <f t="shared" ref="C147" si="63">C139-SUM(C140:C146)</f>
        <v>12242</v>
      </c>
      <c r="D147" s="200">
        <f t="shared" ref="D147:H147" si="64">D139-SUM(D140:D146)</f>
        <v>10781</v>
      </c>
      <c r="E147" s="200">
        <f t="shared" si="64"/>
        <v>36168</v>
      </c>
      <c r="F147" s="200">
        <f t="shared" si="64"/>
        <v>39341</v>
      </c>
      <c r="G147" s="200">
        <f t="shared" si="64"/>
        <v>42447</v>
      </c>
      <c r="H147" s="200">
        <f t="shared" si="64"/>
        <v>41083</v>
      </c>
      <c r="I147" s="213">
        <f t="shared" si="62"/>
        <v>-3.2134190873324364E-2</v>
      </c>
      <c r="J147" s="199">
        <f>H147-G147</f>
        <v>-1364</v>
      </c>
      <c r="K147" s="201">
        <f t="shared" si="60"/>
        <v>1.4691677886669922E-2</v>
      </c>
    </row>
    <row r="148" spans="2:11" x14ac:dyDescent="0.25">
      <c r="B148" s="186" t="s">
        <v>56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71</v>
      </c>
      <c r="C149" s="209">
        <f t="shared" ref="C149:H149" si="65">C150+C153</f>
        <v>26662</v>
      </c>
      <c r="D149" s="209">
        <f t="shared" si="65"/>
        <v>34819</v>
      </c>
      <c r="E149" s="209">
        <f t="shared" si="65"/>
        <v>70195</v>
      </c>
      <c r="F149" s="209">
        <f t="shared" si="65"/>
        <v>73554</v>
      </c>
      <c r="G149" s="209">
        <f t="shared" si="65"/>
        <v>76074</v>
      </c>
      <c r="H149" s="209">
        <f t="shared" si="65"/>
        <v>74839</v>
      </c>
      <c r="I149" s="210">
        <f>IFERROR(H149/G149-1,"-")</f>
        <v>-1.6234193022583221E-2</v>
      </c>
      <c r="J149" s="209">
        <f>H149-G149</f>
        <v>-1235</v>
      </c>
      <c r="K149" s="210">
        <f t="shared" ref="K149:K161" si="66">H149/H$9</f>
        <v>2.6763149754411561E-2</v>
      </c>
    </row>
    <row r="150" spans="2:11" x14ac:dyDescent="0.25">
      <c r="B150" s="190" t="s">
        <v>100</v>
      </c>
      <c r="C150" s="191">
        <v>10645</v>
      </c>
      <c r="D150" s="191">
        <v>23055</v>
      </c>
      <c r="E150" s="191">
        <v>38100</v>
      </c>
      <c r="F150" s="191">
        <v>39187</v>
      </c>
      <c r="G150" s="191">
        <v>35275</v>
      </c>
      <c r="H150" s="191">
        <v>33430</v>
      </c>
      <c r="I150" s="211">
        <f>IFERROR(H150/G150-1,"-")</f>
        <v>-5.2303330970942641E-2</v>
      </c>
      <c r="J150" s="190">
        <f t="shared" ref="J150:J160" si="67">H150-G150</f>
        <v>-1845</v>
      </c>
      <c r="K150" s="192">
        <f t="shared" si="66"/>
        <v>1.1954891116797105E-2</v>
      </c>
    </row>
    <row r="151" spans="2:11" x14ac:dyDescent="0.25">
      <c r="B151" s="194" t="s">
        <v>106</v>
      </c>
      <c r="C151" s="195">
        <v>5456</v>
      </c>
      <c r="D151" s="195">
        <v>18487</v>
      </c>
      <c r="E151" s="195">
        <v>27347</v>
      </c>
      <c r="F151" s="195">
        <v>28637</v>
      </c>
      <c r="G151" s="195">
        <v>24325</v>
      </c>
      <c r="H151" s="195">
        <v>21504</v>
      </c>
      <c r="I151" s="212">
        <f>IFERROR(H151/G151-1,"-")</f>
        <v>-0.11597122302158269</v>
      </c>
      <c r="J151" s="194">
        <f t="shared" si="67"/>
        <v>-2821</v>
      </c>
      <c r="K151" s="196">
        <f t="shared" si="66"/>
        <v>7.6900382463537227E-3</v>
      </c>
    </row>
    <row r="152" spans="2:11" x14ac:dyDescent="0.25">
      <c r="B152" s="194" t="s">
        <v>103</v>
      </c>
      <c r="C152" s="195">
        <v>5189</v>
      </c>
      <c r="D152" s="195">
        <v>4568</v>
      </c>
      <c r="E152" s="195">
        <v>10753</v>
      </c>
      <c r="F152" s="195">
        <v>10550</v>
      </c>
      <c r="G152" s="195">
        <v>10950</v>
      </c>
      <c r="H152" s="195">
        <v>11926</v>
      </c>
      <c r="I152" s="212">
        <f>IFERROR(H152/G152-1,"-")</f>
        <v>8.913242009132416E-2</v>
      </c>
      <c r="J152" s="194">
        <f t="shared" si="67"/>
        <v>976</v>
      </c>
      <c r="K152" s="196">
        <f t="shared" si="66"/>
        <v>4.2648528704433827E-3</v>
      </c>
    </row>
    <row r="153" spans="2:11" x14ac:dyDescent="0.25">
      <c r="B153" s="190" t="s">
        <v>110</v>
      </c>
      <c r="C153" s="191">
        <v>16017</v>
      </c>
      <c r="D153" s="191">
        <v>11764</v>
      </c>
      <c r="E153" s="191">
        <v>32095</v>
      </c>
      <c r="F153" s="191">
        <v>34367</v>
      </c>
      <c r="G153" s="191">
        <v>40799</v>
      </c>
      <c r="H153" s="191">
        <v>41409</v>
      </c>
      <c r="I153" s="211">
        <f>IFERROR(H153/G153-1,"-")</f>
        <v>1.495134684673638E-2</v>
      </c>
      <c r="J153" s="190">
        <f t="shared" si="67"/>
        <v>610</v>
      </c>
      <c r="K153" s="192">
        <f t="shared" si="66"/>
        <v>1.4808258637614457E-2</v>
      </c>
    </row>
    <row r="154" spans="2:11" x14ac:dyDescent="0.25">
      <c r="B154" s="194" t="s">
        <v>113</v>
      </c>
      <c r="C154" s="195">
        <v>4946</v>
      </c>
      <c r="D154" s="195">
        <v>763</v>
      </c>
      <c r="E154" s="195">
        <v>12175</v>
      </c>
      <c r="F154" s="195">
        <v>11966</v>
      </c>
      <c r="G154" s="195">
        <v>13362</v>
      </c>
      <c r="H154" s="195">
        <v>11677</v>
      </c>
      <c r="I154" s="212">
        <f t="shared" ref="I154:I161" si="68">IFERROR(H154/G154-1,"-")</f>
        <v>-0.12610387666516987</v>
      </c>
      <c r="J154" s="194">
        <f t="shared" si="67"/>
        <v>-1685</v>
      </c>
      <c r="K154" s="196">
        <f t="shared" si="66"/>
        <v>4.1758080637403468E-3</v>
      </c>
    </row>
    <row r="155" spans="2:11" x14ac:dyDescent="0.25">
      <c r="B155" s="194" t="s">
        <v>116</v>
      </c>
      <c r="C155" s="195">
        <v>4000</v>
      </c>
      <c r="D155" s="195">
        <v>2155</v>
      </c>
      <c r="E155" s="195">
        <v>6010</v>
      </c>
      <c r="F155" s="195">
        <v>6076</v>
      </c>
      <c r="G155" s="195">
        <v>6092</v>
      </c>
      <c r="H155" s="195">
        <v>6058</v>
      </c>
      <c r="I155" s="212">
        <f t="shared" si="68"/>
        <v>-5.5810899540380543E-3</v>
      </c>
      <c r="J155" s="194">
        <f t="shared" si="67"/>
        <v>-34</v>
      </c>
      <c r="K155" s="196">
        <f t="shared" si="66"/>
        <v>2.1663993534417249E-3</v>
      </c>
    </row>
    <row r="156" spans="2:11" x14ac:dyDescent="0.25">
      <c r="B156" s="194" t="s">
        <v>119</v>
      </c>
      <c r="C156" s="195">
        <v>1900</v>
      </c>
      <c r="D156" s="195">
        <v>3038</v>
      </c>
      <c r="E156" s="195">
        <v>3974</v>
      </c>
      <c r="F156" s="195">
        <v>5531</v>
      </c>
      <c r="G156" s="195">
        <v>7026</v>
      </c>
      <c r="H156" s="195">
        <v>10469</v>
      </c>
      <c r="I156" s="212">
        <f t="shared" si="68"/>
        <v>0.49003700540848283</v>
      </c>
      <c r="J156" s="194">
        <f t="shared" si="67"/>
        <v>3443</v>
      </c>
      <c r="K156" s="196">
        <f t="shared" si="66"/>
        <v>3.7438155878477082E-3</v>
      </c>
    </row>
    <row r="157" spans="2:11" x14ac:dyDescent="0.25">
      <c r="B157" s="194" t="s">
        <v>126</v>
      </c>
      <c r="C157" s="195">
        <v>528</v>
      </c>
      <c r="D157" s="195">
        <v>375</v>
      </c>
      <c r="E157" s="195">
        <v>983</v>
      </c>
      <c r="F157" s="195">
        <v>890</v>
      </c>
      <c r="G157" s="195">
        <v>1215</v>
      </c>
      <c r="H157" s="195">
        <v>1231</v>
      </c>
      <c r="I157" s="212">
        <f t="shared" si="68"/>
        <v>1.3168724279835287E-2</v>
      </c>
      <c r="J157" s="194">
        <f t="shared" si="67"/>
        <v>16</v>
      </c>
      <c r="K157" s="196">
        <f t="shared" si="66"/>
        <v>4.402174981985413E-4</v>
      </c>
    </row>
    <row r="158" spans="2:11" x14ac:dyDescent="0.25">
      <c r="B158" s="194" t="s">
        <v>122</v>
      </c>
      <c r="C158" s="195">
        <v>811</v>
      </c>
      <c r="D158" s="195">
        <v>952</v>
      </c>
      <c r="E158" s="195">
        <v>2069</v>
      </c>
      <c r="F158" s="195">
        <v>1803</v>
      </c>
      <c r="G158" s="195">
        <v>2230</v>
      </c>
      <c r="H158" s="195">
        <v>1703</v>
      </c>
      <c r="I158" s="212">
        <f t="shared" si="68"/>
        <v>-0.23632286995515694</v>
      </c>
      <c r="J158" s="194">
        <f t="shared" si="67"/>
        <v>-527</v>
      </c>
      <c r="K158" s="196">
        <f t="shared" si="66"/>
        <v>6.0900926030228741E-4</v>
      </c>
    </row>
    <row r="159" spans="2:11" x14ac:dyDescent="0.25">
      <c r="B159" s="194" t="s">
        <v>131</v>
      </c>
      <c r="C159" s="195">
        <v>214</v>
      </c>
      <c r="D159" s="195">
        <v>37</v>
      </c>
      <c r="E159" s="195">
        <v>267</v>
      </c>
      <c r="F159" s="195">
        <v>255</v>
      </c>
      <c r="G159" s="195">
        <v>272</v>
      </c>
      <c r="H159" s="195">
        <v>204</v>
      </c>
      <c r="I159" s="212">
        <f t="shared" si="68"/>
        <v>-0.25</v>
      </c>
      <c r="J159" s="194">
        <f t="shared" si="67"/>
        <v>-68</v>
      </c>
      <c r="K159" s="196">
        <f t="shared" si="66"/>
        <v>7.2952371756703846E-5</v>
      </c>
    </row>
    <row r="160" spans="2:11" x14ac:dyDescent="0.25">
      <c r="B160" s="194" t="s">
        <v>134</v>
      </c>
      <c r="C160" s="195">
        <v>277</v>
      </c>
      <c r="D160" s="195">
        <v>69</v>
      </c>
      <c r="E160" s="195">
        <v>398</v>
      </c>
      <c r="F160" s="195">
        <v>517</v>
      </c>
      <c r="G160" s="195">
        <v>389</v>
      </c>
      <c r="H160" s="195">
        <v>281</v>
      </c>
      <c r="I160" s="212">
        <f t="shared" si="68"/>
        <v>-0.27763496143958866</v>
      </c>
      <c r="J160" s="194">
        <f t="shared" si="67"/>
        <v>-108</v>
      </c>
      <c r="K160" s="196">
        <f t="shared" si="66"/>
        <v>1.0048831599820479E-4</v>
      </c>
    </row>
    <row r="161" spans="2:11" x14ac:dyDescent="0.25">
      <c r="B161" s="199" t="s">
        <v>148</v>
      </c>
      <c r="C161" s="200">
        <f t="shared" ref="C161" si="69">C153-SUM(C154:C160)</f>
        <v>3341</v>
      </c>
      <c r="D161" s="200">
        <f t="shared" ref="D161:H161" si="70">D153-SUM(D154:D160)</f>
        <v>4375</v>
      </c>
      <c r="E161" s="200">
        <f t="shared" si="70"/>
        <v>6219</v>
      </c>
      <c r="F161" s="200">
        <f t="shared" si="70"/>
        <v>7329</v>
      </c>
      <c r="G161" s="200">
        <f t="shared" si="70"/>
        <v>10213</v>
      </c>
      <c r="H161" s="200">
        <f t="shared" si="70"/>
        <v>9786</v>
      </c>
      <c r="I161" s="213">
        <f t="shared" si="68"/>
        <v>-4.1809458533241917E-2</v>
      </c>
      <c r="J161" s="199">
        <f>H161-G161</f>
        <v>-427</v>
      </c>
      <c r="K161" s="201">
        <f t="shared" si="66"/>
        <v>3.4995681863289399E-3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5A4C-C3B3-4C30-8281-DA7F8B066EBC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276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46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46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269</v>
      </c>
      <c r="D7" s="205" t="s">
        <v>270</v>
      </c>
      <c r="E7" s="205" t="s">
        <v>271</v>
      </c>
      <c r="F7" s="205" t="s">
        <v>272</v>
      </c>
      <c r="G7" s="205" t="s">
        <v>273</v>
      </c>
      <c r="H7" s="205" t="s">
        <v>274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269</v>
      </c>
      <c r="P7" s="205" t="s">
        <v>270</v>
      </c>
      <c r="Q7" s="205" t="s">
        <v>271</v>
      </c>
      <c r="R7" s="205" t="s">
        <v>272</v>
      </c>
      <c r="S7" s="205" t="s">
        <v>273</v>
      </c>
      <c r="T7" s="205" t="s">
        <v>274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46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51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99</v>
      </c>
      <c r="B9" s="187" t="s">
        <v>71</v>
      </c>
      <c r="C9" s="209">
        <f t="shared" ref="C9:H9" si="0">C10+C13</f>
        <v>280673</v>
      </c>
      <c r="D9" s="209">
        <f t="shared" si="0"/>
        <v>223190</v>
      </c>
      <c r="E9" s="209">
        <f t="shared" si="0"/>
        <v>642714</v>
      </c>
      <c r="F9" s="209">
        <f t="shared" si="0"/>
        <v>727190</v>
      </c>
      <c r="G9" s="209">
        <f t="shared" si="0"/>
        <v>803210</v>
      </c>
      <c r="H9" s="209">
        <f t="shared" si="0"/>
        <v>839911</v>
      </c>
      <c r="I9" s="210">
        <f>IFERROR(H9/G9-1,"-")</f>
        <v>4.5692907209820666E-2</v>
      </c>
      <c r="J9" s="209">
        <f t="shared" ref="J9:J21" si="1">H9-G9</f>
        <v>36701</v>
      </c>
      <c r="K9" s="210">
        <f t="shared" ref="K9:K21" si="2">H9/H$9</f>
        <v>1</v>
      </c>
      <c r="N9" s="187" t="s">
        <v>71</v>
      </c>
      <c r="O9" s="209">
        <f t="shared" ref="O9:T9" si="3">O10+O13</f>
        <v>30412</v>
      </c>
      <c r="P9" s="209">
        <f t="shared" si="3"/>
        <v>34858</v>
      </c>
      <c r="Q9" s="209">
        <f t="shared" si="3"/>
        <v>89345</v>
      </c>
      <c r="R9" s="209">
        <f t="shared" si="3"/>
        <v>97344</v>
      </c>
      <c r="S9" s="209">
        <f t="shared" si="3"/>
        <v>117226</v>
      </c>
      <c r="T9" s="209">
        <f t="shared" si="3"/>
        <v>131141</v>
      </c>
      <c r="U9" s="210">
        <f>IFERROR(T9/S9-1,"-")</f>
        <v>0.11870233565932464</v>
      </c>
      <c r="V9" s="209">
        <f>T9-S9</f>
        <v>13915</v>
      </c>
      <c r="W9" s="210">
        <f t="shared" ref="W9:W21" si="4">T9/T$9</f>
        <v>1</v>
      </c>
    </row>
    <row r="10" spans="1:23" x14ac:dyDescent="0.25">
      <c r="A10" s="193" t="s">
        <v>106</v>
      </c>
      <c r="B10" s="190" t="s">
        <v>100</v>
      </c>
      <c r="C10" s="191">
        <v>46110</v>
      </c>
      <c r="D10" s="191">
        <v>95953</v>
      </c>
      <c r="E10" s="191">
        <v>113853</v>
      </c>
      <c r="F10" s="191">
        <v>115626</v>
      </c>
      <c r="G10" s="191">
        <v>123113</v>
      </c>
      <c r="H10" s="191">
        <v>135089</v>
      </c>
      <c r="I10" s="211">
        <f>IFERROR(H10/G10-1,"-")</f>
        <v>9.7276485830090964E-2</v>
      </c>
      <c r="J10" s="190">
        <f t="shared" si="1"/>
        <v>11976</v>
      </c>
      <c r="K10" s="192">
        <f t="shared" si="2"/>
        <v>0.16083727918791396</v>
      </c>
      <c r="N10" s="190" t="s">
        <v>100</v>
      </c>
      <c r="O10" s="191">
        <v>9046</v>
      </c>
      <c r="P10" s="191">
        <v>21148</v>
      </c>
      <c r="Q10" s="191">
        <v>44608</v>
      </c>
      <c r="R10" s="191">
        <v>44581</v>
      </c>
      <c r="S10" s="191">
        <v>59591</v>
      </c>
      <c r="T10" s="191">
        <v>65738</v>
      </c>
      <c r="U10" s="211">
        <f>IFERROR(T10/S10-1,"-")</f>
        <v>0.10315316071218805</v>
      </c>
      <c r="V10" s="190">
        <f t="shared" ref="V10:V20" si="5">T10-S10</f>
        <v>6147</v>
      </c>
      <c r="W10" s="192">
        <f t="shared" si="4"/>
        <v>0.50127725120290378</v>
      </c>
    </row>
    <row r="11" spans="1:23" x14ac:dyDescent="0.25">
      <c r="A11" s="193" t="s">
        <v>103</v>
      </c>
      <c r="B11" s="194" t="s">
        <v>106</v>
      </c>
      <c r="C11" s="195">
        <v>31640</v>
      </c>
      <c r="D11" s="195">
        <v>68572</v>
      </c>
      <c r="E11" s="195">
        <v>68404</v>
      </c>
      <c r="F11" s="195">
        <v>65511</v>
      </c>
      <c r="G11" s="195">
        <v>61811</v>
      </c>
      <c r="H11" s="195">
        <v>58770</v>
      </c>
      <c r="I11" s="212">
        <f>IFERROR(H11/G11-1,"-")</f>
        <v>-4.9198362750966673E-2</v>
      </c>
      <c r="J11" s="194">
        <f t="shared" si="1"/>
        <v>-3041</v>
      </c>
      <c r="K11" s="196">
        <f t="shared" si="2"/>
        <v>6.9971699382434568E-2</v>
      </c>
      <c r="N11" s="194" t="s">
        <v>106</v>
      </c>
      <c r="O11" s="195">
        <v>2787</v>
      </c>
      <c r="P11" s="195">
        <v>10740</v>
      </c>
      <c r="Q11" s="195">
        <v>21945</v>
      </c>
      <c r="R11" s="195">
        <v>23133</v>
      </c>
      <c r="S11" s="195">
        <v>25582</v>
      </c>
      <c r="T11" s="195">
        <v>21485</v>
      </c>
      <c r="U11" s="212">
        <f>IFERROR(T11/S11-1,"-")</f>
        <v>-0.16015166914236567</v>
      </c>
      <c r="V11" s="194">
        <f t="shared" si="5"/>
        <v>-4097</v>
      </c>
      <c r="W11" s="196">
        <f>T11/T$9</f>
        <v>0.16383129608589228</v>
      </c>
    </row>
    <row r="12" spans="1:23" x14ac:dyDescent="0.25">
      <c r="A12" s="1"/>
      <c r="B12" s="194" t="s">
        <v>103</v>
      </c>
      <c r="C12" s="195">
        <v>14470</v>
      </c>
      <c r="D12" s="195">
        <v>27381</v>
      </c>
      <c r="E12" s="195">
        <v>45449</v>
      </c>
      <c r="F12" s="195">
        <v>50115</v>
      </c>
      <c r="G12" s="195">
        <v>61302</v>
      </c>
      <c r="H12" s="195">
        <v>76319</v>
      </c>
      <c r="I12" s="212">
        <f>IFERROR(H12/G12-1,"-")</f>
        <v>0.2449675377638576</v>
      </c>
      <c r="J12" s="194">
        <f t="shared" si="1"/>
        <v>15017</v>
      </c>
      <c r="K12" s="196">
        <f t="shared" si="2"/>
        <v>9.0865579805479393E-2</v>
      </c>
      <c r="N12" s="194" t="s">
        <v>103</v>
      </c>
      <c r="O12" s="195">
        <v>6259</v>
      </c>
      <c r="P12" s="195">
        <v>10408</v>
      </c>
      <c r="Q12" s="195">
        <v>22663</v>
      </c>
      <c r="R12" s="195">
        <v>21448</v>
      </c>
      <c r="S12" s="195">
        <v>34009</v>
      </c>
      <c r="T12" s="195">
        <v>44253</v>
      </c>
      <c r="U12" s="212">
        <f>IFERROR(T12/S12-1,"-")</f>
        <v>0.30121438442765158</v>
      </c>
      <c r="V12" s="194">
        <f t="shared" si="5"/>
        <v>10244</v>
      </c>
      <c r="W12" s="196">
        <f t="shared" si="4"/>
        <v>0.33744595511701148</v>
      </c>
    </row>
    <row r="13" spans="1:23" s="76" customFormat="1" x14ac:dyDescent="0.25">
      <c r="B13" s="190" t="s">
        <v>110</v>
      </c>
      <c r="C13" s="191">
        <v>234563</v>
      </c>
      <c r="D13" s="191">
        <v>127237</v>
      </c>
      <c r="E13" s="191">
        <v>528861</v>
      </c>
      <c r="F13" s="191">
        <v>611564</v>
      </c>
      <c r="G13" s="191">
        <v>680097</v>
      </c>
      <c r="H13" s="191">
        <v>704822</v>
      </c>
      <c r="I13" s="211">
        <f>IFERROR(H13/G13-1,"-")</f>
        <v>3.6355108168393713E-2</v>
      </c>
      <c r="J13" s="190">
        <f t="shared" si="1"/>
        <v>24725</v>
      </c>
      <c r="K13" s="192">
        <f t="shared" si="2"/>
        <v>0.83916272081208609</v>
      </c>
      <c r="N13" s="190" t="s">
        <v>110</v>
      </c>
      <c r="O13" s="191">
        <v>21366</v>
      </c>
      <c r="P13" s="191">
        <v>13710</v>
      </c>
      <c r="Q13" s="191">
        <v>44737</v>
      </c>
      <c r="R13" s="191">
        <v>52763</v>
      </c>
      <c r="S13" s="191">
        <v>57635</v>
      </c>
      <c r="T13" s="191">
        <v>65403</v>
      </c>
      <c r="U13" s="211">
        <f>IFERROR(T13/S13-1,"-")</f>
        <v>0.13477921401925919</v>
      </c>
      <c r="V13" s="190">
        <f t="shared" si="5"/>
        <v>7768</v>
      </c>
      <c r="W13" s="192">
        <f t="shared" si="4"/>
        <v>0.49872274879709627</v>
      </c>
    </row>
    <row r="14" spans="1:23" s="76" customFormat="1" x14ac:dyDescent="0.25">
      <c r="B14" s="194" t="s">
        <v>113</v>
      </c>
      <c r="C14" s="195">
        <v>98011</v>
      </c>
      <c r="D14" s="195">
        <v>21979</v>
      </c>
      <c r="E14" s="195">
        <v>253280</v>
      </c>
      <c r="F14" s="195">
        <v>312074</v>
      </c>
      <c r="G14" s="195">
        <v>364395</v>
      </c>
      <c r="H14" s="195">
        <v>378759</v>
      </c>
      <c r="I14" s="212">
        <f t="shared" ref="I14:I21" si="6">IFERROR(H14/G14-1,"-")</f>
        <v>3.9418762606512114E-2</v>
      </c>
      <c r="J14" s="194">
        <f t="shared" si="1"/>
        <v>14364</v>
      </c>
      <c r="K14" s="196">
        <f t="shared" si="2"/>
        <v>0.45095135079788218</v>
      </c>
      <c r="N14" s="194" t="s">
        <v>113</v>
      </c>
      <c r="O14" s="195">
        <v>1916</v>
      </c>
      <c r="P14" s="195">
        <v>632</v>
      </c>
      <c r="Q14" s="195">
        <v>6589</v>
      </c>
      <c r="R14" s="195">
        <v>7737</v>
      </c>
      <c r="S14" s="195">
        <v>9272</v>
      </c>
      <c r="T14" s="195">
        <v>9137</v>
      </c>
      <c r="U14" s="212">
        <f t="shared" ref="U14:U21" si="7">IFERROR(T14/S14-1,"-")</f>
        <v>-1.4559965487489168E-2</v>
      </c>
      <c r="V14" s="194">
        <f t="shared" si="5"/>
        <v>-135</v>
      </c>
      <c r="W14" s="196">
        <f t="shared" si="4"/>
        <v>6.9673099945859795E-2</v>
      </c>
    </row>
    <row r="15" spans="1:23" x14ac:dyDescent="0.25">
      <c r="A15" s="1"/>
      <c r="B15" s="194" t="s">
        <v>116</v>
      </c>
      <c r="C15" s="195">
        <v>18251</v>
      </c>
      <c r="D15" s="195">
        <v>10904</v>
      </c>
      <c r="E15" s="195">
        <v>29582</v>
      </c>
      <c r="F15" s="195">
        <v>31388</v>
      </c>
      <c r="G15" s="195">
        <v>35270</v>
      </c>
      <c r="H15" s="195">
        <v>37072</v>
      </c>
      <c r="I15" s="212">
        <f t="shared" si="6"/>
        <v>5.1091579245817975E-2</v>
      </c>
      <c r="J15" s="194">
        <f t="shared" si="1"/>
        <v>1802</v>
      </c>
      <c r="K15" s="196">
        <f t="shared" si="2"/>
        <v>4.413800986056856E-2</v>
      </c>
      <c r="N15" s="194" t="s">
        <v>116</v>
      </c>
      <c r="O15" s="195">
        <v>5089</v>
      </c>
      <c r="P15" s="195">
        <v>3074</v>
      </c>
      <c r="Q15" s="195">
        <v>9716</v>
      </c>
      <c r="R15" s="195">
        <v>10017</v>
      </c>
      <c r="S15" s="195">
        <v>11633</v>
      </c>
      <c r="T15" s="195">
        <v>13061</v>
      </c>
      <c r="U15" s="212">
        <f t="shared" si="7"/>
        <v>0.12275423364566329</v>
      </c>
      <c r="V15" s="194">
        <f t="shared" si="5"/>
        <v>1428</v>
      </c>
      <c r="W15" s="196">
        <f t="shared" si="4"/>
        <v>9.9595092305228727E-2</v>
      </c>
    </row>
    <row r="16" spans="1:23" x14ac:dyDescent="0.25">
      <c r="A16" s="1"/>
      <c r="B16" s="194" t="s">
        <v>119</v>
      </c>
      <c r="C16" s="195">
        <v>6761</v>
      </c>
      <c r="D16" s="195">
        <v>14346</v>
      </c>
      <c r="E16" s="195">
        <v>20337</v>
      </c>
      <c r="F16" s="195">
        <v>25863</v>
      </c>
      <c r="G16" s="195">
        <v>26646</v>
      </c>
      <c r="H16" s="195">
        <v>27521</v>
      </c>
      <c r="I16" s="212">
        <f t="shared" si="6"/>
        <v>3.2837949410793321E-2</v>
      </c>
      <c r="J16" s="194">
        <f t="shared" si="1"/>
        <v>875</v>
      </c>
      <c r="K16" s="196">
        <f t="shared" si="2"/>
        <v>3.2766566933877521E-2</v>
      </c>
      <c r="N16" s="194" t="s">
        <v>119</v>
      </c>
      <c r="O16" s="195">
        <v>920</v>
      </c>
      <c r="P16" s="195">
        <v>2107</v>
      </c>
      <c r="Q16" s="195">
        <v>3307</v>
      </c>
      <c r="R16" s="195">
        <v>3332</v>
      </c>
      <c r="S16" s="195">
        <v>3832</v>
      </c>
      <c r="T16" s="195">
        <v>7466</v>
      </c>
      <c r="U16" s="212">
        <f t="shared" si="7"/>
        <v>0.94832985386221291</v>
      </c>
      <c r="V16" s="194">
        <f t="shared" si="5"/>
        <v>3634</v>
      </c>
      <c r="W16" s="196">
        <f t="shared" si="4"/>
        <v>5.6931089438085725E-2</v>
      </c>
    </row>
    <row r="17" spans="1:23" x14ac:dyDescent="0.25">
      <c r="A17" s="1"/>
      <c r="B17" s="194" t="s">
        <v>126</v>
      </c>
      <c r="C17" s="195">
        <v>10585</v>
      </c>
      <c r="D17" s="195">
        <v>8800</v>
      </c>
      <c r="E17" s="195">
        <v>33188</v>
      </c>
      <c r="F17" s="195">
        <v>31318</v>
      </c>
      <c r="G17" s="195">
        <v>31464</v>
      </c>
      <c r="H17" s="195">
        <v>28585</v>
      </c>
      <c r="I17" s="212">
        <f t="shared" si="6"/>
        <v>-9.1501398423595171E-2</v>
      </c>
      <c r="J17" s="194">
        <f t="shared" si="1"/>
        <v>-2879</v>
      </c>
      <c r="K17" s="196">
        <f t="shared" si="2"/>
        <v>3.403336782111438E-2</v>
      </c>
      <c r="N17" s="194" t="s">
        <v>126</v>
      </c>
      <c r="O17" s="195">
        <v>369</v>
      </c>
      <c r="P17" s="195">
        <v>594</v>
      </c>
      <c r="Q17" s="195">
        <v>3378</v>
      </c>
      <c r="R17" s="195">
        <v>3168</v>
      </c>
      <c r="S17" s="195">
        <v>3754</v>
      </c>
      <c r="T17" s="195">
        <v>2145</v>
      </c>
      <c r="U17" s="212">
        <f t="shared" si="7"/>
        <v>-0.42860948321790093</v>
      </c>
      <c r="V17" s="194">
        <f t="shared" si="5"/>
        <v>-1609</v>
      </c>
      <c r="W17" s="196">
        <f t="shared" si="4"/>
        <v>1.6356440777483779E-2</v>
      </c>
    </row>
    <row r="18" spans="1:23" x14ac:dyDescent="0.25">
      <c r="A18" s="1"/>
      <c r="B18" s="194" t="s">
        <v>122</v>
      </c>
      <c r="C18" s="195">
        <v>4545</v>
      </c>
      <c r="D18" s="195">
        <v>4262</v>
      </c>
      <c r="E18" s="195">
        <v>9935</v>
      </c>
      <c r="F18" s="195">
        <v>10471</v>
      </c>
      <c r="G18" s="195">
        <v>11244</v>
      </c>
      <c r="H18" s="195">
        <v>10035</v>
      </c>
      <c r="I18" s="212">
        <f t="shared" si="6"/>
        <v>-0.10752401280683033</v>
      </c>
      <c r="J18" s="194">
        <f t="shared" si="1"/>
        <v>-1209</v>
      </c>
      <c r="K18" s="196">
        <f t="shared" si="2"/>
        <v>1.1947694458103298E-2</v>
      </c>
      <c r="N18" s="194" t="s">
        <v>122</v>
      </c>
      <c r="O18" s="195">
        <v>136</v>
      </c>
      <c r="P18" s="195">
        <v>230</v>
      </c>
      <c r="Q18" s="195">
        <v>551</v>
      </c>
      <c r="R18" s="195">
        <v>417</v>
      </c>
      <c r="S18" s="195">
        <v>601</v>
      </c>
      <c r="T18" s="195">
        <v>590</v>
      </c>
      <c r="U18" s="212">
        <f t="shared" si="7"/>
        <v>-1.830282861896837E-2</v>
      </c>
      <c r="V18" s="194">
        <f t="shared" si="5"/>
        <v>-11</v>
      </c>
      <c r="W18" s="196">
        <f t="shared" si="4"/>
        <v>4.4989743863475193E-3</v>
      </c>
    </row>
    <row r="19" spans="1:23" x14ac:dyDescent="0.25">
      <c r="A19" s="193" t="s">
        <v>147</v>
      </c>
      <c r="B19" s="194" t="s">
        <v>131</v>
      </c>
      <c r="C19" s="195">
        <v>10392</v>
      </c>
      <c r="D19" s="195">
        <v>1369</v>
      </c>
      <c r="E19" s="195">
        <v>12767</v>
      </c>
      <c r="F19" s="195">
        <v>15171</v>
      </c>
      <c r="G19" s="195">
        <v>13678</v>
      </c>
      <c r="H19" s="195">
        <v>13861</v>
      </c>
      <c r="I19" s="212">
        <f t="shared" si="6"/>
        <v>1.3379148998391655E-2</v>
      </c>
      <c r="J19" s="194">
        <f t="shared" si="1"/>
        <v>183</v>
      </c>
      <c r="K19" s="196">
        <f t="shared" si="2"/>
        <v>1.6502939001870436E-2</v>
      </c>
      <c r="N19" s="194" t="s">
        <v>131</v>
      </c>
      <c r="O19" s="195">
        <v>1314</v>
      </c>
      <c r="P19" s="195">
        <v>224</v>
      </c>
      <c r="Q19" s="195">
        <v>2121</v>
      </c>
      <c r="R19" s="195">
        <v>3009</v>
      </c>
      <c r="S19" s="195">
        <v>2200</v>
      </c>
      <c r="T19" s="195">
        <v>2528</v>
      </c>
      <c r="U19" s="212">
        <f t="shared" si="7"/>
        <v>0.14909090909090916</v>
      </c>
      <c r="V19" s="194">
        <f t="shared" si="5"/>
        <v>328</v>
      </c>
      <c r="W19" s="196">
        <f t="shared" si="4"/>
        <v>1.9276961438451742E-2</v>
      </c>
    </row>
    <row r="20" spans="1:23" x14ac:dyDescent="0.25">
      <c r="A20" s="198" t="s">
        <v>148</v>
      </c>
      <c r="B20" s="194" t="s">
        <v>134</v>
      </c>
      <c r="C20" s="195">
        <v>16035</v>
      </c>
      <c r="D20" s="195">
        <v>1405</v>
      </c>
      <c r="E20" s="195">
        <v>10877</v>
      </c>
      <c r="F20" s="195">
        <v>14581</v>
      </c>
      <c r="G20" s="195">
        <v>16819</v>
      </c>
      <c r="H20" s="195">
        <v>12129</v>
      </c>
      <c r="I20" s="212">
        <f t="shared" si="6"/>
        <v>-0.27885129912598849</v>
      </c>
      <c r="J20" s="194">
        <f t="shared" si="1"/>
        <v>-4690</v>
      </c>
      <c r="K20" s="196">
        <f t="shared" si="2"/>
        <v>1.4440815753097649E-2</v>
      </c>
      <c r="N20" s="194" t="s">
        <v>134</v>
      </c>
      <c r="O20" s="195">
        <v>2393</v>
      </c>
      <c r="P20" s="195">
        <v>232</v>
      </c>
      <c r="Q20" s="195">
        <v>1817</v>
      </c>
      <c r="R20" s="195">
        <v>3319</v>
      </c>
      <c r="S20" s="195">
        <v>3086</v>
      </c>
      <c r="T20" s="195">
        <v>2001</v>
      </c>
      <c r="U20" s="212">
        <f t="shared" si="7"/>
        <v>-0.35158781594296828</v>
      </c>
      <c r="V20" s="194">
        <f t="shared" si="5"/>
        <v>-1085</v>
      </c>
      <c r="W20" s="196">
        <f t="shared" si="4"/>
        <v>1.5258386012002349E-2</v>
      </c>
    </row>
    <row r="21" spans="1:23" x14ac:dyDescent="0.25">
      <c r="B21" s="199" t="s">
        <v>148</v>
      </c>
      <c r="C21" s="200">
        <f t="shared" ref="C21" si="8">C13-SUM(C14:C20)</f>
        <v>69983</v>
      </c>
      <c r="D21" s="200">
        <f t="shared" ref="D21:H21" si="9">D13-SUM(D14:D20)</f>
        <v>64172</v>
      </c>
      <c r="E21" s="200">
        <f t="shared" si="9"/>
        <v>158895</v>
      </c>
      <c r="F21" s="200">
        <f t="shared" si="9"/>
        <v>170698</v>
      </c>
      <c r="G21" s="200">
        <f t="shared" si="9"/>
        <v>180581</v>
      </c>
      <c r="H21" s="200">
        <f t="shared" si="9"/>
        <v>196860</v>
      </c>
      <c r="I21" s="213">
        <f t="shared" si="6"/>
        <v>9.014791146355372E-2</v>
      </c>
      <c r="J21" s="199">
        <f t="shared" si="1"/>
        <v>16279</v>
      </c>
      <c r="K21" s="201">
        <f t="shared" si="2"/>
        <v>0.23438197618557205</v>
      </c>
      <c r="N21" s="199" t="s">
        <v>148</v>
      </c>
      <c r="O21" s="200">
        <f t="shared" ref="O21:T21" si="10">O13-SUM(O14:O20)</f>
        <v>9229</v>
      </c>
      <c r="P21" s="200">
        <f t="shared" si="10"/>
        <v>6617</v>
      </c>
      <c r="Q21" s="200">
        <f t="shared" si="10"/>
        <v>17258</v>
      </c>
      <c r="R21" s="200">
        <f t="shared" si="10"/>
        <v>21764</v>
      </c>
      <c r="S21" s="200">
        <f t="shared" si="10"/>
        <v>23257</v>
      </c>
      <c r="T21" s="200">
        <f t="shared" si="10"/>
        <v>28475</v>
      </c>
      <c r="U21" s="213">
        <f t="shared" si="7"/>
        <v>0.22436255750956691</v>
      </c>
      <c r="V21" s="199">
        <f>T21-S21</f>
        <v>5218</v>
      </c>
      <c r="W21" s="201">
        <f t="shared" si="4"/>
        <v>0.21713270449363661</v>
      </c>
    </row>
    <row r="22" spans="1:23" x14ac:dyDescent="0.25">
      <c r="B22" s="186" t="s">
        <v>47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71</v>
      </c>
      <c r="C23" s="209">
        <f t="shared" ref="C23:H23" si="11">C24+C27</f>
        <v>73233</v>
      </c>
      <c r="D23" s="209">
        <f t="shared" si="11"/>
        <v>67490</v>
      </c>
      <c r="E23" s="209">
        <f t="shared" si="11"/>
        <v>167376</v>
      </c>
      <c r="F23" s="209">
        <f t="shared" si="11"/>
        <v>227273</v>
      </c>
      <c r="G23" s="209">
        <f t="shared" si="11"/>
        <v>241981</v>
      </c>
      <c r="H23" s="209">
        <f t="shared" si="11"/>
        <v>252116</v>
      </c>
      <c r="I23" s="210">
        <f>IFERROR(H23/G23-1,"-")</f>
        <v>4.1883453659584902E-2</v>
      </c>
      <c r="J23" s="209">
        <f>H23-G23</f>
        <v>10135</v>
      </c>
      <c r="K23" s="210">
        <f t="shared" ref="K23:K35" si="12">H23/H$9</f>
        <v>0.30016989895357959</v>
      </c>
    </row>
    <row r="24" spans="1:23" x14ac:dyDescent="0.25">
      <c r="B24" s="190" t="s">
        <v>100</v>
      </c>
      <c r="C24" s="191">
        <v>9174</v>
      </c>
      <c r="D24" s="191">
        <v>33049</v>
      </c>
      <c r="E24" s="191">
        <v>24852</v>
      </c>
      <c r="F24" s="191">
        <v>29030</v>
      </c>
      <c r="G24" s="191">
        <v>24469</v>
      </c>
      <c r="H24" s="191">
        <v>26902</v>
      </c>
      <c r="I24" s="211">
        <f>IFERROR(H24/G24-1,"-")</f>
        <v>9.9431934284196277E-2</v>
      </c>
      <c r="J24" s="190">
        <f t="shared" ref="J24:J34" si="13">H24-G24</f>
        <v>2433</v>
      </c>
      <c r="K24" s="192">
        <f t="shared" si="12"/>
        <v>3.2029584086885395E-2</v>
      </c>
    </row>
    <row r="25" spans="1:23" x14ac:dyDescent="0.25">
      <c r="B25" s="194" t="s">
        <v>106</v>
      </c>
      <c r="C25" s="195">
        <v>7768</v>
      </c>
      <c r="D25" s="195">
        <v>24645</v>
      </c>
      <c r="E25" s="195">
        <v>13777</v>
      </c>
      <c r="F25" s="195">
        <v>15572</v>
      </c>
      <c r="G25" s="195">
        <v>12569</v>
      </c>
      <c r="H25" s="195">
        <v>13060</v>
      </c>
      <c r="I25" s="212">
        <f>IFERROR(H25/G25-1,"-")</f>
        <v>3.9064364706818289E-2</v>
      </c>
      <c r="J25" s="194">
        <f t="shared" si="13"/>
        <v>491</v>
      </c>
      <c r="K25" s="196">
        <f t="shared" si="12"/>
        <v>1.5549266529429904E-2</v>
      </c>
    </row>
    <row r="26" spans="1:23" x14ac:dyDescent="0.25">
      <c r="B26" s="194" t="s">
        <v>103</v>
      </c>
      <c r="C26" s="195">
        <v>1406</v>
      </c>
      <c r="D26" s="195">
        <v>8404</v>
      </c>
      <c r="E26" s="195">
        <v>11075</v>
      </c>
      <c r="F26" s="195">
        <v>13458</v>
      </c>
      <c r="G26" s="195">
        <v>11900</v>
      </c>
      <c r="H26" s="195">
        <v>13842</v>
      </c>
      <c r="I26" s="212">
        <f>IFERROR(H26/G26-1,"-")</f>
        <v>0.16319327731092437</v>
      </c>
      <c r="J26" s="194">
        <f t="shared" si="13"/>
        <v>1942</v>
      </c>
      <c r="K26" s="196">
        <f t="shared" si="12"/>
        <v>1.6480317557455493E-2</v>
      </c>
    </row>
    <row r="27" spans="1:23" x14ac:dyDescent="0.25">
      <c r="B27" s="190" t="s">
        <v>110</v>
      </c>
      <c r="C27" s="191">
        <v>64059</v>
      </c>
      <c r="D27" s="191">
        <v>34441</v>
      </c>
      <c r="E27" s="191">
        <v>142524</v>
      </c>
      <c r="F27" s="191">
        <v>198243</v>
      </c>
      <c r="G27" s="191">
        <v>217512</v>
      </c>
      <c r="H27" s="191">
        <v>225214</v>
      </c>
      <c r="I27" s="211">
        <f>IFERROR(H27/G27-1,"-")</f>
        <v>3.5409540623046132E-2</v>
      </c>
      <c r="J27" s="190">
        <f t="shared" si="13"/>
        <v>7702</v>
      </c>
      <c r="K27" s="192">
        <f t="shared" si="12"/>
        <v>0.26814031486669421</v>
      </c>
    </row>
    <row r="28" spans="1:23" x14ac:dyDescent="0.25">
      <c r="B28" s="194" t="s">
        <v>113</v>
      </c>
      <c r="C28" s="195">
        <v>33816</v>
      </c>
      <c r="D28" s="195">
        <v>8352</v>
      </c>
      <c r="E28" s="195">
        <v>73399</v>
      </c>
      <c r="F28" s="195">
        <v>110988</v>
      </c>
      <c r="G28" s="195">
        <v>128936</v>
      </c>
      <c r="H28" s="195">
        <v>137149</v>
      </c>
      <c r="I28" s="212">
        <f t="shared" ref="I28:I35" si="14">IFERROR(H28/G28-1,"-")</f>
        <v>6.369826890860586E-2</v>
      </c>
      <c r="J28" s="194">
        <f t="shared" si="13"/>
        <v>8213</v>
      </c>
      <c r="K28" s="196">
        <f t="shared" si="12"/>
        <v>0.16328992000342893</v>
      </c>
    </row>
    <row r="29" spans="1:23" x14ac:dyDescent="0.25">
      <c r="B29" s="194" t="s">
        <v>116</v>
      </c>
      <c r="C29" s="195">
        <v>5923</v>
      </c>
      <c r="D29" s="195">
        <v>3615</v>
      </c>
      <c r="E29" s="195">
        <v>8808</v>
      </c>
      <c r="F29" s="195">
        <v>9895</v>
      </c>
      <c r="G29" s="195">
        <v>10675</v>
      </c>
      <c r="H29" s="195">
        <v>9878</v>
      </c>
      <c r="I29" s="212">
        <f t="shared" si="14"/>
        <v>-7.4660421545667432E-2</v>
      </c>
      <c r="J29" s="194">
        <f t="shared" si="13"/>
        <v>-797</v>
      </c>
      <c r="K29" s="196">
        <f t="shared" si="12"/>
        <v>1.1760769891095604E-2</v>
      </c>
    </row>
    <row r="30" spans="1:23" x14ac:dyDescent="0.25">
      <c r="B30" s="194" t="s">
        <v>119</v>
      </c>
      <c r="C30" s="195">
        <v>2158</v>
      </c>
      <c r="D30" s="195">
        <v>4103</v>
      </c>
      <c r="E30" s="195">
        <v>6805</v>
      </c>
      <c r="F30" s="195">
        <v>11309</v>
      </c>
      <c r="G30" s="195">
        <v>11521</v>
      </c>
      <c r="H30" s="195">
        <v>8009</v>
      </c>
      <c r="I30" s="212">
        <f t="shared" si="14"/>
        <v>-0.3048346497699852</v>
      </c>
      <c r="J30" s="194">
        <f t="shared" si="13"/>
        <v>-3512</v>
      </c>
      <c r="K30" s="196">
        <f t="shared" si="12"/>
        <v>9.5355341220676945E-3</v>
      </c>
    </row>
    <row r="31" spans="1:23" x14ac:dyDescent="0.25">
      <c r="B31" s="194" t="s">
        <v>126</v>
      </c>
      <c r="C31" s="195">
        <v>2522</v>
      </c>
      <c r="D31" s="195">
        <v>2037</v>
      </c>
      <c r="E31" s="195">
        <v>8425</v>
      </c>
      <c r="F31" s="195">
        <v>9240</v>
      </c>
      <c r="G31" s="195">
        <v>7186</v>
      </c>
      <c r="H31" s="195">
        <v>6644</v>
      </c>
      <c r="I31" s="212">
        <f t="shared" si="14"/>
        <v>-7.5424436404119111E-2</v>
      </c>
      <c r="J31" s="194">
        <f t="shared" si="13"/>
        <v>-542</v>
      </c>
      <c r="K31" s="196">
        <f t="shared" si="12"/>
        <v>7.9103619312046163E-3</v>
      </c>
    </row>
    <row r="32" spans="1:23" x14ac:dyDescent="0.25">
      <c r="B32" s="194" t="s">
        <v>122</v>
      </c>
      <c r="C32" s="195">
        <v>1390</v>
      </c>
      <c r="D32" s="195">
        <v>1621</v>
      </c>
      <c r="E32" s="195">
        <v>3371</v>
      </c>
      <c r="F32" s="195">
        <v>3584</v>
      </c>
      <c r="G32" s="195">
        <v>3566</v>
      </c>
      <c r="H32" s="195">
        <v>3063</v>
      </c>
      <c r="I32" s="212">
        <f t="shared" si="14"/>
        <v>-0.14105440269209202</v>
      </c>
      <c r="J32" s="194">
        <f t="shared" si="13"/>
        <v>-503</v>
      </c>
      <c r="K32" s="196">
        <f t="shared" si="12"/>
        <v>3.6468149601564929E-3</v>
      </c>
    </row>
    <row r="33" spans="2:11" x14ac:dyDescent="0.25">
      <c r="B33" s="194" t="s">
        <v>131</v>
      </c>
      <c r="C33" s="195">
        <v>1994</v>
      </c>
      <c r="D33" s="195">
        <v>101</v>
      </c>
      <c r="E33" s="195">
        <v>1597</v>
      </c>
      <c r="F33" s="195">
        <v>2466</v>
      </c>
      <c r="G33" s="195">
        <v>1894</v>
      </c>
      <c r="H33" s="195">
        <v>2231</v>
      </c>
      <c r="I33" s="212">
        <f t="shared" si="14"/>
        <v>0.17793030623020067</v>
      </c>
      <c r="J33" s="194">
        <f t="shared" si="13"/>
        <v>337</v>
      </c>
      <c r="K33" s="196">
        <f t="shared" si="12"/>
        <v>2.656233815249473E-3</v>
      </c>
    </row>
    <row r="34" spans="2:11" x14ac:dyDescent="0.25">
      <c r="B34" s="194" t="s">
        <v>134</v>
      </c>
      <c r="C34" s="195">
        <v>1703</v>
      </c>
      <c r="D34" s="195">
        <v>160</v>
      </c>
      <c r="E34" s="195">
        <v>898</v>
      </c>
      <c r="F34" s="195">
        <v>1987</v>
      </c>
      <c r="G34" s="195">
        <v>2214</v>
      </c>
      <c r="H34" s="195">
        <v>1254</v>
      </c>
      <c r="I34" s="212">
        <f t="shared" si="14"/>
        <v>-0.43360433604336046</v>
      </c>
      <c r="J34" s="194">
        <f t="shared" si="13"/>
        <v>-960</v>
      </c>
      <c r="K34" s="196">
        <f t="shared" si="12"/>
        <v>1.4930153313863017E-3</v>
      </c>
    </row>
    <row r="35" spans="2:11" x14ac:dyDescent="0.25">
      <c r="B35" s="199" t="s">
        <v>148</v>
      </c>
      <c r="C35" s="200">
        <f t="shared" ref="C35" si="15">C27-SUM(C28:C34)</f>
        <v>14553</v>
      </c>
      <c r="D35" s="200">
        <f t="shared" ref="D35:H35" si="16">D27-SUM(D28:D34)</f>
        <v>14452</v>
      </c>
      <c r="E35" s="200">
        <f t="shared" si="16"/>
        <v>39221</v>
      </c>
      <c r="F35" s="200">
        <f t="shared" si="16"/>
        <v>48774</v>
      </c>
      <c r="G35" s="200">
        <f t="shared" si="16"/>
        <v>51520</v>
      </c>
      <c r="H35" s="200">
        <f t="shared" si="16"/>
        <v>56986</v>
      </c>
      <c r="I35" s="213">
        <f t="shared" si="14"/>
        <v>0.1060947204968945</v>
      </c>
      <c r="J35" s="199">
        <f>H35-G35</f>
        <v>5466</v>
      </c>
      <c r="K35" s="201">
        <f t="shared" si="12"/>
        <v>6.7847664812105093E-2</v>
      </c>
    </row>
    <row r="36" spans="2:11" x14ac:dyDescent="0.25">
      <c r="B36" s="186" t="s">
        <v>48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71</v>
      </c>
      <c r="C37" s="209">
        <f t="shared" ref="C37:H37" si="17">C38+C41</f>
        <v>118793</v>
      </c>
      <c r="D37" s="209">
        <f t="shared" si="17"/>
        <v>105732</v>
      </c>
      <c r="E37" s="209">
        <f t="shared" si="17"/>
        <v>328160</v>
      </c>
      <c r="F37" s="209">
        <f t="shared" si="17"/>
        <v>336426</v>
      </c>
      <c r="G37" s="209">
        <f t="shared" si="17"/>
        <v>354571</v>
      </c>
      <c r="H37" s="209">
        <f t="shared" si="17"/>
        <v>363285</v>
      </c>
      <c r="I37" s="210">
        <f>IFERROR(H37/G37-1,"-")</f>
        <v>2.4576177972817748E-2</v>
      </c>
      <c r="J37" s="209">
        <f>H37-G37</f>
        <v>8714</v>
      </c>
      <c r="K37" s="210">
        <f t="shared" ref="K37:K49" si="18">H37/H$9</f>
        <v>0.43252797022541672</v>
      </c>
    </row>
    <row r="38" spans="2:11" x14ac:dyDescent="0.25">
      <c r="B38" s="190" t="s">
        <v>100</v>
      </c>
      <c r="C38" s="191">
        <v>12512</v>
      </c>
      <c r="D38" s="191">
        <v>33508</v>
      </c>
      <c r="E38" s="191">
        <v>31122</v>
      </c>
      <c r="F38" s="191">
        <v>27263</v>
      </c>
      <c r="G38" s="191">
        <v>25009</v>
      </c>
      <c r="H38" s="191">
        <v>26534</v>
      </c>
      <c r="I38" s="211">
        <f>IFERROR(H38/G38-1,"-")</f>
        <v>6.0978047902755073E-2</v>
      </c>
      <c r="J38" s="190">
        <f t="shared" ref="J38:J48" si="19">H38-G38</f>
        <v>1525</v>
      </c>
      <c r="K38" s="192">
        <f t="shared" si="18"/>
        <v>3.1591442426638063E-2</v>
      </c>
    </row>
    <row r="39" spans="2:11" x14ac:dyDescent="0.25">
      <c r="B39" s="194" t="s">
        <v>106</v>
      </c>
      <c r="C39" s="195">
        <v>9310</v>
      </c>
      <c r="D39" s="195">
        <v>27719</v>
      </c>
      <c r="E39" s="195">
        <v>23754</v>
      </c>
      <c r="F39" s="195">
        <v>17377</v>
      </c>
      <c r="G39" s="195">
        <v>14377</v>
      </c>
      <c r="H39" s="195">
        <v>14871</v>
      </c>
      <c r="I39" s="212">
        <f>IFERROR(H39/G39-1,"-")</f>
        <v>3.436043680879175E-2</v>
      </c>
      <c r="J39" s="194">
        <f t="shared" si="19"/>
        <v>494</v>
      </c>
      <c r="K39" s="196">
        <f t="shared" si="18"/>
        <v>1.7705447362875354E-2</v>
      </c>
    </row>
    <row r="40" spans="2:11" x14ac:dyDescent="0.25">
      <c r="B40" s="194" t="s">
        <v>103</v>
      </c>
      <c r="C40" s="195">
        <v>3202</v>
      </c>
      <c r="D40" s="195">
        <v>5789</v>
      </c>
      <c r="E40" s="195">
        <v>7368</v>
      </c>
      <c r="F40" s="195">
        <v>9886</v>
      </c>
      <c r="G40" s="195">
        <v>10632</v>
      </c>
      <c r="H40" s="195">
        <v>11663</v>
      </c>
      <c r="I40" s="212">
        <f>IFERROR(H40/G40-1,"-")</f>
        <v>9.6971407072987237E-2</v>
      </c>
      <c r="J40" s="194">
        <f t="shared" si="19"/>
        <v>1031</v>
      </c>
      <c r="K40" s="196">
        <f t="shared" si="18"/>
        <v>1.3885995063762709E-2</v>
      </c>
    </row>
    <row r="41" spans="2:11" x14ac:dyDescent="0.25">
      <c r="B41" s="190" t="s">
        <v>110</v>
      </c>
      <c r="C41" s="191">
        <v>106281</v>
      </c>
      <c r="D41" s="191">
        <v>72224</v>
      </c>
      <c r="E41" s="191">
        <v>297038</v>
      </c>
      <c r="F41" s="191">
        <v>309163</v>
      </c>
      <c r="G41" s="191">
        <v>329562</v>
      </c>
      <c r="H41" s="191">
        <v>336751</v>
      </c>
      <c r="I41" s="211">
        <f>IFERROR(H41/G41-1,"-")</f>
        <v>2.1813801348456341E-2</v>
      </c>
      <c r="J41" s="190">
        <f t="shared" si="19"/>
        <v>7189</v>
      </c>
      <c r="K41" s="192">
        <f t="shared" si="18"/>
        <v>0.4009365277987787</v>
      </c>
    </row>
    <row r="42" spans="2:11" x14ac:dyDescent="0.25">
      <c r="B42" s="194" t="s">
        <v>113</v>
      </c>
      <c r="C42" s="195">
        <v>42845</v>
      </c>
      <c r="D42" s="195">
        <v>11880</v>
      </c>
      <c r="E42" s="195">
        <v>153588</v>
      </c>
      <c r="F42" s="195">
        <v>171467</v>
      </c>
      <c r="G42" s="195">
        <v>184948</v>
      </c>
      <c r="H42" s="195">
        <v>189070</v>
      </c>
      <c r="I42" s="212">
        <f t="shared" ref="I42:I49" si="20">IFERROR(H42/G42-1,"-")</f>
        <v>2.2287345632285849E-2</v>
      </c>
      <c r="J42" s="194">
        <f t="shared" si="19"/>
        <v>4122</v>
      </c>
      <c r="K42" s="196">
        <f t="shared" si="18"/>
        <v>0.22510718397544502</v>
      </c>
    </row>
    <row r="43" spans="2:11" x14ac:dyDescent="0.25">
      <c r="B43" s="194" t="s">
        <v>116</v>
      </c>
      <c r="C43" s="195">
        <v>3661</v>
      </c>
      <c r="D43" s="195">
        <v>3583</v>
      </c>
      <c r="E43" s="195">
        <v>7324</v>
      </c>
      <c r="F43" s="195">
        <v>7117</v>
      </c>
      <c r="G43" s="195">
        <v>7957</v>
      </c>
      <c r="H43" s="195">
        <v>9440</v>
      </c>
      <c r="I43" s="212">
        <f t="shared" si="20"/>
        <v>0.18637677516651996</v>
      </c>
      <c r="J43" s="194">
        <f t="shared" si="19"/>
        <v>1483</v>
      </c>
      <c r="K43" s="196">
        <f t="shared" si="18"/>
        <v>1.1239286067214265E-2</v>
      </c>
    </row>
    <row r="44" spans="2:11" x14ac:dyDescent="0.25">
      <c r="B44" s="194" t="s">
        <v>119</v>
      </c>
      <c r="C44" s="195">
        <v>2117</v>
      </c>
      <c r="D44" s="195">
        <v>6688</v>
      </c>
      <c r="E44" s="195">
        <v>6464</v>
      </c>
      <c r="F44" s="195">
        <v>6337</v>
      </c>
      <c r="G44" s="195">
        <v>6697</v>
      </c>
      <c r="H44" s="195">
        <v>7135</v>
      </c>
      <c r="I44" s="212">
        <f t="shared" si="20"/>
        <v>6.5402418993579126E-2</v>
      </c>
      <c r="J44" s="194">
        <f t="shared" si="19"/>
        <v>438</v>
      </c>
      <c r="K44" s="196">
        <f t="shared" si="18"/>
        <v>8.4949476789802723E-3</v>
      </c>
    </row>
    <row r="45" spans="2:11" x14ac:dyDescent="0.25">
      <c r="B45" s="194" t="s">
        <v>126</v>
      </c>
      <c r="C45" s="195">
        <v>5858</v>
      </c>
      <c r="D45" s="195">
        <v>5976</v>
      </c>
      <c r="E45" s="195">
        <v>18993</v>
      </c>
      <c r="F45" s="195">
        <v>16857</v>
      </c>
      <c r="G45" s="195">
        <v>17554</v>
      </c>
      <c r="H45" s="195">
        <v>16235</v>
      </c>
      <c r="I45" s="212">
        <f t="shared" si="20"/>
        <v>-7.5139569328927847E-2</v>
      </c>
      <c r="J45" s="194">
        <f t="shared" si="19"/>
        <v>-1319</v>
      </c>
      <c r="K45" s="196">
        <f t="shared" si="18"/>
        <v>1.9329428951400805E-2</v>
      </c>
    </row>
    <row r="46" spans="2:11" x14ac:dyDescent="0.25">
      <c r="B46" s="194" t="s">
        <v>122</v>
      </c>
      <c r="C46" s="195">
        <v>1884</v>
      </c>
      <c r="D46" s="195">
        <v>2257</v>
      </c>
      <c r="E46" s="195">
        <v>4917</v>
      </c>
      <c r="F46" s="195">
        <v>5182</v>
      </c>
      <c r="G46" s="195">
        <v>5854</v>
      </c>
      <c r="H46" s="195">
        <v>5404</v>
      </c>
      <c r="I46" s="212">
        <f t="shared" si="20"/>
        <v>-7.6870515886573232E-2</v>
      </c>
      <c r="J46" s="194">
        <f t="shared" si="19"/>
        <v>-450</v>
      </c>
      <c r="K46" s="196">
        <f t="shared" si="18"/>
        <v>6.4340150325451146E-3</v>
      </c>
    </row>
    <row r="47" spans="2:11" x14ac:dyDescent="0.25">
      <c r="B47" s="194" t="s">
        <v>131</v>
      </c>
      <c r="C47" s="195">
        <v>6277</v>
      </c>
      <c r="D47" s="195">
        <v>1004</v>
      </c>
      <c r="E47" s="195">
        <v>8573</v>
      </c>
      <c r="F47" s="195">
        <v>9088</v>
      </c>
      <c r="G47" s="195">
        <v>8722</v>
      </c>
      <c r="H47" s="195">
        <v>7930</v>
      </c>
      <c r="I47" s="212">
        <f t="shared" si="20"/>
        <v>-9.0804861270350812E-2</v>
      </c>
      <c r="J47" s="194">
        <f t="shared" si="19"/>
        <v>-792</v>
      </c>
      <c r="K47" s="196">
        <f t="shared" si="18"/>
        <v>9.4414765373950337E-3</v>
      </c>
    </row>
    <row r="48" spans="2:11" x14ac:dyDescent="0.25">
      <c r="B48" s="194" t="s">
        <v>134</v>
      </c>
      <c r="C48" s="195">
        <v>10641</v>
      </c>
      <c r="D48" s="195">
        <v>999</v>
      </c>
      <c r="E48" s="195">
        <v>7746</v>
      </c>
      <c r="F48" s="195">
        <v>8820</v>
      </c>
      <c r="G48" s="195">
        <v>9556</v>
      </c>
      <c r="H48" s="195">
        <v>7020</v>
      </c>
      <c r="I48" s="212">
        <f t="shared" si="20"/>
        <v>-0.26538300544160742</v>
      </c>
      <c r="J48" s="194">
        <f t="shared" si="19"/>
        <v>-2536</v>
      </c>
      <c r="K48" s="196">
        <f t="shared" si="18"/>
        <v>8.358028410152981E-3</v>
      </c>
    </row>
    <row r="49" spans="2:11" x14ac:dyDescent="0.25">
      <c r="B49" s="199" t="s">
        <v>148</v>
      </c>
      <c r="C49" s="200">
        <f t="shared" ref="C49" si="21">C41-SUM(C42:C48)</f>
        <v>32998</v>
      </c>
      <c r="D49" s="200">
        <f t="shared" ref="D49:H49" si="22">D41-SUM(D42:D48)</f>
        <v>39837</v>
      </c>
      <c r="E49" s="200">
        <f t="shared" si="22"/>
        <v>89433</v>
      </c>
      <c r="F49" s="200">
        <f t="shared" si="22"/>
        <v>84295</v>
      </c>
      <c r="G49" s="200">
        <f t="shared" si="22"/>
        <v>88274</v>
      </c>
      <c r="H49" s="200">
        <f t="shared" si="22"/>
        <v>94517</v>
      </c>
      <c r="I49" s="213">
        <f t="shared" si="20"/>
        <v>7.0722976187779008E-2</v>
      </c>
      <c r="J49" s="199">
        <f>H49-G49</f>
        <v>6243</v>
      </c>
      <c r="K49" s="201">
        <f t="shared" si="18"/>
        <v>0.1125321611456452</v>
      </c>
    </row>
    <row r="50" spans="2:11" x14ac:dyDescent="0.25">
      <c r="B50" s="186" t="s">
        <v>49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71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100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106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103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110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113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116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119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126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122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131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134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148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50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71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100</v>
      </c>
      <c r="C66" s="191" t="s">
        <v>329</v>
      </c>
      <c r="D66" s="191" t="s">
        <v>329</v>
      </c>
      <c r="E66" s="191" t="s">
        <v>329</v>
      </c>
      <c r="F66" s="191" t="s">
        <v>329</v>
      </c>
      <c r="G66" s="191" t="s">
        <v>329</v>
      </c>
      <c r="H66" s="191" t="s">
        <v>329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106</v>
      </c>
      <c r="C67" s="195" t="s">
        <v>329</v>
      </c>
      <c r="D67" s="195" t="s">
        <v>329</v>
      </c>
      <c r="E67" s="195" t="s">
        <v>329</v>
      </c>
      <c r="F67" s="195" t="s">
        <v>329</v>
      </c>
      <c r="G67" s="195" t="s">
        <v>329</v>
      </c>
      <c r="H67" s="195" t="s">
        <v>329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103</v>
      </c>
      <c r="C68" s="195" t="s">
        <v>329</v>
      </c>
      <c r="D68" s="195" t="s">
        <v>329</v>
      </c>
      <c r="E68" s="195" t="s">
        <v>329</v>
      </c>
      <c r="F68" s="195" t="s">
        <v>329</v>
      </c>
      <c r="G68" s="195" t="s">
        <v>329</v>
      </c>
      <c r="H68" s="195" t="s">
        <v>329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110</v>
      </c>
      <c r="C69" s="191" t="s">
        <v>329</v>
      </c>
      <c r="D69" s="191" t="s">
        <v>329</v>
      </c>
      <c r="E69" s="191" t="s">
        <v>329</v>
      </c>
      <c r="F69" s="191" t="s">
        <v>329</v>
      </c>
      <c r="G69" s="191" t="s">
        <v>329</v>
      </c>
      <c r="H69" s="191" t="s">
        <v>329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113</v>
      </c>
      <c r="C70" s="195" t="s">
        <v>329</v>
      </c>
      <c r="D70" s="195" t="s">
        <v>329</v>
      </c>
      <c r="E70" s="195" t="s">
        <v>329</v>
      </c>
      <c r="F70" s="195" t="s">
        <v>329</v>
      </c>
      <c r="G70" s="195" t="s">
        <v>329</v>
      </c>
      <c r="H70" s="195" t="s">
        <v>329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116</v>
      </c>
      <c r="C71" s="195" t="s">
        <v>329</v>
      </c>
      <c r="D71" s="195" t="s">
        <v>329</v>
      </c>
      <c r="E71" s="195" t="s">
        <v>329</v>
      </c>
      <c r="F71" s="195" t="s">
        <v>329</v>
      </c>
      <c r="G71" s="195" t="s">
        <v>329</v>
      </c>
      <c r="H71" s="195" t="s">
        <v>329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119</v>
      </c>
      <c r="C72" s="195" t="s">
        <v>329</v>
      </c>
      <c r="D72" s="195" t="s">
        <v>329</v>
      </c>
      <c r="E72" s="195" t="s">
        <v>329</v>
      </c>
      <c r="F72" s="195" t="s">
        <v>329</v>
      </c>
      <c r="G72" s="195" t="s">
        <v>329</v>
      </c>
      <c r="H72" s="195" t="s">
        <v>329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126</v>
      </c>
      <c r="C73" s="195" t="s">
        <v>329</v>
      </c>
      <c r="D73" s="195" t="s">
        <v>329</v>
      </c>
      <c r="E73" s="195" t="s">
        <v>329</v>
      </c>
      <c r="F73" s="195" t="s">
        <v>329</v>
      </c>
      <c r="G73" s="195" t="s">
        <v>329</v>
      </c>
      <c r="H73" s="195" t="s">
        <v>329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122</v>
      </c>
      <c r="C74" s="195" t="s">
        <v>329</v>
      </c>
      <c r="D74" s="195" t="s">
        <v>329</v>
      </c>
      <c r="E74" s="195" t="s">
        <v>329</v>
      </c>
      <c r="F74" s="195" t="s">
        <v>329</v>
      </c>
      <c r="G74" s="195" t="s">
        <v>329</v>
      </c>
      <c r="H74" s="195" t="s">
        <v>329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131</v>
      </c>
      <c r="C75" s="195" t="s">
        <v>329</v>
      </c>
      <c r="D75" s="195" t="s">
        <v>329</v>
      </c>
      <c r="E75" s="195" t="s">
        <v>329</v>
      </c>
      <c r="F75" s="195" t="s">
        <v>329</v>
      </c>
      <c r="G75" s="195" t="s">
        <v>329</v>
      </c>
      <c r="H75" s="195" t="s">
        <v>329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134</v>
      </c>
      <c r="C76" s="195" t="s">
        <v>329</v>
      </c>
      <c r="D76" s="195" t="s">
        <v>329</v>
      </c>
      <c r="E76" s="195" t="s">
        <v>329</v>
      </c>
      <c r="F76" s="195" t="s">
        <v>329</v>
      </c>
      <c r="G76" s="195" t="s">
        <v>329</v>
      </c>
      <c r="H76" s="195" t="s">
        <v>329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148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51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71</v>
      </c>
      <c r="C79" s="209">
        <f t="shared" ref="C79:H79" si="33">IFERROR(C80+C83,"nd")</f>
        <v>30412</v>
      </c>
      <c r="D79" s="209">
        <f t="shared" si="33"/>
        <v>34858</v>
      </c>
      <c r="E79" s="209">
        <f t="shared" si="33"/>
        <v>89345</v>
      </c>
      <c r="F79" s="209">
        <f t="shared" si="33"/>
        <v>97344</v>
      </c>
      <c r="G79" s="209">
        <f t="shared" si="33"/>
        <v>117226</v>
      </c>
      <c r="H79" s="209">
        <f t="shared" si="33"/>
        <v>131141</v>
      </c>
      <c r="I79" s="210">
        <f>IFERROR(H79/G79-1,"-")</f>
        <v>0.11870233565932464</v>
      </c>
      <c r="J79" s="209">
        <f>IFERROR(H79-G79,"-")</f>
        <v>13915</v>
      </c>
      <c r="K79" s="210">
        <f>IFERROR(H79/H$9,"-")</f>
        <v>0.15613678115895613</v>
      </c>
    </row>
    <row r="80" spans="2:11" x14ac:dyDescent="0.25">
      <c r="B80" s="190" t="s">
        <v>100</v>
      </c>
      <c r="C80" s="191">
        <v>9046</v>
      </c>
      <c r="D80" s="191">
        <v>21148</v>
      </c>
      <c r="E80" s="191">
        <v>44608</v>
      </c>
      <c r="F80" s="191">
        <v>44581</v>
      </c>
      <c r="G80" s="191">
        <v>59591</v>
      </c>
      <c r="H80" s="191">
        <v>65738</v>
      </c>
      <c r="I80" s="211">
        <f>IFERROR(H80/G80-1,"-")</f>
        <v>0.10315316071218805</v>
      </c>
      <c r="J80" s="214">
        <f t="shared" ref="J80:J91" si="34">IFERROR(H80-G80,"-")</f>
        <v>6147</v>
      </c>
      <c r="K80" s="192">
        <f t="shared" ref="K80:K91" si="35">IFERROR(H80/H$9,"-")</f>
        <v>7.8267816471030857E-2</v>
      </c>
    </row>
    <row r="81" spans="2:11" x14ac:dyDescent="0.25">
      <c r="B81" s="194" t="s">
        <v>106</v>
      </c>
      <c r="C81" s="195">
        <v>2787</v>
      </c>
      <c r="D81" s="195">
        <v>10740</v>
      </c>
      <c r="E81" s="195">
        <v>21945</v>
      </c>
      <c r="F81" s="195">
        <v>23133</v>
      </c>
      <c r="G81" s="195">
        <v>25582</v>
      </c>
      <c r="H81" s="195">
        <v>21485</v>
      </c>
      <c r="I81" s="212">
        <f>IFERROR(H81/G81-1,"-")</f>
        <v>-0.16015166914236567</v>
      </c>
      <c r="J81" s="215">
        <f t="shared" si="34"/>
        <v>-4097</v>
      </c>
      <c r="K81" s="196">
        <f t="shared" si="35"/>
        <v>2.558009122395111E-2</v>
      </c>
    </row>
    <row r="82" spans="2:11" x14ac:dyDescent="0.25">
      <c r="B82" s="194" t="s">
        <v>103</v>
      </c>
      <c r="C82" s="195">
        <v>6259</v>
      </c>
      <c r="D82" s="195">
        <v>10408</v>
      </c>
      <c r="E82" s="195">
        <v>22663</v>
      </c>
      <c r="F82" s="195">
        <v>21448</v>
      </c>
      <c r="G82" s="195">
        <v>34009</v>
      </c>
      <c r="H82" s="195">
        <v>44253</v>
      </c>
      <c r="I82" s="212">
        <f>IFERROR(H82/G82-1,"-")</f>
        <v>0.30121438442765158</v>
      </c>
      <c r="J82" s="215">
        <f t="shared" si="34"/>
        <v>10244</v>
      </c>
      <c r="K82" s="196">
        <f t="shared" si="35"/>
        <v>5.268772524707975E-2</v>
      </c>
    </row>
    <row r="83" spans="2:11" x14ac:dyDescent="0.25">
      <c r="B83" s="190" t="s">
        <v>110</v>
      </c>
      <c r="C83" s="191">
        <v>21366</v>
      </c>
      <c r="D83" s="191">
        <v>13710</v>
      </c>
      <c r="E83" s="191">
        <v>44737</v>
      </c>
      <c r="F83" s="191">
        <v>52763</v>
      </c>
      <c r="G83" s="191">
        <v>57635</v>
      </c>
      <c r="H83" s="191">
        <v>65403</v>
      </c>
      <c r="I83" s="211">
        <f>IFERROR(H83/G83-1,"-")</f>
        <v>0.13477921401925919</v>
      </c>
      <c r="J83" s="214">
        <f t="shared" si="34"/>
        <v>7768</v>
      </c>
      <c r="K83" s="192">
        <f t="shared" si="35"/>
        <v>7.7868964687925271E-2</v>
      </c>
    </row>
    <row r="84" spans="2:11" x14ac:dyDescent="0.25">
      <c r="B84" s="194" t="s">
        <v>113</v>
      </c>
      <c r="C84" s="195">
        <v>1916</v>
      </c>
      <c r="D84" s="195">
        <v>632</v>
      </c>
      <c r="E84" s="195">
        <v>6589</v>
      </c>
      <c r="F84" s="195">
        <v>7737</v>
      </c>
      <c r="G84" s="195">
        <v>9272</v>
      </c>
      <c r="H84" s="195">
        <v>9137</v>
      </c>
      <c r="I84" s="212">
        <f t="shared" ref="I84:I91" si="36">IFERROR(H84/G84-1,"-")</f>
        <v>-1.4559965487489168E-2</v>
      </c>
      <c r="J84" s="215">
        <f t="shared" si="34"/>
        <v>-135</v>
      </c>
      <c r="K84" s="196">
        <f t="shared" si="35"/>
        <v>1.087853355891279E-2</v>
      </c>
    </row>
    <row r="85" spans="2:11" x14ac:dyDescent="0.25">
      <c r="B85" s="194" t="s">
        <v>116</v>
      </c>
      <c r="C85" s="195">
        <v>5089</v>
      </c>
      <c r="D85" s="195">
        <v>3074</v>
      </c>
      <c r="E85" s="195">
        <v>9716</v>
      </c>
      <c r="F85" s="195">
        <v>10017</v>
      </c>
      <c r="G85" s="195">
        <v>11633</v>
      </c>
      <c r="H85" s="195">
        <v>13061</v>
      </c>
      <c r="I85" s="212">
        <f t="shared" si="36"/>
        <v>0.12275423364566329</v>
      </c>
      <c r="J85" s="215">
        <f t="shared" si="34"/>
        <v>1428</v>
      </c>
      <c r="K85" s="196">
        <f t="shared" si="35"/>
        <v>1.5550457131767533E-2</v>
      </c>
    </row>
    <row r="86" spans="2:11" x14ac:dyDescent="0.25">
      <c r="B86" s="194" t="s">
        <v>119</v>
      </c>
      <c r="C86" s="195">
        <v>920</v>
      </c>
      <c r="D86" s="195">
        <v>2107</v>
      </c>
      <c r="E86" s="195">
        <v>3307</v>
      </c>
      <c r="F86" s="195">
        <v>3332</v>
      </c>
      <c r="G86" s="195">
        <v>3832</v>
      </c>
      <c r="H86" s="195">
        <v>7466</v>
      </c>
      <c r="I86" s="212">
        <f t="shared" si="36"/>
        <v>0.94832985386221291</v>
      </c>
      <c r="J86" s="215">
        <f t="shared" si="34"/>
        <v>3634</v>
      </c>
      <c r="K86" s="196">
        <f t="shared" si="35"/>
        <v>8.8890370527353497E-3</v>
      </c>
    </row>
    <row r="87" spans="2:11" x14ac:dyDescent="0.25">
      <c r="B87" s="194" t="s">
        <v>126</v>
      </c>
      <c r="C87" s="195">
        <v>369</v>
      </c>
      <c r="D87" s="195">
        <v>594</v>
      </c>
      <c r="E87" s="195">
        <v>3378</v>
      </c>
      <c r="F87" s="195">
        <v>3168</v>
      </c>
      <c r="G87" s="195">
        <v>3754</v>
      </c>
      <c r="H87" s="195">
        <v>2145</v>
      </c>
      <c r="I87" s="212">
        <f t="shared" si="36"/>
        <v>-0.42860948321790093</v>
      </c>
      <c r="J87" s="215">
        <f t="shared" si="34"/>
        <v>-1609</v>
      </c>
      <c r="K87" s="196">
        <f t="shared" si="35"/>
        <v>2.5538420142134106E-3</v>
      </c>
    </row>
    <row r="88" spans="2:11" x14ac:dyDescent="0.25">
      <c r="B88" s="194" t="s">
        <v>122</v>
      </c>
      <c r="C88" s="195">
        <v>136</v>
      </c>
      <c r="D88" s="195">
        <v>230</v>
      </c>
      <c r="E88" s="195">
        <v>551</v>
      </c>
      <c r="F88" s="195">
        <v>417</v>
      </c>
      <c r="G88" s="195">
        <v>601</v>
      </c>
      <c r="H88" s="195">
        <v>590</v>
      </c>
      <c r="I88" s="212">
        <f t="shared" si="36"/>
        <v>-1.830282861896837E-2</v>
      </c>
      <c r="J88" s="215">
        <f t="shared" si="34"/>
        <v>-11</v>
      </c>
      <c r="K88" s="196">
        <f t="shared" si="35"/>
        <v>7.0245537920089155E-4</v>
      </c>
    </row>
    <row r="89" spans="2:11" x14ac:dyDescent="0.25">
      <c r="B89" s="194" t="s">
        <v>131</v>
      </c>
      <c r="C89" s="195">
        <v>1314</v>
      </c>
      <c r="D89" s="195">
        <v>224</v>
      </c>
      <c r="E89" s="195">
        <v>2121</v>
      </c>
      <c r="F89" s="195">
        <v>3009</v>
      </c>
      <c r="G89" s="195">
        <v>2200</v>
      </c>
      <c r="H89" s="195">
        <v>2528</v>
      </c>
      <c r="I89" s="212">
        <f t="shared" si="36"/>
        <v>0.14909090909090916</v>
      </c>
      <c r="J89" s="215">
        <f t="shared" si="34"/>
        <v>328</v>
      </c>
      <c r="K89" s="196">
        <f t="shared" si="35"/>
        <v>3.009842709525176E-3</v>
      </c>
    </row>
    <row r="90" spans="2:11" x14ac:dyDescent="0.25">
      <c r="B90" s="194" t="s">
        <v>134</v>
      </c>
      <c r="C90" s="195">
        <v>2393</v>
      </c>
      <c r="D90" s="195">
        <v>232</v>
      </c>
      <c r="E90" s="195">
        <v>1817</v>
      </c>
      <c r="F90" s="195">
        <v>3319</v>
      </c>
      <c r="G90" s="195">
        <v>3086</v>
      </c>
      <c r="H90" s="195">
        <v>2001</v>
      </c>
      <c r="I90" s="212">
        <f t="shared" si="36"/>
        <v>-0.35158781594296828</v>
      </c>
      <c r="J90" s="215">
        <f t="shared" si="34"/>
        <v>-1085</v>
      </c>
      <c r="K90" s="196">
        <f t="shared" si="35"/>
        <v>2.3823952775948879E-3</v>
      </c>
    </row>
    <row r="91" spans="2:11" x14ac:dyDescent="0.25">
      <c r="B91" s="199" t="s">
        <v>148</v>
      </c>
      <c r="C91" s="200">
        <f t="shared" ref="C91:H91" si="37">IFERROR(C83-SUM(C84:C90),"nd")</f>
        <v>9229</v>
      </c>
      <c r="D91" s="200">
        <f t="shared" si="37"/>
        <v>6617</v>
      </c>
      <c r="E91" s="200">
        <f t="shared" si="37"/>
        <v>17258</v>
      </c>
      <c r="F91" s="200">
        <f t="shared" si="37"/>
        <v>21764</v>
      </c>
      <c r="G91" s="200">
        <f t="shared" si="37"/>
        <v>23257</v>
      </c>
      <c r="H91" s="200">
        <f t="shared" si="37"/>
        <v>28475</v>
      </c>
      <c r="I91" s="213">
        <f t="shared" si="36"/>
        <v>0.22436255750956691</v>
      </c>
      <c r="J91" s="216">
        <f t="shared" si="34"/>
        <v>5218</v>
      </c>
      <c r="K91" s="201">
        <f t="shared" si="35"/>
        <v>3.3902401563975233E-2</v>
      </c>
    </row>
    <row r="92" spans="2:11" x14ac:dyDescent="0.25">
      <c r="B92" s="186" t="s">
        <v>52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71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100</v>
      </c>
      <c r="C94" s="191" t="s">
        <v>329</v>
      </c>
      <c r="D94" s="191" t="s">
        <v>329</v>
      </c>
      <c r="E94" s="191" t="s">
        <v>329</v>
      </c>
      <c r="F94" s="191" t="s">
        <v>329</v>
      </c>
      <c r="G94" s="191" t="s">
        <v>329</v>
      </c>
      <c r="H94" s="191" t="s">
        <v>329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106</v>
      </c>
      <c r="C95" s="195" t="s">
        <v>329</v>
      </c>
      <c r="D95" s="195" t="s">
        <v>329</v>
      </c>
      <c r="E95" s="195" t="s">
        <v>329</v>
      </c>
      <c r="F95" s="195" t="s">
        <v>329</v>
      </c>
      <c r="G95" s="195" t="s">
        <v>329</v>
      </c>
      <c r="H95" s="195" t="s">
        <v>329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103</v>
      </c>
      <c r="C96" s="195" t="s">
        <v>329</v>
      </c>
      <c r="D96" s="195" t="s">
        <v>329</v>
      </c>
      <c r="E96" s="195" t="s">
        <v>329</v>
      </c>
      <c r="F96" s="195" t="s">
        <v>329</v>
      </c>
      <c r="G96" s="195" t="s">
        <v>329</v>
      </c>
      <c r="H96" s="195" t="s">
        <v>329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110</v>
      </c>
      <c r="C97" s="191" t="s">
        <v>329</v>
      </c>
      <c r="D97" s="191" t="s">
        <v>329</v>
      </c>
      <c r="E97" s="191" t="s">
        <v>329</v>
      </c>
      <c r="F97" s="191" t="s">
        <v>329</v>
      </c>
      <c r="G97" s="191" t="s">
        <v>329</v>
      </c>
      <c r="H97" s="191" t="s">
        <v>329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113</v>
      </c>
      <c r="C98" s="195" t="s">
        <v>329</v>
      </c>
      <c r="D98" s="195" t="s">
        <v>329</v>
      </c>
      <c r="E98" s="195" t="s">
        <v>329</v>
      </c>
      <c r="F98" s="195" t="s">
        <v>329</v>
      </c>
      <c r="G98" s="195" t="s">
        <v>329</v>
      </c>
      <c r="H98" s="195" t="s">
        <v>329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116</v>
      </c>
      <c r="C99" s="195" t="s">
        <v>329</v>
      </c>
      <c r="D99" s="195" t="s">
        <v>329</v>
      </c>
      <c r="E99" s="195" t="s">
        <v>329</v>
      </c>
      <c r="F99" s="195" t="s">
        <v>329</v>
      </c>
      <c r="G99" s="195" t="s">
        <v>329</v>
      </c>
      <c r="H99" s="195" t="s">
        <v>329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119</v>
      </c>
      <c r="C100" s="195" t="s">
        <v>329</v>
      </c>
      <c r="D100" s="195" t="s">
        <v>329</v>
      </c>
      <c r="E100" s="195" t="s">
        <v>329</v>
      </c>
      <c r="F100" s="195" t="s">
        <v>329</v>
      </c>
      <c r="G100" s="195" t="s">
        <v>329</v>
      </c>
      <c r="H100" s="195" t="s">
        <v>329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126</v>
      </c>
      <c r="C101" s="195" t="s">
        <v>329</v>
      </c>
      <c r="D101" s="195" t="s">
        <v>329</v>
      </c>
      <c r="E101" s="195" t="s">
        <v>329</v>
      </c>
      <c r="F101" s="195" t="s">
        <v>329</v>
      </c>
      <c r="G101" s="195" t="s">
        <v>329</v>
      </c>
      <c r="H101" s="195" t="s">
        <v>329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122</v>
      </c>
      <c r="C102" s="195" t="s">
        <v>329</v>
      </c>
      <c r="D102" s="195" t="s">
        <v>329</v>
      </c>
      <c r="E102" s="195" t="s">
        <v>329</v>
      </c>
      <c r="F102" s="195" t="s">
        <v>329</v>
      </c>
      <c r="G102" s="195" t="s">
        <v>329</v>
      </c>
      <c r="H102" s="195" t="s">
        <v>329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131</v>
      </c>
      <c r="C103" s="195" t="s">
        <v>329</v>
      </c>
      <c r="D103" s="195" t="s">
        <v>329</v>
      </c>
      <c r="E103" s="195" t="s">
        <v>329</v>
      </c>
      <c r="F103" s="195" t="s">
        <v>329</v>
      </c>
      <c r="G103" s="195" t="s">
        <v>329</v>
      </c>
      <c r="H103" s="195" t="s">
        <v>329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134</v>
      </c>
      <c r="C104" s="195" t="s">
        <v>329</v>
      </c>
      <c r="D104" s="195" t="s">
        <v>329</v>
      </c>
      <c r="E104" s="195" t="s">
        <v>329</v>
      </c>
      <c r="F104" s="195" t="s">
        <v>329</v>
      </c>
      <c r="G104" s="195" t="s">
        <v>329</v>
      </c>
      <c r="H104" s="195" t="s">
        <v>329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148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53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71</v>
      </c>
      <c r="C107" s="209">
        <f t="shared" ref="C107:H107" si="43">IFERROR(C108+C111,"nd")</f>
        <v>13758</v>
      </c>
      <c r="D107" s="209">
        <f t="shared" si="43"/>
        <v>3628</v>
      </c>
      <c r="E107" s="209">
        <f t="shared" si="43"/>
        <v>18856</v>
      </c>
      <c r="F107" s="209">
        <f t="shared" si="43"/>
        <v>21513</v>
      </c>
      <c r="G107" s="209">
        <f t="shared" si="43"/>
        <v>21424</v>
      </c>
      <c r="H107" s="209">
        <f t="shared" si="43"/>
        <v>22763</v>
      </c>
      <c r="I107" s="210">
        <f>IFERROR(H107/G107-1,"-")</f>
        <v>6.25E-2</v>
      </c>
      <c r="J107" s="209">
        <f>IFERROR(H107-G107,"-")</f>
        <v>1339</v>
      </c>
      <c r="K107" s="210">
        <f>IFERROR(H107/H$9,"-")</f>
        <v>2.7101681011440497E-2</v>
      </c>
    </row>
    <row r="108" spans="2:11" x14ac:dyDescent="0.25">
      <c r="B108" s="190" t="s">
        <v>100</v>
      </c>
      <c r="C108" s="191">
        <v>2060</v>
      </c>
      <c r="D108" s="191">
        <v>2692</v>
      </c>
      <c r="E108" s="191">
        <v>5650</v>
      </c>
      <c r="F108" s="191">
        <v>5102</v>
      </c>
      <c r="G108" s="191">
        <v>4244</v>
      </c>
      <c r="H108" s="191">
        <v>4552</v>
      </c>
      <c r="I108" s="211">
        <f>IFERROR(H108/G108-1,"-")</f>
        <v>7.257304429783229E-2</v>
      </c>
      <c r="J108" s="214">
        <f t="shared" ref="J108:J119" si="44">IFERROR(H108-G108,"-")</f>
        <v>308</v>
      </c>
      <c r="K108" s="192">
        <f t="shared" ref="K108:K119" si="45">IFERROR(H108/H$9,"-")</f>
        <v>5.4196218408855221E-3</v>
      </c>
    </row>
    <row r="109" spans="2:11" x14ac:dyDescent="0.25">
      <c r="B109" s="194" t="s">
        <v>106</v>
      </c>
      <c r="C109" s="195">
        <v>1452</v>
      </c>
      <c r="D109" s="195">
        <v>2182</v>
      </c>
      <c r="E109" s="195">
        <v>4251</v>
      </c>
      <c r="F109" s="195">
        <v>3615</v>
      </c>
      <c r="G109" s="195">
        <v>2539</v>
      </c>
      <c r="H109" s="195">
        <v>2702</v>
      </c>
      <c r="I109" s="212">
        <f>IFERROR(H109/G109-1,"-")</f>
        <v>6.4198503347774771E-2</v>
      </c>
      <c r="J109" s="215">
        <f t="shared" si="44"/>
        <v>163</v>
      </c>
      <c r="K109" s="196">
        <f t="shared" si="45"/>
        <v>3.2170075162725573E-3</v>
      </c>
    </row>
    <row r="110" spans="2:11" x14ac:dyDescent="0.25">
      <c r="B110" s="194" t="s">
        <v>103</v>
      </c>
      <c r="C110" s="195">
        <v>608</v>
      </c>
      <c r="D110" s="195">
        <v>510</v>
      </c>
      <c r="E110" s="195">
        <v>1399</v>
      </c>
      <c r="F110" s="195">
        <v>1487</v>
      </c>
      <c r="G110" s="195">
        <v>1705</v>
      </c>
      <c r="H110" s="195">
        <v>1850</v>
      </c>
      <c r="I110" s="212">
        <f>IFERROR(H110/G110-1,"-")</f>
        <v>8.5043988269794646E-2</v>
      </c>
      <c r="J110" s="215">
        <f t="shared" si="44"/>
        <v>145</v>
      </c>
      <c r="K110" s="196">
        <f t="shared" si="45"/>
        <v>2.2026143246129649E-3</v>
      </c>
    </row>
    <row r="111" spans="2:11" x14ac:dyDescent="0.25">
      <c r="B111" s="190" t="s">
        <v>110</v>
      </c>
      <c r="C111" s="191">
        <v>11698</v>
      </c>
      <c r="D111" s="191">
        <v>936</v>
      </c>
      <c r="E111" s="191">
        <v>13206</v>
      </c>
      <c r="F111" s="191">
        <v>16411</v>
      </c>
      <c r="G111" s="191">
        <v>17180</v>
      </c>
      <c r="H111" s="191">
        <v>18211</v>
      </c>
      <c r="I111" s="211">
        <f>IFERROR(H111/G111-1,"-")</f>
        <v>6.0011641443538988E-2</v>
      </c>
      <c r="J111" s="214">
        <f t="shared" si="44"/>
        <v>1031</v>
      </c>
      <c r="K111" s="192">
        <f t="shared" si="45"/>
        <v>2.1682059170554976E-2</v>
      </c>
    </row>
    <row r="112" spans="2:11" x14ac:dyDescent="0.25">
      <c r="B112" s="194" t="s">
        <v>113</v>
      </c>
      <c r="C112" s="195">
        <v>6095</v>
      </c>
      <c r="D112" s="195">
        <v>394</v>
      </c>
      <c r="E112" s="195">
        <v>8114</v>
      </c>
      <c r="F112" s="195">
        <v>10034</v>
      </c>
      <c r="G112" s="195">
        <v>9838</v>
      </c>
      <c r="H112" s="195">
        <v>10568</v>
      </c>
      <c r="I112" s="212">
        <f t="shared" ref="I112:I119" si="46">IFERROR(H112/G112-1,"-")</f>
        <v>7.4202073592193551E-2</v>
      </c>
      <c r="J112" s="215">
        <f t="shared" si="44"/>
        <v>730</v>
      </c>
      <c r="K112" s="196">
        <f t="shared" si="45"/>
        <v>1.2582285504059359E-2</v>
      </c>
    </row>
    <row r="113" spans="2:11" x14ac:dyDescent="0.25">
      <c r="B113" s="194" t="s">
        <v>116</v>
      </c>
      <c r="C113" s="195">
        <v>474</v>
      </c>
      <c r="D113" s="195">
        <v>48</v>
      </c>
      <c r="E113" s="195">
        <v>477</v>
      </c>
      <c r="F113" s="195">
        <v>794</v>
      </c>
      <c r="G113" s="195">
        <v>821</v>
      </c>
      <c r="H113" s="195">
        <v>988</v>
      </c>
      <c r="I113" s="212">
        <f t="shared" si="46"/>
        <v>0.20341047503045062</v>
      </c>
      <c r="J113" s="215">
        <f t="shared" si="44"/>
        <v>167</v>
      </c>
      <c r="K113" s="196">
        <f t="shared" si="45"/>
        <v>1.1763151095770862E-3</v>
      </c>
    </row>
    <row r="114" spans="2:11" x14ac:dyDescent="0.25">
      <c r="B114" s="194" t="s">
        <v>119</v>
      </c>
      <c r="C114" s="195">
        <v>623</v>
      </c>
      <c r="D114" s="195">
        <v>139</v>
      </c>
      <c r="E114" s="195">
        <v>737</v>
      </c>
      <c r="F114" s="195">
        <v>956</v>
      </c>
      <c r="G114" s="195">
        <v>1040</v>
      </c>
      <c r="H114" s="195">
        <v>1066</v>
      </c>
      <c r="I114" s="212">
        <f t="shared" si="46"/>
        <v>2.4999999999999911E-2</v>
      </c>
      <c r="J114" s="215">
        <f t="shared" si="44"/>
        <v>26</v>
      </c>
      <c r="K114" s="196">
        <f t="shared" si="45"/>
        <v>1.2691820919121192E-3</v>
      </c>
    </row>
    <row r="115" spans="2:11" x14ac:dyDescent="0.25">
      <c r="B115" s="194" t="s">
        <v>126</v>
      </c>
      <c r="C115" s="195">
        <v>167</v>
      </c>
      <c r="D115" s="195">
        <v>21</v>
      </c>
      <c r="E115" s="195">
        <v>245</v>
      </c>
      <c r="F115" s="195">
        <v>341</v>
      </c>
      <c r="G115" s="195">
        <v>398</v>
      </c>
      <c r="H115" s="195">
        <v>411</v>
      </c>
      <c r="I115" s="212">
        <f t="shared" si="46"/>
        <v>3.2663316582914659E-2</v>
      </c>
      <c r="J115" s="215">
        <f t="shared" si="44"/>
        <v>13</v>
      </c>
      <c r="K115" s="196">
        <f t="shared" si="45"/>
        <v>4.8933756076536682E-4</v>
      </c>
    </row>
    <row r="116" spans="2:11" x14ac:dyDescent="0.25">
      <c r="B116" s="194" t="s">
        <v>122</v>
      </c>
      <c r="C116" s="195">
        <v>262</v>
      </c>
      <c r="D116" s="195">
        <v>28</v>
      </c>
      <c r="E116" s="195">
        <v>272</v>
      </c>
      <c r="F116" s="195">
        <v>317</v>
      </c>
      <c r="G116" s="195">
        <v>292</v>
      </c>
      <c r="H116" s="195">
        <v>327</v>
      </c>
      <c r="I116" s="212">
        <f t="shared" si="46"/>
        <v>0.11986301369863006</v>
      </c>
      <c r="J116" s="215">
        <f t="shared" si="44"/>
        <v>35</v>
      </c>
      <c r="K116" s="196">
        <f t="shared" si="45"/>
        <v>3.8932696440456191E-4</v>
      </c>
    </row>
    <row r="117" spans="2:11" x14ac:dyDescent="0.25">
      <c r="B117" s="194" t="s">
        <v>131</v>
      </c>
      <c r="C117" s="195">
        <v>180</v>
      </c>
      <c r="D117" s="195">
        <v>9</v>
      </c>
      <c r="E117" s="195">
        <v>62</v>
      </c>
      <c r="F117" s="195">
        <v>116</v>
      </c>
      <c r="G117" s="195">
        <v>72</v>
      </c>
      <c r="H117" s="195">
        <v>69</v>
      </c>
      <c r="I117" s="212">
        <f t="shared" si="46"/>
        <v>-4.166666666666663E-2</v>
      </c>
      <c r="J117" s="215">
        <f t="shared" si="44"/>
        <v>-3</v>
      </c>
      <c r="K117" s="196">
        <f t="shared" si="45"/>
        <v>8.2151561296375447E-5</v>
      </c>
    </row>
    <row r="118" spans="2:11" x14ac:dyDescent="0.25">
      <c r="B118" s="194" t="s">
        <v>134</v>
      </c>
      <c r="C118" s="195">
        <v>383</v>
      </c>
      <c r="D118" s="195">
        <v>4</v>
      </c>
      <c r="E118" s="195">
        <v>80</v>
      </c>
      <c r="F118" s="195">
        <v>76</v>
      </c>
      <c r="G118" s="195">
        <v>90</v>
      </c>
      <c r="H118" s="195">
        <v>68</v>
      </c>
      <c r="I118" s="212">
        <f t="shared" si="46"/>
        <v>-0.24444444444444446</v>
      </c>
      <c r="J118" s="215">
        <f t="shared" si="44"/>
        <v>-22</v>
      </c>
      <c r="K118" s="196">
        <f t="shared" si="45"/>
        <v>8.0960958958746826E-5</v>
      </c>
    </row>
    <row r="119" spans="2:11" x14ac:dyDescent="0.25">
      <c r="B119" s="199" t="s">
        <v>148</v>
      </c>
      <c r="C119" s="200">
        <f t="shared" ref="C119:H119" si="47">IFERROR(C111-SUM(C112:C118),"nd")</f>
        <v>3514</v>
      </c>
      <c r="D119" s="200">
        <f t="shared" si="47"/>
        <v>293</v>
      </c>
      <c r="E119" s="200">
        <f t="shared" si="47"/>
        <v>3219</v>
      </c>
      <c r="F119" s="200">
        <f t="shared" si="47"/>
        <v>3777</v>
      </c>
      <c r="G119" s="200">
        <f t="shared" si="47"/>
        <v>4629</v>
      </c>
      <c r="H119" s="200">
        <f t="shared" si="47"/>
        <v>4714</v>
      </c>
      <c r="I119" s="213">
        <f t="shared" si="46"/>
        <v>1.8362497299632796E-2</v>
      </c>
      <c r="J119" s="216">
        <f t="shared" si="44"/>
        <v>85</v>
      </c>
      <c r="K119" s="201">
        <f t="shared" si="45"/>
        <v>5.6124994195813601E-3</v>
      </c>
    </row>
    <row r="120" spans="2:11" x14ac:dyDescent="0.25">
      <c r="B120" s="186" t="s">
        <v>54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71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100</v>
      </c>
      <c r="C122" s="191" t="s">
        <v>329</v>
      </c>
      <c r="D122" s="191" t="s">
        <v>329</v>
      </c>
      <c r="E122" s="191" t="s">
        <v>329</v>
      </c>
      <c r="F122" s="191" t="s">
        <v>329</v>
      </c>
      <c r="G122" s="191" t="s">
        <v>329</v>
      </c>
      <c r="H122" s="191" t="s">
        <v>329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106</v>
      </c>
      <c r="C123" s="195" t="s">
        <v>329</v>
      </c>
      <c r="D123" s="195" t="s">
        <v>329</v>
      </c>
      <c r="E123" s="195" t="s">
        <v>329</v>
      </c>
      <c r="F123" s="195" t="s">
        <v>329</v>
      </c>
      <c r="G123" s="195" t="s">
        <v>329</v>
      </c>
      <c r="H123" s="195" t="s">
        <v>329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103</v>
      </c>
      <c r="C124" s="195" t="s">
        <v>329</v>
      </c>
      <c r="D124" s="195" t="s">
        <v>329</v>
      </c>
      <c r="E124" s="195" t="s">
        <v>329</v>
      </c>
      <c r="F124" s="195" t="s">
        <v>329</v>
      </c>
      <c r="G124" s="195" t="s">
        <v>329</v>
      </c>
      <c r="H124" s="195" t="s">
        <v>329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110</v>
      </c>
      <c r="C125" s="191" t="s">
        <v>329</v>
      </c>
      <c r="D125" s="191" t="s">
        <v>329</v>
      </c>
      <c r="E125" s="191" t="s">
        <v>329</v>
      </c>
      <c r="F125" s="191" t="s">
        <v>329</v>
      </c>
      <c r="G125" s="191" t="s">
        <v>329</v>
      </c>
      <c r="H125" s="191" t="s">
        <v>329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113</v>
      </c>
      <c r="C126" s="195" t="s">
        <v>329</v>
      </c>
      <c r="D126" s="195" t="s">
        <v>329</v>
      </c>
      <c r="E126" s="195" t="s">
        <v>329</v>
      </c>
      <c r="F126" s="195" t="s">
        <v>329</v>
      </c>
      <c r="G126" s="195" t="s">
        <v>329</v>
      </c>
      <c r="H126" s="195" t="s">
        <v>329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116</v>
      </c>
      <c r="C127" s="195" t="s">
        <v>329</v>
      </c>
      <c r="D127" s="195" t="s">
        <v>329</v>
      </c>
      <c r="E127" s="195" t="s">
        <v>329</v>
      </c>
      <c r="F127" s="195" t="s">
        <v>329</v>
      </c>
      <c r="G127" s="195" t="s">
        <v>329</v>
      </c>
      <c r="H127" s="195" t="s">
        <v>329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119</v>
      </c>
      <c r="C128" s="195" t="s">
        <v>329</v>
      </c>
      <c r="D128" s="195" t="s">
        <v>329</v>
      </c>
      <c r="E128" s="195" t="s">
        <v>329</v>
      </c>
      <c r="F128" s="195" t="s">
        <v>329</v>
      </c>
      <c r="G128" s="195" t="s">
        <v>329</v>
      </c>
      <c r="H128" s="195" t="s">
        <v>329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126</v>
      </c>
      <c r="C129" s="195" t="s">
        <v>329</v>
      </c>
      <c r="D129" s="195" t="s">
        <v>329</v>
      </c>
      <c r="E129" s="195" t="s">
        <v>329</v>
      </c>
      <c r="F129" s="195" t="s">
        <v>329</v>
      </c>
      <c r="G129" s="195" t="s">
        <v>329</v>
      </c>
      <c r="H129" s="195" t="s">
        <v>329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122</v>
      </c>
      <c r="C130" s="195" t="s">
        <v>329</v>
      </c>
      <c r="D130" s="195" t="s">
        <v>329</v>
      </c>
      <c r="E130" s="195" t="s">
        <v>329</v>
      </c>
      <c r="F130" s="195" t="s">
        <v>329</v>
      </c>
      <c r="G130" s="195" t="s">
        <v>329</v>
      </c>
      <c r="H130" s="195" t="s">
        <v>329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131</v>
      </c>
      <c r="C131" s="195" t="s">
        <v>329</v>
      </c>
      <c r="D131" s="195" t="s">
        <v>329</v>
      </c>
      <c r="E131" s="195" t="s">
        <v>329</v>
      </c>
      <c r="F131" s="195" t="s">
        <v>329</v>
      </c>
      <c r="G131" s="195" t="s">
        <v>329</v>
      </c>
      <c r="H131" s="195" t="s">
        <v>329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134</v>
      </c>
      <c r="C132" s="195" t="s">
        <v>329</v>
      </c>
      <c r="D132" s="195" t="s">
        <v>329</v>
      </c>
      <c r="E132" s="195" t="s">
        <v>329</v>
      </c>
      <c r="F132" s="195" t="s">
        <v>329</v>
      </c>
      <c r="G132" s="195" t="s">
        <v>329</v>
      </c>
      <c r="H132" s="195" t="s">
        <v>329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148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55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71</v>
      </c>
      <c r="C135" s="209">
        <f t="shared" ref="C135:H135" si="53">IFERROR(C136+C139,"nd")</f>
        <v>14776</v>
      </c>
      <c r="D135" s="209">
        <f t="shared" si="53"/>
        <v>10595</v>
      </c>
      <c r="E135" s="209">
        <f t="shared" si="53"/>
        <v>29939</v>
      </c>
      <c r="F135" s="209">
        <f t="shared" si="53"/>
        <v>32291</v>
      </c>
      <c r="G135" s="209">
        <f t="shared" si="53"/>
        <v>33576</v>
      </c>
      <c r="H135" s="209">
        <f t="shared" si="53"/>
        <v>36561</v>
      </c>
      <c r="I135" s="210">
        <f>IFERROR(H135/G135-1,"-")</f>
        <v>8.8902787705503972E-2</v>
      </c>
      <c r="J135" s="209">
        <f>IFERROR(H135-G135,"-")</f>
        <v>2985</v>
      </c>
      <c r="K135" s="210">
        <f>IFERROR(H135/H$9,"-")</f>
        <v>4.3529612066040328E-2</v>
      </c>
    </row>
    <row r="136" spans="2:11" x14ac:dyDescent="0.25">
      <c r="B136" s="190" t="s">
        <v>100</v>
      </c>
      <c r="C136" s="191">
        <v>2023</v>
      </c>
      <c r="D136" s="191">
        <v>5200</v>
      </c>
      <c r="E136" s="191">
        <v>5798</v>
      </c>
      <c r="F136" s="191">
        <v>6408</v>
      </c>
      <c r="G136" s="191">
        <v>5620</v>
      </c>
      <c r="H136" s="191">
        <v>6784</v>
      </c>
      <c r="I136" s="211">
        <f>IFERROR(H136/G136-1,"-")</f>
        <v>0.20711743772241986</v>
      </c>
      <c r="J136" s="214">
        <f t="shared" ref="J136:J147" si="54">IFERROR(H136-G136,"-")</f>
        <v>1164</v>
      </c>
      <c r="K136" s="192">
        <f t="shared" ref="K136:K147" si="55">IFERROR(H136/H$9,"-")</f>
        <v>8.0770462584726244E-3</v>
      </c>
    </row>
    <row r="137" spans="2:11" x14ac:dyDescent="0.25">
      <c r="B137" s="194" t="s">
        <v>106</v>
      </c>
      <c r="C137" s="195">
        <v>1702</v>
      </c>
      <c r="D137" s="195">
        <v>3178</v>
      </c>
      <c r="E137" s="195">
        <v>4105</v>
      </c>
      <c r="F137" s="195">
        <v>4423</v>
      </c>
      <c r="G137" s="195">
        <v>4085</v>
      </c>
      <c r="H137" s="195">
        <v>4294</v>
      </c>
      <c r="I137" s="212">
        <f>IFERROR(H137/G137-1,"-")</f>
        <v>5.1162790697674376E-2</v>
      </c>
      <c r="J137" s="215">
        <f t="shared" si="54"/>
        <v>209</v>
      </c>
      <c r="K137" s="196">
        <f t="shared" si="55"/>
        <v>5.1124464377773357E-3</v>
      </c>
    </row>
    <row r="138" spans="2:11" x14ac:dyDescent="0.25">
      <c r="B138" s="194" t="s">
        <v>103</v>
      </c>
      <c r="C138" s="195">
        <v>321</v>
      </c>
      <c r="D138" s="195">
        <v>2022</v>
      </c>
      <c r="E138" s="195">
        <v>1693</v>
      </c>
      <c r="F138" s="195">
        <v>1985</v>
      </c>
      <c r="G138" s="195">
        <v>1535</v>
      </c>
      <c r="H138" s="195">
        <v>2490</v>
      </c>
      <c r="I138" s="212">
        <f>IFERROR(H138/G138-1,"-")</f>
        <v>0.62214983713355054</v>
      </c>
      <c r="J138" s="215">
        <f t="shared" si="54"/>
        <v>955</v>
      </c>
      <c r="K138" s="196">
        <f t="shared" si="55"/>
        <v>2.9645998206952878E-3</v>
      </c>
    </row>
    <row r="139" spans="2:11" x14ac:dyDescent="0.25">
      <c r="B139" s="190" t="s">
        <v>110</v>
      </c>
      <c r="C139" s="191">
        <v>12753</v>
      </c>
      <c r="D139" s="191">
        <v>5395</v>
      </c>
      <c r="E139" s="191">
        <v>24141</v>
      </c>
      <c r="F139" s="191">
        <v>25883</v>
      </c>
      <c r="G139" s="191">
        <v>27956</v>
      </c>
      <c r="H139" s="191">
        <v>29777</v>
      </c>
      <c r="I139" s="211">
        <f>IFERROR(H139/G139-1,"-")</f>
        <v>6.5138074116468658E-2</v>
      </c>
      <c r="J139" s="214">
        <f t="shared" si="54"/>
        <v>1821</v>
      </c>
      <c r="K139" s="192">
        <f t="shared" si="55"/>
        <v>3.5452565807567706E-2</v>
      </c>
    </row>
    <row r="140" spans="2:11" x14ac:dyDescent="0.25">
      <c r="B140" s="194" t="s">
        <v>113</v>
      </c>
      <c r="C140" s="195">
        <v>6201</v>
      </c>
      <c r="D140" s="195">
        <v>688</v>
      </c>
      <c r="E140" s="195">
        <v>9073</v>
      </c>
      <c r="F140" s="195">
        <v>10008</v>
      </c>
      <c r="G140" s="195">
        <v>12138</v>
      </c>
      <c r="H140" s="195">
        <v>13818</v>
      </c>
      <c r="I140" s="212">
        <f t="shared" ref="I140:I147" si="56">IFERROR(H140/G140-1,"-")</f>
        <v>0.1384083044982698</v>
      </c>
      <c r="J140" s="215">
        <f t="shared" si="54"/>
        <v>1680</v>
      </c>
      <c r="K140" s="196">
        <f t="shared" si="55"/>
        <v>1.6451743101352403E-2</v>
      </c>
    </row>
    <row r="141" spans="2:11" x14ac:dyDescent="0.25">
      <c r="B141" s="194" t="s">
        <v>116</v>
      </c>
      <c r="C141" s="195">
        <v>704</v>
      </c>
      <c r="D141" s="195">
        <v>439</v>
      </c>
      <c r="E141" s="195">
        <v>1956</v>
      </c>
      <c r="F141" s="195">
        <v>1594</v>
      </c>
      <c r="G141" s="195">
        <v>1751</v>
      </c>
      <c r="H141" s="195">
        <v>1777</v>
      </c>
      <c r="I141" s="212">
        <f t="shared" si="56"/>
        <v>1.484865790976575E-2</v>
      </c>
      <c r="J141" s="215">
        <f t="shared" si="54"/>
        <v>26</v>
      </c>
      <c r="K141" s="196">
        <f t="shared" si="55"/>
        <v>2.1157003539660751E-3</v>
      </c>
    </row>
    <row r="142" spans="2:11" x14ac:dyDescent="0.25">
      <c r="B142" s="194" t="s">
        <v>119</v>
      </c>
      <c r="C142" s="195">
        <v>507</v>
      </c>
      <c r="D142" s="195">
        <v>1223</v>
      </c>
      <c r="E142" s="195">
        <v>2669</v>
      </c>
      <c r="F142" s="195">
        <v>2925</v>
      </c>
      <c r="G142" s="195">
        <v>2651</v>
      </c>
      <c r="H142" s="195">
        <v>2853</v>
      </c>
      <c r="I142" s="212">
        <f t="shared" si="56"/>
        <v>7.6197661259902016E-2</v>
      </c>
      <c r="J142" s="215">
        <f t="shared" si="54"/>
        <v>202</v>
      </c>
      <c r="K142" s="196">
        <f t="shared" si="55"/>
        <v>3.3967884692544807E-3</v>
      </c>
    </row>
    <row r="143" spans="2:11" x14ac:dyDescent="0.25">
      <c r="B143" s="194" t="s">
        <v>126</v>
      </c>
      <c r="C143" s="195">
        <v>374</v>
      </c>
      <c r="D143" s="195">
        <v>155</v>
      </c>
      <c r="E143" s="195">
        <v>1263</v>
      </c>
      <c r="F143" s="195">
        <v>1071</v>
      </c>
      <c r="G143" s="195">
        <v>846</v>
      </c>
      <c r="H143" s="195">
        <v>948</v>
      </c>
      <c r="I143" s="212">
        <f t="shared" si="56"/>
        <v>0.12056737588652489</v>
      </c>
      <c r="J143" s="215">
        <f t="shared" si="54"/>
        <v>102</v>
      </c>
      <c r="K143" s="196">
        <f t="shared" si="55"/>
        <v>1.1286910160719409E-3</v>
      </c>
    </row>
    <row r="144" spans="2:11" x14ac:dyDescent="0.25">
      <c r="B144" s="194" t="s">
        <v>122</v>
      </c>
      <c r="C144" s="195">
        <v>198</v>
      </c>
      <c r="D144" s="195">
        <v>96</v>
      </c>
      <c r="E144" s="195">
        <v>588</v>
      </c>
      <c r="F144" s="195">
        <v>512</v>
      </c>
      <c r="G144" s="195">
        <v>520</v>
      </c>
      <c r="H144" s="195">
        <v>553</v>
      </c>
      <c r="I144" s="212">
        <f t="shared" si="56"/>
        <v>6.3461538461538458E-2</v>
      </c>
      <c r="J144" s="215">
        <f t="shared" si="54"/>
        <v>33</v>
      </c>
      <c r="K144" s="196">
        <f t="shared" si="55"/>
        <v>6.5840309270863223E-4</v>
      </c>
    </row>
    <row r="145" spans="2:11" x14ac:dyDescent="0.25">
      <c r="B145" s="194" t="s">
        <v>131</v>
      </c>
      <c r="C145" s="195">
        <v>380</v>
      </c>
      <c r="D145" s="195">
        <v>30</v>
      </c>
      <c r="E145" s="195">
        <v>234</v>
      </c>
      <c r="F145" s="195">
        <v>306</v>
      </c>
      <c r="G145" s="195">
        <v>194</v>
      </c>
      <c r="H145" s="195">
        <v>288</v>
      </c>
      <c r="I145" s="212">
        <f t="shared" si="56"/>
        <v>0.48453608247422686</v>
      </c>
      <c r="J145" s="215">
        <f t="shared" si="54"/>
        <v>94</v>
      </c>
      <c r="K145" s="196">
        <f t="shared" si="55"/>
        <v>3.4289347323704535E-4</v>
      </c>
    </row>
    <row r="146" spans="2:11" x14ac:dyDescent="0.25">
      <c r="B146" s="194" t="s">
        <v>134</v>
      </c>
      <c r="C146" s="195">
        <v>656</v>
      </c>
      <c r="D146" s="195">
        <v>10</v>
      </c>
      <c r="E146" s="195">
        <v>184</v>
      </c>
      <c r="F146" s="195">
        <v>312</v>
      </c>
      <c r="G146" s="195">
        <v>325</v>
      </c>
      <c r="H146" s="195">
        <v>301</v>
      </c>
      <c r="I146" s="212">
        <f t="shared" si="56"/>
        <v>-7.3846153846153895E-2</v>
      </c>
      <c r="J146" s="215">
        <f t="shared" si="54"/>
        <v>-24</v>
      </c>
      <c r="K146" s="196">
        <f t="shared" si="55"/>
        <v>3.5837130362621755E-4</v>
      </c>
    </row>
    <row r="147" spans="2:11" x14ac:dyDescent="0.25">
      <c r="B147" s="199" t="s">
        <v>148</v>
      </c>
      <c r="C147" s="200">
        <f t="shared" ref="C147:H147" si="57">IFERROR(C139-SUM(C140:C146),"nd")</f>
        <v>3733</v>
      </c>
      <c r="D147" s="200">
        <f t="shared" si="57"/>
        <v>2754</v>
      </c>
      <c r="E147" s="200">
        <f t="shared" si="57"/>
        <v>8174</v>
      </c>
      <c r="F147" s="200">
        <f t="shared" si="57"/>
        <v>9155</v>
      </c>
      <c r="G147" s="200">
        <f t="shared" si="57"/>
        <v>9531</v>
      </c>
      <c r="H147" s="200">
        <f t="shared" si="57"/>
        <v>9239</v>
      </c>
      <c r="I147" s="213">
        <f t="shared" si="56"/>
        <v>-3.0636869163781388E-2</v>
      </c>
      <c r="J147" s="216">
        <f t="shared" si="54"/>
        <v>-292</v>
      </c>
      <c r="K147" s="201">
        <f t="shared" si="55"/>
        <v>1.0999974997350909E-2</v>
      </c>
    </row>
    <row r="148" spans="2:11" x14ac:dyDescent="0.25">
      <c r="B148" s="186" t="s">
        <v>56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71</v>
      </c>
      <c r="C149" s="209">
        <f t="shared" ref="C149:H149" si="58">IFERROR(C150+C153,"nd")</f>
        <v>2020</v>
      </c>
      <c r="D149" s="209">
        <f t="shared" si="58"/>
        <v>887</v>
      </c>
      <c r="E149" s="209">
        <f t="shared" si="58"/>
        <v>9038</v>
      </c>
      <c r="F149" s="209">
        <f t="shared" si="58"/>
        <v>11940</v>
      </c>
      <c r="G149" s="209">
        <f t="shared" si="58"/>
        <v>34026</v>
      </c>
      <c r="H149" s="209">
        <f t="shared" si="58"/>
        <v>33613</v>
      </c>
      <c r="I149" s="210">
        <f>IFERROR(H149/G149-1,"-")</f>
        <v>-1.2137776994063376E-2</v>
      </c>
      <c r="J149" s="209">
        <f>IFERROR(H149-G149,"-")</f>
        <v>-413</v>
      </c>
      <c r="K149" s="210">
        <f>IFERROR(H149/H$9,"-")</f>
        <v>4.0019716374711127E-2</v>
      </c>
    </row>
    <row r="150" spans="2:11" x14ac:dyDescent="0.25">
      <c r="B150" s="190" t="s">
        <v>100</v>
      </c>
      <c r="C150" s="191">
        <v>368</v>
      </c>
      <c r="D150" s="191">
        <v>356</v>
      </c>
      <c r="E150" s="191">
        <v>1823</v>
      </c>
      <c r="F150" s="191">
        <v>3132</v>
      </c>
      <c r="G150" s="191">
        <v>4068</v>
      </c>
      <c r="H150" s="191">
        <v>4444</v>
      </c>
      <c r="I150" s="211">
        <f>IFERROR(H150/G150-1,"-")</f>
        <v>9.2428711897738491E-2</v>
      </c>
      <c r="J150" s="214">
        <f t="shared" ref="J150:J161" si="59">IFERROR(H150-G150,"-")</f>
        <v>376</v>
      </c>
      <c r="K150" s="192">
        <f t="shared" ref="K150:K161" si="60">IFERROR(H150/H$9,"-")</f>
        <v>5.2910367884216308E-3</v>
      </c>
    </row>
    <row r="151" spans="2:11" x14ac:dyDescent="0.25">
      <c r="B151" s="194" t="s">
        <v>106</v>
      </c>
      <c r="C151" s="195">
        <v>284</v>
      </c>
      <c r="D151" s="195">
        <v>108</v>
      </c>
      <c r="E151" s="195">
        <v>572</v>
      </c>
      <c r="F151" s="195">
        <v>1329</v>
      </c>
      <c r="G151" s="195">
        <v>2587</v>
      </c>
      <c r="H151" s="195">
        <v>2301</v>
      </c>
      <c r="I151" s="212">
        <f>IFERROR(H151/G151-1,"-")</f>
        <v>-0.11055276381909551</v>
      </c>
      <c r="J151" s="215">
        <f t="shared" si="59"/>
        <v>-286</v>
      </c>
      <c r="K151" s="196">
        <f t="shared" si="60"/>
        <v>2.7395759788834771E-3</v>
      </c>
    </row>
    <row r="152" spans="2:11" x14ac:dyDescent="0.25">
      <c r="B152" s="194" t="s">
        <v>103</v>
      </c>
      <c r="C152" s="195">
        <v>84</v>
      </c>
      <c r="D152" s="195">
        <v>248</v>
      </c>
      <c r="E152" s="195">
        <v>1251</v>
      </c>
      <c r="F152" s="195">
        <v>1803</v>
      </c>
      <c r="G152" s="195">
        <v>1481</v>
      </c>
      <c r="H152" s="195">
        <v>2143</v>
      </c>
      <c r="I152" s="212">
        <f>IFERROR(H152/G152-1,"-")</f>
        <v>0.4469952734638758</v>
      </c>
      <c r="J152" s="215">
        <f t="shared" si="59"/>
        <v>662</v>
      </c>
      <c r="K152" s="196">
        <f t="shared" si="60"/>
        <v>2.5514608095381533E-3</v>
      </c>
    </row>
    <row r="153" spans="2:11" x14ac:dyDescent="0.25">
      <c r="B153" s="190" t="s">
        <v>110</v>
      </c>
      <c r="C153" s="191">
        <v>1652</v>
      </c>
      <c r="D153" s="191">
        <v>531</v>
      </c>
      <c r="E153" s="191">
        <v>7215</v>
      </c>
      <c r="F153" s="191">
        <v>8808</v>
      </c>
      <c r="G153" s="191">
        <v>29958</v>
      </c>
      <c r="H153" s="191">
        <v>29169</v>
      </c>
      <c r="I153" s="211">
        <f>IFERROR(H153/G153-1,"-")</f>
        <v>-2.6336871620268321E-2</v>
      </c>
      <c r="J153" s="214">
        <f t="shared" si="59"/>
        <v>-789</v>
      </c>
      <c r="K153" s="192">
        <f t="shared" si="60"/>
        <v>3.4728679586289501E-2</v>
      </c>
    </row>
    <row r="154" spans="2:11" x14ac:dyDescent="0.25">
      <c r="B154" s="194" t="s">
        <v>113</v>
      </c>
      <c r="C154" s="195">
        <v>283</v>
      </c>
      <c r="D154" s="195">
        <v>33</v>
      </c>
      <c r="E154" s="195">
        <v>2517</v>
      </c>
      <c r="F154" s="195">
        <v>1804</v>
      </c>
      <c r="G154" s="195">
        <v>19206</v>
      </c>
      <c r="H154" s="195">
        <v>18975</v>
      </c>
      <c r="I154" s="212">
        <f t="shared" ref="I154:I161" si="61">IFERROR(H154/G154-1,"-")</f>
        <v>-1.2027491408934665E-2</v>
      </c>
      <c r="J154" s="215">
        <f t="shared" si="59"/>
        <v>-231</v>
      </c>
      <c r="K154" s="196">
        <f t="shared" si="60"/>
        <v>2.2591679356503247E-2</v>
      </c>
    </row>
    <row r="155" spans="2:11" x14ac:dyDescent="0.25">
      <c r="B155" s="194" t="s">
        <v>116</v>
      </c>
      <c r="C155" s="195">
        <v>430</v>
      </c>
      <c r="D155" s="195">
        <v>145</v>
      </c>
      <c r="E155" s="195">
        <v>1301</v>
      </c>
      <c r="F155" s="195">
        <v>1886</v>
      </c>
      <c r="G155" s="195">
        <v>2320</v>
      </c>
      <c r="H155" s="195">
        <v>1804</v>
      </c>
      <c r="I155" s="212">
        <f t="shared" si="61"/>
        <v>-0.22241379310344822</v>
      </c>
      <c r="J155" s="215">
        <f t="shared" si="59"/>
        <v>-516</v>
      </c>
      <c r="K155" s="196">
        <f t="shared" si="60"/>
        <v>2.1478466170820479E-3</v>
      </c>
    </row>
    <row r="156" spans="2:11" x14ac:dyDescent="0.25">
      <c r="B156" s="194" t="s">
        <v>119</v>
      </c>
      <c r="C156" s="195">
        <v>61</v>
      </c>
      <c r="D156" s="195">
        <v>86</v>
      </c>
      <c r="E156" s="195">
        <v>355</v>
      </c>
      <c r="F156" s="195">
        <v>975</v>
      </c>
      <c r="G156" s="195">
        <v>894</v>
      </c>
      <c r="H156" s="195">
        <v>985</v>
      </c>
      <c r="I156" s="212">
        <f t="shared" si="61"/>
        <v>0.10178970917225949</v>
      </c>
      <c r="J156" s="215">
        <f t="shared" si="59"/>
        <v>91</v>
      </c>
      <c r="K156" s="196">
        <f t="shared" si="60"/>
        <v>1.1727433025642002E-3</v>
      </c>
    </row>
    <row r="157" spans="2:11" x14ac:dyDescent="0.25">
      <c r="B157" s="194" t="s">
        <v>126</v>
      </c>
      <c r="C157" s="195">
        <v>30</v>
      </c>
      <c r="D157" s="195">
        <v>17</v>
      </c>
      <c r="E157" s="195">
        <v>884</v>
      </c>
      <c r="F157" s="195">
        <v>625</v>
      </c>
      <c r="G157" s="195">
        <v>1711</v>
      </c>
      <c r="H157" s="195">
        <v>2176</v>
      </c>
      <c r="I157" s="212">
        <f t="shared" si="61"/>
        <v>0.2717708942139101</v>
      </c>
      <c r="J157" s="215">
        <f t="shared" si="59"/>
        <v>465</v>
      </c>
      <c r="K157" s="196">
        <f t="shared" si="60"/>
        <v>2.5907506866798984E-3</v>
      </c>
    </row>
    <row r="158" spans="2:11" x14ac:dyDescent="0.25">
      <c r="B158" s="194" t="s">
        <v>122</v>
      </c>
      <c r="C158" s="195">
        <v>38</v>
      </c>
      <c r="D158" s="195">
        <v>30</v>
      </c>
      <c r="E158" s="195">
        <v>236</v>
      </c>
      <c r="F158" s="195">
        <v>433</v>
      </c>
      <c r="G158" s="195">
        <v>407</v>
      </c>
      <c r="H158" s="195">
        <v>92</v>
      </c>
      <c r="I158" s="212">
        <f t="shared" si="61"/>
        <v>-0.77395577395577397</v>
      </c>
      <c r="J158" s="215">
        <f t="shared" si="59"/>
        <v>-315</v>
      </c>
      <c r="K158" s="196">
        <f t="shared" si="60"/>
        <v>1.0953541506183393E-4</v>
      </c>
    </row>
    <row r="159" spans="2:11" x14ac:dyDescent="0.25">
      <c r="B159" s="194" t="s">
        <v>131</v>
      </c>
      <c r="C159" s="195">
        <v>152</v>
      </c>
      <c r="D159" s="195">
        <v>1</v>
      </c>
      <c r="E159" s="195">
        <v>180</v>
      </c>
      <c r="F159" s="195">
        <v>184</v>
      </c>
      <c r="G159" s="195">
        <v>596</v>
      </c>
      <c r="H159" s="195">
        <v>813</v>
      </c>
      <c r="I159" s="212">
        <f t="shared" si="61"/>
        <v>0.36409395973154357</v>
      </c>
      <c r="J159" s="215">
        <f t="shared" si="59"/>
        <v>217</v>
      </c>
      <c r="K159" s="196">
        <f t="shared" si="60"/>
        <v>9.6795970049207592E-4</v>
      </c>
    </row>
    <row r="160" spans="2:11" x14ac:dyDescent="0.25">
      <c r="B160" s="194" t="s">
        <v>134</v>
      </c>
      <c r="C160" s="195">
        <v>158</v>
      </c>
      <c r="D160" s="195">
        <v>0</v>
      </c>
      <c r="E160" s="195">
        <v>152</v>
      </c>
      <c r="F160" s="195">
        <v>67</v>
      </c>
      <c r="G160" s="195">
        <v>1546</v>
      </c>
      <c r="H160" s="195">
        <v>1482</v>
      </c>
      <c r="I160" s="212">
        <f t="shared" si="61"/>
        <v>-4.1397153945666232E-2</v>
      </c>
      <c r="J160" s="215">
        <f t="shared" si="59"/>
        <v>-64</v>
      </c>
      <c r="K160" s="196">
        <f t="shared" si="60"/>
        <v>1.7644726643656291E-3</v>
      </c>
    </row>
    <row r="161" spans="2:11" x14ac:dyDescent="0.25">
      <c r="B161" s="199" t="s">
        <v>148</v>
      </c>
      <c r="C161" s="200">
        <f t="shared" ref="C161:H161" si="62">IFERROR(C153-SUM(C154:C160),"nd")</f>
        <v>500</v>
      </c>
      <c r="D161" s="200">
        <f t="shared" si="62"/>
        <v>219</v>
      </c>
      <c r="E161" s="200">
        <f t="shared" si="62"/>
        <v>1590</v>
      </c>
      <c r="F161" s="200">
        <f t="shared" si="62"/>
        <v>2834</v>
      </c>
      <c r="G161" s="200">
        <f t="shared" si="62"/>
        <v>3278</v>
      </c>
      <c r="H161" s="200">
        <f t="shared" si="62"/>
        <v>2842</v>
      </c>
      <c r="I161" s="213">
        <f t="shared" si="61"/>
        <v>-0.13300793166564984</v>
      </c>
      <c r="J161" s="216">
        <f t="shared" si="59"/>
        <v>-436</v>
      </c>
      <c r="K161" s="201">
        <f t="shared" si="60"/>
        <v>3.3836918435405654E-3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6FD88-529F-4682-BC53-069FB33B08FF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65</v>
      </c>
      <c r="D5" s="204"/>
      <c r="E5" s="204"/>
      <c r="F5" s="204"/>
      <c r="G5" s="204"/>
      <c r="H5" s="204"/>
      <c r="I5" s="204"/>
      <c r="J5" s="204"/>
      <c r="K5" s="203" t="s">
        <v>64</v>
      </c>
      <c r="L5" s="204"/>
      <c r="M5" s="204"/>
      <c r="N5" s="204"/>
      <c r="O5" s="204"/>
      <c r="P5" s="204"/>
      <c r="Q5" s="204"/>
      <c r="R5" s="204"/>
      <c r="S5" s="203" t="s">
        <v>140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269</v>
      </c>
      <c r="D6" s="205" t="s">
        <v>270</v>
      </c>
      <c r="E6" s="205" t="s">
        <v>271</v>
      </c>
      <c r="F6" s="205" t="s">
        <v>272</v>
      </c>
      <c r="G6" s="205" t="s">
        <v>273</v>
      </c>
      <c r="H6" s="205" t="s">
        <v>274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269</v>
      </c>
      <c r="L6" s="205" t="s">
        <v>270</v>
      </c>
      <c r="M6" s="205" t="s">
        <v>271</v>
      </c>
      <c r="N6" s="205" t="s">
        <v>272</v>
      </c>
      <c r="O6" s="205" t="s">
        <v>273</v>
      </c>
      <c r="P6" s="205" t="s">
        <v>274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269</v>
      </c>
      <c r="T6" s="205" t="s">
        <v>271</v>
      </c>
      <c r="U6" s="205" t="s">
        <v>272</v>
      </c>
      <c r="V6" s="205" t="s">
        <v>273</v>
      </c>
      <c r="W6" s="205" t="s">
        <v>274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46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71</v>
      </c>
      <c r="C8" s="209">
        <f t="shared" ref="C8:H8" si="0">C9+C12</f>
        <v>187805</v>
      </c>
      <c r="D8" s="209">
        <f t="shared" si="0"/>
        <v>144124</v>
      </c>
      <c r="E8" s="209">
        <f t="shared" si="0"/>
        <v>434698</v>
      </c>
      <c r="F8" s="209">
        <f t="shared" si="0"/>
        <v>487763</v>
      </c>
      <c r="G8" s="209">
        <f t="shared" si="0"/>
        <v>504001</v>
      </c>
      <c r="H8" s="209">
        <f t="shared" si="0"/>
        <v>502035</v>
      </c>
      <c r="I8" s="210">
        <f>IFERROR(H8/G8-1,"-")</f>
        <v>-3.9007859111390708E-3</v>
      </c>
      <c r="J8" s="210">
        <f t="shared" ref="J8:J20" si="1">H8/H$8</f>
        <v>1</v>
      </c>
      <c r="K8" s="209">
        <f t="shared" ref="K8:P8" si="2">K9+K12</f>
        <v>727101</v>
      </c>
      <c r="L8" s="209">
        <f t="shared" si="2"/>
        <v>664620</v>
      </c>
      <c r="M8" s="209">
        <f t="shared" si="2"/>
        <v>2023705</v>
      </c>
      <c r="N8" s="209">
        <f t="shared" si="2"/>
        <v>2210182</v>
      </c>
      <c r="O8" s="209">
        <f t="shared" si="2"/>
        <v>2353453</v>
      </c>
      <c r="P8" s="209">
        <f t="shared" si="2"/>
        <v>2294310</v>
      </c>
      <c r="Q8" s="210">
        <f>IFERROR(P8/O8-1,"-")</f>
        <v>-2.5130308529637047E-2</v>
      </c>
      <c r="R8" s="210">
        <f t="shared" ref="R8:R20" si="3">P8/P$8</f>
        <v>1</v>
      </c>
      <c r="S8" s="209">
        <f>S9+S12</f>
        <v>914906</v>
      </c>
      <c r="T8" s="209">
        <f>T9+T12</f>
        <v>2458403</v>
      </c>
      <c r="U8" s="209">
        <f>U9+U12</f>
        <v>2697945</v>
      </c>
      <c r="V8" s="209">
        <f>V9+V12</f>
        <v>2857454</v>
      </c>
      <c r="W8" s="209">
        <f>W9+W12</f>
        <v>2796345</v>
      </c>
      <c r="X8" s="210">
        <f>IFERROR(W8/V8-1,"-")</f>
        <v>-2.1385821084083934E-2</v>
      </c>
      <c r="Y8" s="210">
        <f>W8/W$8</f>
        <v>1</v>
      </c>
    </row>
    <row r="9" spans="1:25" x14ac:dyDescent="0.25">
      <c r="A9" s="1"/>
      <c r="B9" s="190" t="s">
        <v>100</v>
      </c>
      <c r="C9" s="191">
        <v>50690</v>
      </c>
      <c r="D9" s="191">
        <v>70712</v>
      </c>
      <c r="E9" s="191">
        <v>118517</v>
      </c>
      <c r="F9" s="191">
        <v>142720</v>
      </c>
      <c r="G9" s="191">
        <v>147791</v>
      </c>
      <c r="H9" s="191">
        <v>138099</v>
      </c>
      <c r="I9" s="192">
        <f>IFERROR(H9/G9-1,"-")</f>
        <v>-6.557909480279589E-2</v>
      </c>
      <c r="J9" s="192">
        <f t="shared" si="1"/>
        <v>0.27507843078669814</v>
      </c>
      <c r="K9" s="191">
        <v>181301</v>
      </c>
      <c r="L9" s="191">
        <v>342470</v>
      </c>
      <c r="M9" s="191">
        <v>473617</v>
      </c>
      <c r="N9" s="191">
        <v>470171</v>
      </c>
      <c r="O9" s="191">
        <v>462610</v>
      </c>
      <c r="P9" s="191">
        <v>467652</v>
      </c>
      <c r="Q9" s="192">
        <f>IFERROR(P9/O9-1,"-")</f>
        <v>1.0899029420029738E-2</v>
      </c>
      <c r="R9" s="192">
        <f t="shared" si="3"/>
        <v>0.20383121722870928</v>
      </c>
      <c r="S9" s="191">
        <v>231991</v>
      </c>
      <c r="T9" s="191">
        <v>592134</v>
      </c>
      <c r="U9" s="191">
        <v>612891</v>
      </c>
      <c r="V9" s="191">
        <v>610401</v>
      </c>
      <c r="W9" s="191">
        <v>605751</v>
      </c>
      <c r="X9" s="192">
        <f>IFERROR(W9/V9-1,"-")</f>
        <v>-7.6179429588090208E-3</v>
      </c>
      <c r="Y9" s="192">
        <f>W9/W$8</f>
        <v>0.21662241247056424</v>
      </c>
    </row>
    <row r="10" spans="1:25" x14ac:dyDescent="0.25">
      <c r="A10" s="193"/>
      <c r="B10" s="194" t="s">
        <v>106</v>
      </c>
      <c r="C10" s="195">
        <v>23702</v>
      </c>
      <c r="D10" s="195">
        <v>47575</v>
      </c>
      <c r="E10" s="195">
        <v>68793</v>
      </c>
      <c r="F10" s="195">
        <v>80528</v>
      </c>
      <c r="G10" s="195">
        <v>83515</v>
      </c>
      <c r="H10" s="195">
        <v>73200</v>
      </c>
      <c r="I10" s="196">
        <f>IFERROR(H10/G10-1,"-")</f>
        <v>-0.12351074657247196</v>
      </c>
      <c r="J10" s="196">
        <f t="shared" si="1"/>
        <v>0.14580656727120619</v>
      </c>
      <c r="K10" s="195">
        <v>61570</v>
      </c>
      <c r="L10" s="195">
        <v>165107</v>
      </c>
      <c r="M10" s="195">
        <v>167159</v>
      </c>
      <c r="N10" s="195">
        <v>157074</v>
      </c>
      <c r="O10" s="195">
        <v>151401</v>
      </c>
      <c r="P10" s="195">
        <v>156550</v>
      </c>
      <c r="Q10" s="196">
        <f>IFERROR(P10/O10-1,"-")</f>
        <v>3.4009022397474276E-2</v>
      </c>
      <c r="R10" s="196">
        <f t="shared" si="3"/>
        <v>6.8234022429401436E-2</v>
      </c>
      <c r="S10" s="195">
        <v>85272</v>
      </c>
      <c r="T10" s="195">
        <v>235952</v>
      </c>
      <c r="U10" s="195">
        <v>237602</v>
      </c>
      <c r="V10" s="195">
        <v>234916</v>
      </c>
      <c r="W10" s="195">
        <v>229750</v>
      </c>
      <c r="X10" s="196">
        <f>IFERROR(W10/V10-1,"-")</f>
        <v>-2.1990839278720919E-2</v>
      </c>
      <c r="Y10" s="196">
        <f>W10/W$8</f>
        <v>8.2160820642660323E-2</v>
      </c>
    </row>
    <row r="11" spans="1:25" x14ac:dyDescent="0.25">
      <c r="A11" s="193"/>
      <c r="B11" s="194" t="s">
        <v>103</v>
      </c>
      <c r="C11" s="195">
        <v>26988</v>
      </c>
      <c r="D11" s="195">
        <v>23137</v>
      </c>
      <c r="E11" s="195">
        <v>49724</v>
      </c>
      <c r="F11" s="195">
        <v>62192</v>
      </c>
      <c r="G11" s="195">
        <v>64276</v>
      </c>
      <c r="H11" s="195">
        <v>64899</v>
      </c>
      <c r="I11" s="196">
        <f>IFERROR(H11/G11-1,"-")</f>
        <v>9.6925757670047741E-3</v>
      </c>
      <c r="J11" s="196">
        <f t="shared" si="1"/>
        <v>0.12927186351549194</v>
      </c>
      <c r="K11" s="195">
        <v>119731</v>
      </c>
      <c r="L11" s="195">
        <v>177363</v>
      </c>
      <c r="M11" s="195">
        <v>306458</v>
      </c>
      <c r="N11" s="195">
        <v>313097</v>
      </c>
      <c r="O11" s="195">
        <v>311209</v>
      </c>
      <c r="P11" s="195">
        <v>311102</v>
      </c>
      <c r="Q11" s="196">
        <f>IFERROR(P11/O11-1,"-")</f>
        <v>-3.4382039079849935E-4</v>
      </c>
      <c r="R11" s="196">
        <f t="shared" si="3"/>
        <v>0.13559719479930785</v>
      </c>
      <c r="S11" s="195">
        <v>146719</v>
      </c>
      <c r="T11" s="195">
        <v>356182</v>
      </c>
      <c r="U11" s="195">
        <v>375289</v>
      </c>
      <c r="V11" s="195">
        <v>375485</v>
      </c>
      <c r="W11" s="195">
        <v>376001</v>
      </c>
      <c r="X11" s="196">
        <f>IFERROR(W11/V11-1,"-")</f>
        <v>1.3742226720108164E-3</v>
      </c>
      <c r="Y11" s="196">
        <f>W11/W$8</f>
        <v>0.13446159182790393</v>
      </c>
    </row>
    <row r="12" spans="1:25" x14ac:dyDescent="0.25">
      <c r="A12" s="1"/>
      <c r="B12" s="190" t="s">
        <v>110</v>
      </c>
      <c r="C12" s="191">
        <v>137115</v>
      </c>
      <c r="D12" s="191">
        <v>73412</v>
      </c>
      <c r="E12" s="191">
        <v>316181</v>
      </c>
      <c r="F12" s="191">
        <v>345043</v>
      </c>
      <c r="G12" s="191">
        <v>356210</v>
      </c>
      <c r="H12" s="191">
        <v>363936</v>
      </c>
      <c r="I12" s="192">
        <f>IFERROR(H12/G12-1,"-")</f>
        <v>2.1689452850846447E-2</v>
      </c>
      <c r="J12" s="192">
        <f t="shared" si="1"/>
        <v>0.72492156921330186</v>
      </c>
      <c r="K12" s="191">
        <v>545800</v>
      </c>
      <c r="L12" s="191">
        <v>322150</v>
      </c>
      <c r="M12" s="191">
        <v>1550088</v>
      </c>
      <c r="N12" s="191">
        <v>1740011</v>
      </c>
      <c r="O12" s="191">
        <v>1890843</v>
      </c>
      <c r="P12" s="191">
        <v>1826658</v>
      </c>
      <c r="Q12" s="192">
        <f>IFERROR(P12/O12-1,"-")</f>
        <v>-3.3945176833824919E-2</v>
      </c>
      <c r="R12" s="192">
        <f t="shared" si="3"/>
        <v>0.79616878277129066</v>
      </c>
      <c r="S12" s="191">
        <v>682915</v>
      </c>
      <c r="T12" s="191">
        <v>1866269</v>
      </c>
      <c r="U12" s="191">
        <v>2085054</v>
      </c>
      <c r="V12" s="191">
        <v>2247053</v>
      </c>
      <c r="W12" s="191">
        <v>2190594</v>
      </c>
      <c r="X12" s="192">
        <f>IFERROR(W12/V12-1,"-")</f>
        <v>-2.5125798100890329E-2</v>
      </c>
      <c r="Y12" s="192">
        <f>W12/W$8</f>
        <v>0.78337758752943576</v>
      </c>
    </row>
    <row r="13" spans="1:25" s="76" customFormat="1" x14ac:dyDescent="0.25">
      <c r="B13" s="194" t="s">
        <v>113</v>
      </c>
      <c r="C13" s="195">
        <v>44984</v>
      </c>
      <c r="D13" s="195">
        <v>9966</v>
      </c>
      <c r="E13" s="195">
        <v>118170</v>
      </c>
      <c r="F13" s="195">
        <v>135988</v>
      </c>
      <c r="G13" s="195">
        <v>135724</v>
      </c>
      <c r="H13" s="195">
        <v>133918</v>
      </c>
      <c r="I13" s="196">
        <f t="shared" ref="I13:I20" si="4">IFERROR(H13/G13-1,"-")</f>
        <v>-1.3306415961804818E-2</v>
      </c>
      <c r="J13" s="196">
        <f t="shared" si="1"/>
        <v>0.26675032617247801</v>
      </c>
      <c r="K13" s="195">
        <v>215181</v>
      </c>
      <c r="L13" s="195">
        <v>47440</v>
      </c>
      <c r="M13" s="195">
        <v>736787</v>
      </c>
      <c r="N13" s="195">
        <v>815412</v>
      </c>
      <c r="O13" s="195">
        <v>884121</v>
      </c>
      <c r="P13" s="195">
        <v>866877</v>
      </c>
      <c r="Q13" s="196">
        <f t="shared" ref="Q13:Q20" si="5">IFERROR(P13/O13-1,"-")</f>
        <v>-1.9504117649054797E-2</v>
      </c>
      <c r="R13" s="196">
        <f t="shared" si="3"/>
        <v>0.37783778129372231</v>
      </c>
      <c r="S13" s="195">
        <v>260165</v>
      </c>
      <c r="T13" s="195">
        <v>854957</v>
      </c>
      <c r="U13" s="195">
        <v>951400</v>
      </c>
      <c r="V13" s="195">
        <v>1019845</v>
      </c>
      <c r="W13" s="195">
        <v>1000795</v>
      </c>
      <c r="X13" s="196">
        <f t="shared" ref="X13:X20" si="6">IFERROR(W13/V13-1,"-")</f>
        <v>-1.867930911069815E-2</v>
      </c>
      <c r="Y13" s="196">
        <f t="shared" ref="Y13:Y20" si="7">W13/W$8</f>
        <v>0.3578939651580903</v>
      </c>
    </row>
    <row r="14" spans="1:25" s="76" customFormat="1" x14ac:dyDescent="0.25">
      <c r="B14" s="194" t="s">
        <v>116</v>
      </c>
      <c r="C14" s="195">
        <v>20899</v>
      </c>
      <c r="D14" s="195">
        <v>13706</v>
      </c>
      <c r="E14" s="195">
        <v>39715</v>
      </c>
      <c r="F14" s="195">
        <v>46303</v>
      </c>
      <c r="G14" s="195">
        <v>47393</v>
      </c>
      <c r="H14" s="195">
        <v>48973</v>
      </c>
      <c r="I14" s="196">
        <f t="shared" si="4"/>
        <v>3.3338256704576574E-2</v>
      </c>
      <c r="J14" s="196">
        <f t="shared" si="1"/>
        <v>9.7548975669027066E-2</v>
      </c>
      <c r="K14" s="195">
        <v>80698</v>
      </c>
      <c r="L14" s="195">
        <v>50947</v>
      </c>
      <c r="M14" s="195">
        <v>168951</v>
      </c>
      <c r="N14" s="195">
        <v>194640</v>
      </c>
      <c r="O14" s="195">
        <v>203324</v>
      </c>
      <c r="P14" s="195">
        <v>194241</v>
      </c>
      <c r="Q14" s="196">
        <f t="shared" si="5"/>
        <v>-4.4672542346206101E-2</v>
      </c>
      <c r="R14" s="196">
        <f t="shared" si="3"/>
        <v>8.4662055258443711E-2</v>
      </c>
      <c r="S14" s="195">
        <v>101597</v>
      </c>
      <c r="T14" s="195">
        <v>208666</v>
      </c>
      <c r="U14" s="195">
        <v>240943</v>
      </c>
      <c r="V14" s="195">
        <v>250717</v>
      </c>
      <c r="W14" s="195">
        <v>243214</v>
      </c>
      <c r="X14" s="196">
        <f t="shared" si="6"/>
        <v>-2.9926171739451224E-2</v>
      </c>
      <c r="Y14" s="196">
        <f t="shared" si="7"/>
        <v>8.6975677178602787E-2</v>
      </c>
    </row>
    <row r="15" spans="1:25" x14ac:dyDescent="0.25">
      <c r="A15" s="1"/>
      <c r="B15" s="194" t="s">
        <v>119</v>
      </c>
      <c r="C15" s="195">
        <v>8852</v>
      </c>
      <c r="D15" s="195">
        <v>11593</v>
      </c>
      <c r="E15" s="195">
        <v>21048</v>
      </c>
      <c r="F15" s="195">
        <v>23656</v>
      </c>
      <c r="G15" s="195">
        <v>22645</v>
      </c>
      <c r="H15" s="195">
        <v>23940</v>
      </c>
      <c r="I15" s="196">
        <f t="shared" si="4"/>
        <v>5.7187017001545604E-2</v>
      </c>
      <c r="J15" s="196">
        <f t="shared" si="1"/>
        <v>4.7685918312468253E-2</v>
      </c>
      <c r="K15" s="195">
        <v>28834</v>
      </c>
      <c r="L15" s="195">
        <v>45401</v>
      </c>
      <c r="M15" s="195">
        <v>87615</v>
      </c>
      <c r="N15" s="195">
        <v>96065</v>
      </c>
      <c r="O15" s="195">
        <v>109582</v>
      </c>
      <c r="P15" s="195">
        <v>101425</v>
      </c>
      <c r="Q15" s="196">
        <f t="shared" si="5"/>
        <v>-7.4437407603438532E-2</v>
      </c>
      <c r="R15" s="196">
        <f t="shared" si="3"/>
        <v>4.4207190832973746E-2</v>
      </c>
      <c r="S15" s="195">
        <v>37686</v>
      </c>
      <c r="T15" s="195">
        <v>108663</v>
      </c>
      <c r="U15" s="195">
        <v>119721</v>
      </c>
      <c r="V15" s="195">
        <v>132227</v>
      </c>
      <c r="W15" s="195">
        <v>125365</v>
      </c>
      <c r="X15" s="196">
        <f t="shared" si="6"/>
        <v>-5.1895603772300625E-2</v>
      </c>
      <c r="Y15" s="196">
        <f t="shared" si="7"/>
        <v>4.4831735712152827E-2</v>
      </c>
    </row>
    <row r="16" spans="1:25" x14ac:dyDescent="0.25">
      <c r="A16" s="1"/>
      <c r="B16" s="194" t="s">
        <v>126</v>
      </c>
      <c r="C16" s="195">
        <v>4097</v>
      </c>
      <c r="D16" s="195">
        <v>1519</v>
      </c>
      <c r="E16" s="195">
        <v>13017</v>
      </c>
      <c r="F16" s="195">
        <v>9234</v>
      </c>
      <c r="G16" s="195">
        <v>9058</v>
      </c>
      <c r="H16" s="195">
        <v>8785</v>
      </c>
      <c r="I16" s="196">
        <f t="shared" si="4"/>
        <v>-3.0139103554868596E-2</v>
      </c>
      <c r="J16" s="196">
        <f t="shared" si="1"/>
        <v>1.7498779965540251E-2</v>
      </c>
      <c r="K16" s="195">
        <v>20899</v>
      </c>
      <c r="L16" s="195">
        <v>19723</v>
      </c>
      <c r="M16" s="195">
        <v>72972</v>
      </c>
      <c r="N16" s="195">
        <v>68048</v>
      </c>
      <c r="O16" s="195">
        <v>76130</v>
      </c>
      <c r="P16" s="195">
        <v>70430</v>
      </c>
      <c r="Q16" s="196">
        <f t="shared" si="5"/>
        <v>-7.4871929594115372E-2</v>
      </c>
      <c r="R16" s="196">
        <f t="shared" si="3"/>
        <v>3.0697682527644477E-2</v>
      </c>
      <c r="S16" s="195">
        <v>24996</v>
      </c>
      <c r="T16" s="195">
        <v>85989</v>
      </c>
      <c r="U16" s="195">
        <v>77282</v>
      </c>
      <c r="V16" s="195">
        <v>85188</v>
      </c>
      <c r="W16" s="195">
        <v>79215</v>
      </c>
      <c r="X16" s="196">
        <f t="shared" si="6"/>
        <v>-7.0115509226651662E-2</v>
      </c>
      <c r="Y16" s="196">
        <f t="shared" si="7"/>
        <v>2.8328049650525954E-2</v>
      </c>
    </row>
    <row r="17" spans="1:25" x14ac:dyDescent="0.25">
      <c r="A17" s="76"/>
      <c r="B17" s="194" t="s">
        <v>122</v>
      </c>
      <c r="C17" s="195">
        <v>3565</v>
      </c>
      <c r="D17" s="195">
        <v>2233</v>
      </c>
      <c r="E17" s="195">
        <v>6609</v>
      </c>
      <c r="F17" s="195">
        <v>6461</v>
      </c>
      <c r="G17" s="195">
        <v>6228</v>
      </c>
      <c r="H17" s="195">
        <v>6353</v>
      </c>
      <c r="I17" s="196">
        <f t="shared" si="4"/>
        <v>2.00706486833655E-2</v>
      </c>
      <c r="J17" s="196">
        <f t="shared" si="1"/>
        <v>1.2654496200464112E-2</v>
      </c>
      <c r="K17" s="195">
        <v>31172</v>
      </c>
      <c r="L17" s="195">
        <v>26775</v>
      </c>
      <c r="M17" s="195">
        <v>78974</v>
      </c>
      <c r="N17" s="195">
        <v>80899</v>
      </c>
      <c r="O17" s="195">
        <v>86467</v>
      </c>
      <c r="P17" s="195">
        <v>77325</v>
      </c>
      <c r="Q17" s="196">
        <f t="shared" si="5"/>
        <v>-0.10572819688436053</v>
      </c>
      <c r="R17" s="196">
        <f t="shared" si="3"/>
        <v>3.370294336859448E-2</v>
      </c>
      <c r="S17" s="195">
        <v>34737</v>
      </c>
      <c r="T17" s="195">
        <v>85583</v>
      </c>
      <c r="U17" s="195">
        <v>87360</v>
      </c>
      <c r="V17" s="195">
        <v>92695</v>
      </c>
      <c r="W17" s="195">
        <v>83678</v>
      </c>
      <c r="X17" s="196">
        <f t="shared" si="6"/>
        <v>-9.7276012729920702E-2</v>
      </c>
      <c r="Y17" s="196">
        <f t="shared" si="7"/>
        <v>2.9924061587536587E-2</v>
      </c>
    </row>
    <row r="18" spans="1:25" x14ac:dyDescent="0.25">
      <c r="A18" s="76"/>
      <c r="B18" s="194" t="s">
        <v>131</v>
      </c>
      <c r="C18" s="195">
        <v>3283</v>
      </c>
      <c r="D18" s="195">
        <v>231</v>
      </c>
      <c r="E18" s="195">
        <v>3765</v>
      </c>
      <c r="F18" s="195">
        <v>4377</v>
      </c>
      <c r="G18" s="195">
        <v>3446</v>
      </c>
      <c r="H18" s="195">
        <v>3509</v>
      </c>
      <c r="I18" s="196">
        <f t="shared" si="4"/>
        <v>1.8282066163668009E-2</v>
      </c>
      <c r="J18" s="196">
        <f t="shared" si="1"/>
        <v>6.9895525212385588E-3</v>
      </c>
      <c r="K18" s="195">
        <v>14777</v>
      </c>
      <c r="L18" s="195">
        <v>1361</v>
      </c>
      <c r="M18" s="195">
        <v>20097</v>
      </c>
      <c r="N18" s="195">
        <v>25562</v>
      </c>
      <c r="O18" s="195">
        <v>23629</v>
      </c>
      <c r="P18" s="195">
        <v>22367</v>
      </c>
      <c r="Q18" s="196">
        <f t="shared" si="5"/>
        <v>-5.3408946633374255E-2</v>
      </c>
      <c r="R18" s="196">
        <f t="shared" si="3"/>
        <v>9.7489005409033651E-3</v>
      </c>
      <c r="S18" s="195">
        <v>18060</v>
      </c>
      <c r="T18" s="195">
        <v>23862</v>
      </c>
      <c r="U18" s="195">
        <v>29939</v>
      </c>
      <c r="V18" s="195">
        <v>27075</v>
      </c>
      <c r="W18" s="195">
        <v>25876</v>
      </c>
      <c r="X18" s="196">
        <f t="shared" si="6"/>
        <v>-4.4284395198522675E-2</v>
      </c>
      <c r="Y18" s="196">
        <f t="shared" si="7"/>
        <v>9.2535077038062193E-3</v>
      </c>
    </row>
    <row r="19" spans="1:25" x14ac:dyDescent="0.25">
      <c r="A19" s="76"/>
      <c r="B19" s="194" t="s">
        <v>134</v>
      </c>
      <c r="C19" s="195">
        <v>3304</v>
      </c>
      <c r="D19" s="195">
        <v>270</v>
      </c>
      <c r="E19" s="195">
        <v>2062</v>
      </c>
      <c r="F19" s="195">
        <v>2555</v>
      </c>
      <c r="G19" s="195">
        <v>2089</v>
      </c>
      <c r="H19" s="195">
        <v>2323</v>
      </c>
      <c r="I19" s="196">
        <f t="shared" si="4"/>
        <v>0.11201531833413125</v>
      </c>
      <c r="J19" s="196">
        <f t="shared" si="1"/>
        <v>4.6271674285657373E-3</v>
      </c>
      <c r="K19" s="195">
        <v>20900</v>
      </c>
      <c r="L19" s="195">
        <v>1347</v>
      </c>
      <c r="M19" s="195">
        <v>14431</v>
      </c>
      <c r="N19" s="195">
        <v>23388</v>
      </c>
      <c r="O19" s="195">
        <v>22427</v>
      </c>
      <c r="P19" s="195">
        <v>18693</v>
      </c>
      <c r="Q19" s="196">
        <f t="shared" si="5"/>
        <v>-0.16649574173986714</v>
      </c>
      <c r="R19" s="196">
        <f t="shared" si="3"/>
        <v>8.1475476286988237E-3</v>
      </c>
      <c r="S19" s="195">
        <v>24204</v>
      </c>
      <c r="T19" s="195">
        <v>16493</v>
      </c>
      <c r="U19" s="195">
        <v>25943</v>
      </c>
      <c r="V19" s="195">
        <v>24516</v>
      </c>
      <c r="W19" s="195">
        <v>21016</v>
      </c>
      <c r="X19" s="196">
        <f t="shared" si="6"/>
        <v>-0.14276390928373306</v>
      </c>
      <c r="Y19" s="196">
        <f t="shared" si="7"/>
        <v>7.5155247296023915E-3</v>
      </c>
    </row>
    <row r="20" spans="1:25" x14ac:dyDescent="0.25">
      <c r="A20" s="76"/>
      <c r="B20" s="199" t="s">
        <v>148</v>
      </c>
      <c r="C20" s="200">
        <f t="shared" ref="C20" si="8">C12-SUM(C13:C19)</f>
        <v>48131</v>
      </c>
      <c r="D20" s="200">
        <f t="shared" ref="D20:H20" si="9">D12-SUM(D13:D19)</f>
        <v>33894</v>
      </c>
      <c r="E20" s="200">
        <f t="shared" si="9"/>
        <v>111795</v>
      </c>
      <c r="F20" s="200">
        <f t="shared" si="9"/>
        <v>116469</v>
      </c>
      <c r="G20" s="200">
        <f t="shared" si="9"/>
        <v>129627</v>
      </c>
      <c r="H20" s="200">
        <f t="shared" si="9"/>
        <v>136135</v>
      </c>
      <c r="I20" s="201">
        <f t="shared" si="4"/>
        <v>5.0205589884823487E-2</v>
      </c>
      <c r="J20" s="201">
        <f t="shared" si="1"/>
        <v>0.27116635294351987</v>
      </c>
      <c r="K20" s="200">
        <f t="shared" ref="K20:P20" si="10">K12-SUM(K13:K19)</f>
        <v>133339</v>
      </c>
      <c r="L20" s="200">
        <f t="shared" si="10"/>
        <v>129156</v>
      </c>
      <c r="M20" s="200">
        <f t="shared" si="10"/>
        <v>370261</v>
      </c>
      <c r="N20" s="200">
        <f t="shared" si="10"/>
        <v>435997</v>
      </c>
      <c r="O20" s="200">
        <f t="shared" si="10"/>
        <v>485163</v>
      </c>
      <c r="P20" s="200">
        <f t="shared" si="10"/>
        <v>475300</v>
      </c>
      <c r="Q20" s="201">
        <f t="shared" si="5"/>
        <v>-2.0329250169530688E-2</v>
      </c>
      <c r="R20" s="201">
        <f t="shared" si="3"/>
        <v>0.20716468132030982</v>
      </c>
      <c r="S20" s="200">
        <f>S12-SUM(S13:S19)</f>
        <v>181470</v>
      </c>
      <c r="T20" s="200">
        <f>T12-SUM(T13:T19)</f>
        <v>482056</v>
      </c>
      <c r="U20" s="200">
        <f>U12-SUM(U13:U19)</f>
        <v>552466</v>
      </c>
      <c r="V20" s="200">
        <f>V12-SUM(V13:V19)</f>
        <v>614790</v>
      </c>
      <c r="W20" s="200">
        <f>W12-SUM(W13:W19)</f>
        <v>611435</v>
      </c>
      <c r="X20" s="201">
        <f t="shared" si="6"/>
        <v>-5.4571479692252511E-3</v>
      </c>
      <c r="Y20" s="201">
        <f t="shared" si="7"/>
        <v>0.2186550658091187</v>
      </c>
    </row>
    <row r="21" spans="1:25" x14ac:dyDescent="0.25">
      <c r="A21" s="76"/>
      <c r="B21" s="186" t="s">
        <v>47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6"/>
      <c r="B22" s="187" t="s">
        <v>71</v>
      </c>
      <c r="C22" s="209">
        <f t="shared" ref="C22:H22" si="11">C23+C26</f>
        <v>39047</v>
      </c>
      <c r="D22" s="209">
        <f t="shared" si="11"/>
        <v>18516</v>
      </c>
      <c r="E22" s="209">
        <f t="shared" si="11"/>
        <v>106787</v>
      </c>
      <c r="F22" s="209">
        <f t="shared" si="11"/>
        <v>110979</v>
      </c>
      <c r="G22" s="209">
        <f t="shared" si="11"/>
        <v>103511</v>
      </c>
      <c r="H22" s="209">
        <f t="shared" si="11"/>
        <v>107326</v>
      </c>
      <c r="I22" s="210">
        <f>IFERROR(H22/G22-1,"-")</f>
        <v>3.6855986320294409E-2</v>
      </c>
      <c r="J22" s="210">
        <f t="shared" ref="J22:J34" si="12">H22/H$8</f>
        <v>0.21378190763592181</v>
      </c>
      <c r="K22" s="209">
        <f t="shared" ref="K22:P22" si="13">K23+K26</f>
        <v>284685</v>
      </c>
      <c r="L22" s="209">
        <f t="shared" si="13"/>
        <v>314175</v>
      </c>
      <c r="M22" s="209">
        <f t="shared" si="13"/>
        <v>883564</v>
      </c>
      <c r="N22" s="209">
        <f t="shared" si="13"/>
        <v>908738</v>
      </c>
      <c r="O22" s="209">
        <f t="shared" si="13"/>
        <v>955619</v>
      </c>
      <c r="P22" s="209">
        <f t="shared" si="13"/>
        <v>877983</v>
      </c>
      <c r="Q22" s="210">
        <f>IFERROR(P22/O22-1,"-")</f>
        <v>-8.124158268096382E-2</v>
      </c>
      <c r="R22" s="210">
        <f t="shared" ref="R22:R34" si="14">P22/P$8</f>
        <v>0.38267845234514952</v>
      </c>
      <c r="S22" s="209">
        <f>S23+S26</f>
        <v>323732</v>
      </c>
      <c r="T22" s="209">
        <f>T23+T26</f>
        <v>990351</v>
      </c>
      <c r="U22" s="209">
        <f>U23+U26</f>
        <v>1019717</v>
      </c>
      <c r="V22" s="209">
        <f>V23+V26</f>
        <v>1059130</v>
      </c>
      <c r="W22" s="209">
        <f>W23+W26</f>
        <v>985309</v>
      </c>
      <c r="X22" s="210">
        <f>IFERROR(W22/V22-1,"-")</f>
        <v>-6.9699659154211502E-2</v>
      </c>
      <c r="Y22" s="210">
        <f>W22/W$8</f>
        <v>0.35235602187855936</v>
      </c>
    </row>
    <row r="23" spans="1:25" x14ac:dyDescent="0.25">
      <c r="A23" s="76"/>
      <c r="B23" s="190" t="s">
        <v>100</v>
      </c>
      <c r="C23" s="191">
        <v>2500</v>
      </c>
      <c r="D23" s="191">
        <v>5245</v>
      </c>
      <c r="E23" s="191">
        <v>9481</v>
      </c>
      <c r="F23" s="191">
        <v>8392</v>
      </c>
      <c r="G23" s="191">
        <v>5493</v>
      </c>
      <c r="H23" s="191">
        <v>6596</v>
      </c>
      <c r="I23" s="192">
        <f>IFERROR(H23/G23-1,"-")</f>
        <v>0.20080101947933726</v>
      </c>
      <c r="J23" s="192">
        <f t="shared" si="12"/>
        <v>1.3138526198372623E-2</v>
      </c>
      <c r="K23" s="191">
        <v>40167</v>
      </c>
      <c r="L23" s="191">
        <v>143083</v>
      </c>
      <c r="M23" s="191">
        <v>117979</v>
      </c>
      <c r="N23" s="191">
        <v>93480</v>
      </c>
      <c r="O23" s="191">
        <v>86154</v>
      </c>
      <c r="P23" s="191">
        <v>72232</v>
      </c>
      <c r="Q23" s="192">
        <f>IFERROR(P23/O23-1,"-")</f>
        <v>-0.16159435429579594</v>
      </c>
      <c r="R23" s="192">
        <f t="shared" si="14"/>
        <v>3.1483103852574412E-2</v>
      </c>
      <c r="S23" s="191">
        <v>42667</v>
      </c>
      <c r="T23" s="191">
        <v>127460</v>
      </c>
      <c r="U23" s="191">
        <v>101872</v>
      </c>
      <c r="V23" s="191">
        <v>91647</v>
      </c>
      <c r="W23" s="191">
        <v>78828</v>
      </c>
      <c r="X23" s="192">
        <f>IFERROR(W23/V23-1,"-")</f>
        <v>-0.13987364561851456</v>
      </c>
      <c r="Y23" s="192">
        <f>W23/W$8</f>
        <v>2.8189654709987501E-2</v>
      </c>
    </row>
    <row r="24" spans="1:25" x14ac:dyDescent="0.25">
      <c r="A24" s="76"/>
      <c r="B24" s="194" t="s">
        <v>106</v>
      </c>
      <c r="C24" s="195">
        <v>1581</v>
      </c>
      <c r="D24" s="195">
        <v>2767</v>
      </c>
      <c r="E24" s="195">
        <v>4869</v>
      </c>
      <c r="F24" s="195">
        <v>4077</v>
      </c>
      <c r="G24" s="195">
        <v>1787</v>
      </c>
      <c r="H24" s="195">
        <v>2115</v>
      </c>
      <c r="I24" s="196">
        <f>IFERROR(H24/G24-1,"-")</f>
        <v>0.18354784555120318</v>
      </c>
      <c r="J24" s="196">
        <f t="shared" si="12"/>
        <v>4.2128536855000152E-3</v>
      </c>
      <c r="K24" s="195">
        <v>18206</v>
      </c>
      <c r="L24" s="195">
        <v>70980</v>
      </c>
      <c r="M24" s="195">
        <v>47397</v>
      </c>
      <c r="N24" s="195">
        <v>36530</v>
      </c>
      <c r="O24" s="195">
        <v>30594</v>
      </c>
      <c r="P24" s="195">
        <v>33708</v>
      </c>
      <c r="Q24" s="196">
        <f>IFERROR(P24/O24-1,"-")</f>
        <v>0.1017846636595412</v>
      </c>
      <c r="R24" s="196">
        <f t="shared" si="14"/>
        <v>1.4691998901630556E-2</v>
      </c>
      <c r="S24" s="195">
        <v>19787</v>
      </c>
      <c r="T24" s="195">
        <v>52266</v>
      </c>
      <c r="U24" s="195">
        <v>40607</v>
      </c>
      <c r="V24" s="195">
        <v>32381</v>
      </c>
      <c r="W24" s="195">
        <v>35823</v>
      </c>
      <c r="X24" s="196">
        <f>IFERROR(W24/V24-1,"-")</f>
        <v>0.10629690250455504</v>
      </c>
      <c r="Y24" s="196">
        <f>W24/W$8</f>
        <v>1.2810651046276478E-2</v>
      </c>
    </row>
    <row r="25" spans="1:25" x14ac:dyDescent="0.25">
      <c r="A25" s="76"/>
      <c r="B25" s="194" t="s">
        <v>103</v>
      </c>
      <c r="C25" s="195">
        <v>919</v>
      </c>
      <c r="D25" s="195">
        <v>2478</v>
      </c>
      <c r="E25" s="195">
        <v>4612</v>
      </c>
      <c r="F25" s="195">
        <v>4315</v>
      </c>
      <c r="G25" s="195">
        <v>3706</v>
      </c>
      <c r="H25" s="195">
        <v>4481</v>
      </c>
      <c r="I25" s="196">
        <f>IFERROR(H25/G25-1,"-")</f>
        <v>0.20912034538586077</v>
      </c>
      <c r="J25" s="196">
        <f t="shared" si="12"/>
        <v>8.925672512872608E-3</v>
      </c>
      <c r="K25" s="195">
        <v>21961</v>
      </c>
      <c r="L25" s="195">
        <v>72103</v>
      </c>
      <c r="M25" s="195">
        <v>70582</v>
      </c>
      <c r="N25" s="195">
        <v>56950</v>
      </c>
      <c r="O25" s="195">
        <v>55560</v>
      </c>
      <c r="P25" s="195">
        <v>38524</v>
      </c>
      <c r="Q25" s="196">
        <f>IFERROR(P25/O25-1,"-")</f>
        <v>-0.30662347012239022</v>
      </c>
      <c r="R25" s="196">
        <f t="shared" si="14"/>
        <v>1.6791104950943856E-2</v>
      </c>
      <c r="S25" s="195">
        <v>22880</v>
      </c>
      <c r="T25" s="195">
        <v>75194</v>
      </c>
      <c r="U25" s="195">
        <v>61265</v>
      </c>
      <c r="V25" s="195">
        <v>59266</v>
      </c>
      <c r="W25" s="195">
        <v>43005</v>
      </c>
      <c r="X25" s="196">
        <f>IFERROR(W25/V25-1,"-")</f>
        <v>-0.27437316505247533</v>
      </c>
      <c r="Y25" s="196">
        <f>W25/W$8</f>
        <v>1.5379003663711022E-2</v>
      </c>
    </row>
    <row r="26" spans="1:25" x14ac:dyDescent="0.25">
      <c r="A26" s="76"/>
      <c r="B26" s="190" t="s">
        <v>110</v>
      </c>
      <c r="C26" s="191">
        <v>36547</v>
      </c>
      <c r="D26" s="191">
        <v>13271</v>
      </c>
      <c r="E26" s="191">
        <v>97306</v>
      </c>
      <c r="F26" s="191">
        <v>102587</v>
      </c>
      <c r="G26" s="191">
        <v>98018</v>
      </c>
      <c r="H26" s="191">
        <v>100730</v>
      </c>
      <c r="I26" s="192">
        <f>IFERROR(H26/G26-1,"-")</f>
        <v>2.7668387439041764E-2</v>
      </c>
      <c r="J26" s="192">
        <f t="shared" si="12"/>
        <v>0.20064338143754917</v>
      </c>
      <c r="K26" s="191">
        <v>244518</v>
      </c>
      <c r="L26" s="191">
        <v>171092</v>
      </c>
      <c r="M26" s="191">
        <v>765585</v>
      </c>
      <c r="N26" s="191">
        <v>815258</v>
      </c>
      <c r="O26" s="191">
        <v>869465</v>
      </c>
      <c r="P26" s="191">
        <v>805751</v>
      </c>
      <c r="Q26" s="192">
        <f>IFERROR(P26/O26-1,"-")</f>
        <v>-7.327954546761517E-2</v>
      </c>
      <c r="R26" s="192">
        <f t="shared" si="14"/>
        <v>0.35119534849257511</v>
      </c>
      <c r="S26" s="191">
        <v>281065</v>
      </c>
      <c r="T26" s="191">
        <v>862891</v>
      </c>
      <c r="U26" s="191">
        <v>917845</v>
      </c>
      <c r="V26" s="191">
        <v>967483</v>
      </c>
      <c r="W26" s="191">
        <v>906481</v>
      </c>
      <c r="X26" s="192">
        <f>IFERROR(W26/V26-1,"-")</f>
        <v>-6.3052270685893141E-2</v>
      </c>
      <c r="Y26" s="192">
        <f>W26/W$8</f>
        <v>0.32416636716857183</v>
      </c>
    </row>
    <row r="27" spans="1:25" s="76" customFormat="1" x14ac:dyDescent="0.25">
      <c r="B27" s="194" t="s">
        <v>113</v>
      </c>
      <c r="C27" s="195">
        <v>14077</v>
      </c>
      <c r="D27" s="195">
        <v>2026</v>
      </c>
      <c r="E27" s="195">
        <v>41634</v>
      </c>
      <c r="F27" s="195">
        <v>45624</v>
      </c>
      <c r="G27" s="195">
        <v>43538</v>
      </c>
      <c r="H27" s="195">
        <v>43282</v>
      </c>
      <c r="I27" s="196">
        <f t="shared" ref="I27:I34" si="15">IFERROR(H27/G27-1,"-")</f>
        <v>-5.8799209885617154E-3</v>
      </c>
      <c r="J27" s="196">
        <f t="shared" si="12"/>
        <v>8.6213112631589428E-2</v>
      </c>
      <c r="K27" s="195">
        <v>104107</v>
      </c>
      <c r="L27" s="195">
        <v>29429</v>
      </c>
      <c r="M27" s="195">
        <v>391593</v>
      </c>
      <c r="N27" s="195">
        <v>419429</v>
      </c>
      <c r="O27" s="195">
        <v>448084</v>
      </c>
      <c r="P27" s="195">
        <v>420585</v>
      </c>
      <c r="Q27" s="196">
        <f t="shared" ref="Q27:Q34" si="16">IFERROR(P27/O27-1,"-")</f>
        <v>-6.1370189518036744E-2</v>
      </c>
      <c r="R27" s="196">
        <f t="shared" si="14"/>
        <v>0.18331655268904376</v>
      </c>
      <c r="S27" s="195">
        <v>118184</v>
      </c>
      <c r="T27" s="195">
        <v>433227</v>
      </c>
      <c r="U27" s="195">
        <v>465053</v>
      </c>
      <c r="V27" s="195">
        <v>491622</v>
      </c>
      <c r="W27" s="195">
        <v>463867</v>
      </c>
      <c r="X27" s="196">
        <f t="shared" ref="X27:X34" si="17">IFERROR(W27/V27-1,"-")</f>
        <v>-5.6455976339545466E-2</v>
      </c>
      <c r="Y27" s="196">
        <f t="shared" ref="Y27:Y34" si="18">W27/W$8</f>
        <v>0.16588332269444578</v>
      </c>
    </row>
    <row r="28" spans="1:25" s="76" customFormat="1" x14ac:dyDescent="0.25">
      <c r="B28" s="194" t="s">
        <v>116</v>
      </c>
      <c r="C28" s="195">
        <v>6641</v>
      </c>
      <c r="D28" s="195">
        <v>3926</v>
      </c>
      <c r="E28" s="195">
        <v>17608</v>
      </c>
      <c r="F28" s="195">
        <v>20116</v>
      </c>
      <c r="G28" s="195">
        <v>19311</v>
      </c>
      <c r="H28" s="195">
        <v>20114</v>
      </c>
      <c r="I28" s="196">
        <f t="shared" si="15"/>
        <v>4.1582517736005409E-2</v>
      </c>
      <c r="J28" s="196">
        <f t="shared" si="12"/>
        <v>4.0064935711653572E-2</v>
      </c>
      <c r="K28" s="195">
        <v>31887</v>
      </c>
      <c r="L28" s="195">
        <v>30018</v>
      </c>
      <c r="M28" s="195">
        <v>81581</v>
      </c>
      <c r="N28" s="195">
        <v>87763</v>
      </c>
      <c r="O28" s="195">
        <v>89706</v>
      </c>
      <c r="P28" s="195">
        <v>80937</v>
      </c>
      <c r="Q28" s="196">
        <f t="shared" si="16"/>
        <v>-9.7752658685037797E-2</v>
      </c>
      <c r="R28" s="196">
        <f t="shared" si="14"/>
        <v>3.5277272905579457E-2</v>
      </c>
      <c r="S28" s="195">
        <v>38528</v>
      </c>
      <c r="T28" s="195">
        <v>99189</v>
      </c>
      <c r="U28" s="195">
        <v>107879</v>
      </c>
      <c r="V28" s="195">
        <v>109017</v>
      </c>
      <c r="W28" s="195">
        <v>101051</v>
      </c>
      <c r="X28" s="196">
        <f t="shared" si="17"/>
        <v>-7.3071172385958172E-2</v>
      </c>
      <c r="Y28" s="196">
        <f t="shared" si="18"/>
        <v>3.6136814305817055E-2</v>
      </c>
    </row>
    <row r="29" spans="1:25" x14ac:dyDescent="0.25">
      <c r="A29" s="76"/>
      <c r="B29" s="194" t="s">
        <v>119</v>
      </c>
      <c r="C29" s="195">
        <v>2360</v>
      </c>
      <c r="D29" s="195">
        <v>2769</v>
      </c>
      <c r="E29" s="195">
        <v>2684</v>
      </c>
      <c r="F29" s="195">
        <v>2144</v>
      </c>
      <c r="G29" s="195">
        <v>2130</v>
      </c>
      <c r="H29" s="195">
        <v>2321</v>
      </c>
      <c r="I29" s="196">
        <f t="shared" si="15"/>
        <v>8.9671361502347446E-2</v>
      </c>
      <c r="J29" s="196">
        <f t="shared" si="12"/>
        <v>4.6231836425747212E-3</v>
      </c>
      <c r="K29" s="195">
        <v>10420</v>
      </c>
      <c r="L29" s="195">
        <v>18247</v>
      </c>
      <c r="M29" s="195">
        <v>33200</v>
      </c>
      <c r="N29" s="195">
        <v>30913</v>
      </c>
      <c r="O29" s="195">
        <v>28243</v>
      </c>
      <c r="P29" s="195">
        <v>25732</v>
      </c>
      <c r="Q29" s="196">
        <f t="shared" si="16"/>
        <v>-8.8906985801791572E-2</v>
      </c>
      <c r="R29" s="196">
        <f t="shared" si="14"/>
        <v>1.1215572437900719E-2</v>
      </c>
      <c r="S29" s="195">
        <v>12780</v>
      </c>
      <c r="T29" s="195">
        <v>35884</v>
      </c>
      <c r="U29" s="195">
        <v>33057</v>
      </c>
      <c r="V29" s="195">
        <v>30373</v>
      </c>
      <c r="W29" s="195">
        <v>28053</v>
      </c>
      <c r="X29" s="196">
        <f t="shared" si="17"/>
        <v>-7.6383630197873087E-2</v>
      </c>
      <c r="Y29" s="196">
        <f t="shared" si="18"/>
        <v>1.00320239455432E-2</v>
      </c>
    </row>
    <row r="30" spans="1:25" x14ac:dyDescent="0.25">
      <c r="A30" s="76"/>
      <c r="B30" s="194" t="s">
        <v>126</v>
      </c>
      <c r="C30" s="195">
        <v>1702</v>
      </c>
      <c r="D30" s="195">
        <v>360</v>
      </c>
      <c r="E30" s="195">
        <v>5297</v>
      </c>
      <c r="F30" s="195">
        <v>2684</v>
      </c>
      <c r="G30" s="195">
        <v>2176</v>
      </c>
      <c r="H30" s="195">
        <v>2399</v>
      </c>
      <c r="I30" s="196">
        <f t="shared" si="15"/>
        <v>0.10248161764705888</v>
      </c>
      <c r="J30" s="196">
        <f t="shared" si="12"/>
        <v>4.7785512962243669E-3</v>
      </c>
      <c r="K30" s="195">
        <v>10772</v>
      </c>
      <c r="L30" s="195">
        <v>11698</v>
      </c>
      <c r="M30" s="195">
        <v>40688</v>
      </c>
      <c r="N30" s="195">
        <v>36305</v>
      </c>
      <c r="O30" s="195">
        <v>39306</v>
      </c>
      <c r="P30" s="195">
        <v>35857</v>
      </c>
      <c r="Q30" s="196">
        <f t="shared" si="16"/>
        <v>-8.774741769704375E-2</v>
      </c>
      <c r="R30" s="196">
        <f t="shared" si="14"/>
        <v>1.5628663955611927E-2</v>
      </c>
      <c r="S30" s="195">
        <v>12474</v>
      </c>
      <c r="T30" s="195">
        <v>45985</v>
      </c>
      <c r="U30" s="195">
        <v>38989</v>
      </c>
      <c r="V30" s="195">
        <v>41482</v>
      </c>
      <c r="W30" s="195">
        <v>38256</v>
      </c>
      <c r="X30" s="196">
        <f t="shared" si="17"/>
        <v>-7.7768670748758484E-2</v>
      </c>
      <c r="Y30" s="196">
        <f t="shared" si="18"/>
        <v>1.3680715362374814E-2</v>
      </c>
    </row>
    <row r="31" spans="1:25" x14ac:dyDescent="0.25">
      <c r="A31" s="76"/>
      <c r="B31" s="194" t="s">
        <v>122</v>
      </c>
      <c r="C31" s="195">
        <v>1166</v>
      </c>
      <c r="D31" s="195">
        <v>512</v>
      </c>
      <c r="E31" s="195">
        <v>2918</v>
      </c>
      <c r="F31" s="195">
        <v>1922</v>
      </c>
      <c r="G31" s="195">
        <v>1574</v>
      </c>
      <c r="H31" s="195">
        <v>1510</v>
      </c>
      <c r="I31" s="196">
        <f t="shared" si="15"/>
        <v>-4.0660736975857703E-2</v>
      </c>
      <c r="J31" s="196">
        <f t="shared" si="12"/>
        <v>3.0077584232175046E-3</v>
      </c>
      <c r="K31" s="195">
        <v>16013</v>
      </c>
      <c r="L31" s="195">
        <v>16640</v>
      </c>
      <c r="M31" s="195">
        <v>48826</v>
      </c>
      <c r="N31" s="195">
        <v>46467</v>
      </c>
      <c r="O31" s="195">
        <v>48518</v>
      </c>
      <c r="P31" s="195">
        <v>44688</v>
      </c>
      <c r="Q31" s="196">
        <f t="shared" si="16"/>
        <v>-7.893977492889237E-2</v>
      </c>
      <c r="R31" s="196">
        <f t="shared" si="14"/>
        <v>1.9477751480837375E-2</v>
      </c>
      <c r="S31" s="195">
        <v>17179</v>
      </c>
      <c r="T31" s="195">
        <v>51744</v>
      </c>
      <c r="U31" s="195">
        <v>48389</v>
      </c>
      <c r="V31" s="195">
        <v>50092</v>
      </c>
      <c r="W31" s="195">
        <v>46198</v>
      </c>
      <c r="X31" s="196">
        <f t="shared" si="17"/>
        <v>-7.7736963986265284E-2</v>
      </c>
      <c r="Y31" s="196">
        <f t="shared" si="18"/>
        <v>1.6520851325569626E-2</v>
      </c>
    </row>
    <row r="32" spans="1:25" x14ac:dyDescent="0.25">
      <c r="A32" s="76"/>
      <c r="B32" s="194" t="s">
        <v>131</v>
      </c>
      <c r="C32" s="195">
        <v>1374</v>
      </c>
      <c r="D32" s="195">
        <v>56</v>
      </c>
      <c r="E32" s="195">
        <v>1187</v>
      </c>
      <c r="F32" s="195">
        <v>1548</v>
      </c>
      <c r="G32" s="195">
        <v>1573</v>
      </c>
      <c r="H32" s="195">
        <v>1363</v>
      </c>
      <c r="I32" s="196">
        <f t="shared" si="15"/>
        <v>-0.13350286077558804</v>
      </c>
      <c r="J32" s="196">
        <f t="shared" si="12"/>
        <v>2.7149501528777875E-3</v>
      </c>
      <c r="K32" s="195">
        <v>8160</v>
      </c>
      <c r="L32" s="195">
        <v>357</v>
      </c>
      <c r="M32" s="195">
        <v>11297</v>
      </c>
      <c r="N32" s="195">
        <v>12386</v>
      </c>
      <c r="O32" s="195">
        <v>12002</v>
      </c>
      <c r="P32" s="195">
        <v>10522</v>
      </c>
      <c r="Q32" s="196">
        <f t="shared" si="16"/>
        <v>-0.12331278120313283</v>
      </c>
      <c r="R32" s="196">
        <f t="shared" si="14"/>
        <v>4.5861282912945502E-3</v>
      </c>
      <c r="S32" s="195">
        <v>9534</v>
      </c>
      <c r="T32" s="195">
        <v>12484</v>
      </c>
      <c r="U32" s="195">
        <v>13934</v>
      </c>
      <c r="V32" s="195">
        <v>13575</v>
      </c>
      <c r="W32" s="195">
        <v>11885</v>
      </c>
      <c r="X32" s="196">
        <f t="shared" si="17"/>
        <v>-0.12449355432780851</v>
      </c>
      <c r="Y32" s="196">
        <f t="shared" si="18"/>
        <v>4.2501908741589467E-3</v>
      </c>
    </row>
    <row r="33" spans="1:25" x14ac:dyDescent="0.25">
      <c r="A33" s="76"/>
      <c r="B33" s="194" t="s">
        <v>134</v>
      </c>
      <c r="C33" s="195">
        <v>667</v>
      </c>
      <c r="D33" s="195">
        <v>9</v>
      </c>
      <c r="E33" s="195">
        <v>406</v>
      </c>
      <c r="F33" s="195">
        <v>569</v>
      </c>
      <c r="G33" s="195">
        <v>325</v>
      </c>
      <c r="H33" s="195">
        <v>300</v>
      </c>
      <c r="I33" s="196">
        <f t="shared" si="15"/>
        <v>-7.6923076923076872E-2</v>
      </c>
      <c r="J33" s="196">
        <f t="shared" si="12"/>
        <v>5.9756789865248437E-4</v>
      </c>
      <c r="K33" s="195">
        <v>10460</v>
      </c>
      <c r="L33" s="195">
        <v>312</v>
      </c>
      <c r="M33" s="195">
        <v>7170</v>
      </c>
      <c r="N33" s="195">
        <v>11880</v>
      </c>
      <c r="O33" s="195">
        <v>11259</v>
      </c>
      <c r="P33" s="195">
        <v>9558</v>
      </c>
      <c r="Q33" s="196">
        <f t="shared" si="16"/>
        <v>-0.15107913669064743</v>
      </c>
      <c r="R33" s="196">
        <f t="shared" si="14"/>
        <v>4.1659583927193796E-3</v>
      </c>
      <c r="S33" s="195">
        <v>11127</v>
      </c>
      <c r="T33" s="195">
        <v>7576</v>
      </c>
      <c r="U33" s="195">
        <v>12449</v>
      </c>
      <c r="V33" s="195">
        <v>11584</v>
      </c>
      <c r="W33" s="195">
        <v>9858</v>
      </c>
      <c r="X33" s="196">
        <f t="shared" si="17"/>
        <v>-0.14899861878453036</v>
      </c>
      <c r="Y33" s="196">
        <f t="shared" si="18"/>
        <v>3.525316082243071E-3</v>
      </c>
    </row>
    <row r="34" spans="1:25" x14ac:dyDescent="0.25">
      <c r="A34" s="76"/>
      <c r="B34" s="199" t="s">
        <v>148</v>
      </c>
      <c r="C34" s="200">
        <f t="shared" ref="C34" si="19">C26-SUM(C27:C33)</f>
        <v>8560</v>
      </c>
      <c r="D34" s="200">
        <f t="shared" ref="D34:H34" si="20">D26-SUM(D27:D33)</f>
        <v>3613</v>
      </c>
      <c r="E34" s="200">
        <f t="shared" si="20"/>
        <v>25572</v>
      </c>
      <c r="F34" s="200">
        <f t="shared" si="20"/>
        <v>27980</v>
      </c>
      <c r="G34" s="200">
        <f t="shared" si="20"/>
        <v>27391</v>
      </c>
      <c r="H34" s="200">
        <f t="shared" si="20"/>
        <v>29441</v>
      </c>
      <c r="I34" s="201">
        <f t="shared" si="15"/>
        <v>7.4842101420174556E-2</v>
      </c>
      <c r="J34" s="201">
        <f t="shared" si="12"/>
        <v>5.8643321680759308E-2</v>
      </c>
      <c r="K34" s="200">
        <f t="shared" ref="K34:P34" si="21">K26-SUM(K27:K33)</f>
        <v>52699</v>
      </c>
      <c r="L34" s="200">
        <f t="shared" si="21"/>
        <v>64391</v>
      </c>
      <c r="M34" s="200">
        <f t="shared" si="21"/>
        <v>151230</v>
      </c>
      <c r="N34" s="200">
        <f t="shared" si="21"/>
        <v>170115</v>
      </c>
      <c r="O34" s="200">
        <f t="shared" si="21"/>
        <v>192347</v>
      </c>
      <c r="P34" s="200">
        <f t="shared" si="21"/>
        <v>177872</v>
      </c>
      <c r="Q34" s="201">
        <f t="shared" si="16"/>
        <v>-7.5254617956089787E-2</v>
      </c>
      <c r="R34" s="201">
        <f t="shared" si="14"/>
        <v>7.752744833958794E-2</v>
      </c>
      <c r="S34" s="200">
        <f>S26-SUM(S27:S33)</f>
        <v>61259</v>
      </c>
      <c r="T34" s="200">
        <f>T26-SUM(T27:T33)</f>
        <v>176802</v>
      </c>
      <c r="U34" s="200">
        <f>U26-SUM(U27:U33)</f>
        <v>198095</v>
      </c>
      <c r="V34" s="200">
        <f>V26-SUM(V27:V33)</f>
        <v>219738</v>
      </c>
      <c r="W34" s="200">
        <f>W26-SUM(W27:W33)</f>
        <v>207313</v>
      </c>
      <c r="X34" s="201">
        <f t="shared" si="17"/>
        <v>-5.6544612220007506E-2</v>
      </c>
      <c r="Y34" s="201">
        <f t="shared" si="18"/>
        <v>7.4137132578419335E-2</v>
      </c>
    </row>
    <row r="35" spans="1:25" x14ac:dyDescent="0.25">
      <c r="A35" s="76"/>
      <c r="B35" s="186" t="s">
        <v>48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6"/>
      <c r="B36" s="187" t="s">
        <v>71</v>
      </c>
      <c r="C36" s="209">
        <f t="shared" ref="C36:H36" si="22">C37+C40</f>
        <v>43722</v>
      </c>
      <c r="D36" s="209">
        <f t="shared" si="22"/>
        <v>12659</v>
      </c>
      <c r="E36" s="209">
        <f t="shared" si="22"/>
        <v>116137</v>
      </c>
      <c r="F36" s="209">
        <f t="shared" si="22"/>
        <v>129655</v>
      </c>
      <c r="G36" s="209">
        <f t="shared" si="22"/>
        <v>139247</v>
      </c>
      <c r="H36" s="209">
        <f t="shared" si="22"/>
        <v>125286</v>
      </c>
      <c r="I36" s="210">
        <f>IFERROR(H36/G36-1,"-")</f>
        <v>-0.100260687842467</v>
      </c>
      <c r="J36" s="210">
        <f t="shared" ref="J36:J48" si="23">H36/H$8</f>
        <v>0.24955630583525054</v>
      </c>
      <c r="K36" s="209">
        <f t="shared" ref="K36:P36" si="24">K37+K40</f>
        <v>117565</v>
      </c>
      <c r="L36" s="209">
        <f t="shared" si="24"/>
        <v>58109</v>
      </c>
      <c r="M36" s="209">
        <f t="shared" si="24"/>
        <v>366448</v>
      </c>
      <c r="N36" s="209">
        <f t="shared" si="24"/>
        <v>401446</v>
      </c>
      <c r="O36" s="209">
        <f t="shared" si="24"/>
        <v>428409</v>
      </c>
      <c r="P36" s="209">
        <f t="shared" si="24"/>
        <v>457275</v>
      </c>
      <c r="Q36" s="210">
        <f>IFERROR(P36/O36-1,"-")</f>
        <v>6.7379536844464072E-2</v>
      </c>
      <c r="R36" s="210">
        <f t="shared" ref="R36:R48" si="25">P36/P$8</f>
        <v>0.19930828876655726</v>
      </c>
      <c r="S36" s="209">
        <f>S37+S40</f>
        <v>161287</v>
      </c>
      <c r="T36" s="209">
        <f>T37+T40</f>
        <v>482585</v>
      </c>
      <c r="U36" s="209">
        <f>U37+U40</f>
        <v>531101</v>
      </c>
      <c r="V36" s="209">
        <f>V37+V40</f>
        <v>567656</v>
      </c>
      <c r="W36" s="209">
        <f>W37+W40</f>
        <v>582561</v>
      </c>
      <c r="X36" s="210">
        <f>IFERROR(W36/V36-1,"-")</f>
        <v>2.6257099370041059E-2</v>
      </c>
      <c r="Y36" s="210">
        <f>W36/W$8</f>
        <v>0.20832944432822131</v>
      </c>
    </row>
    <row r="37" spans="1:25" x14ac:dyDescent="0.25">
      <c r="A37" s="76"/>
      <c r="B37" s="190" t="s">
        <v>100</v>
      </c>
      <c r="C37" s="191">
        <v>3720</v>
      </c>
      <c r="D37" s="191">
        <v>3211</v>
      </c>
      <c r="E37" s="191">
        <v>15955</v>
      </c>
      <c r="F37" s="191">
        <v>19496</v>
      </c>
      <c r="G37" s="191">
        <v>22023</v>
      </c>
      <c r="H37" s="191">
        <v>15133</v>
      </c>
      <c r="I37" s="192">
        <f>IFERROR(H37/G37-1,"-")</f>
        <v>-0.31285474276892344</v>
      </c>
      <c r="J37" s="192">
        <f t="shared" si="23"/>
        <v>3.014331670102682E-2</v>
      </c>
      <c r="K37" s="191">
        <v>10885</v>
      </c>
      <c r="L37" s="191">
        <v>16977</v>
      </c>
      <c r="M37" s="191">
        <v>42389</v>
      </c>
      <c r="N37" s="191">
        <v>36893</v>
      </c>
      <c r="O37" s="191">
        <v>33320</v>
      </c>
      <c r="P37" s="191">
        <v>39395</v>
      </c>
      <c r="Q37" s="192">
        <f>IFERROR(P37/O37-1,"-")</f>
        <v>0.18232292917166859</v>
      </c>
      <c r="R37" s="192">
        <f t="shared" si="25"/>
        <v>1.717073978668968E-2</v>
      </c>
      <c r="S37" s="191">
        <v>14605</v>
      </c>
      <c r="T37" s="191">
        <v>58344</v>
      </c>
      <c r="U37" s="191">
        <v>56389</v>
      </c>
      <c r="V37" s="191">
        <v>55343</v>
      </c>
      <c r="W37" s="191">
        <v>54528</v>
      </c>
      <c r="X37" s="192">
        <f>IFERROR(W37/V37-1,"-")</f>
        <v>-1.4726342988273133E-2</v>
      </c>
      <c r="Y37" s="192">
        <f>W37/W$8</f>
        <v>1.9499739838968369E-2</v>
      </c>
    </row>
    <row r="38" spans="1:25" x14ac:dyDescent="0.25">
      <c r="A38" s="76"/>
      <c r="B38" s="194" t="s">
        <v>106</v>
      </c>
      <c r="C38" s="195">
        <v>1367</v>
      </c>
      <c r="D38" s="195">
        <v>2458</v>
      </c>
      <c r="E38" s="195">
        <v>7434</v>
      </c>
      <c r="F38" s="195">
        <v>10633</v>
      </c>
      <c r="G38" s="195">
        <v>15287</v>
      </c>
      <c r="H38" s="195">
        <v>8790</v>
      </c>
      <c r="I38" s="196">
        <f>IFERROR(H38/G38-1,"-")</f>
        <v>-0.42500163537646363</v>
      </c>
      <c r="J38" s="196">
        <f t="shared" si="23"/>
        <v>1.7508739430517794E-2</v>
      </c>
      <c r="K38" s="195">
        <v>1366</v>
      </c>
      <c r="L38" s="195">
        <v>2854</v>
      </c>
      <c r="M38" s="195">
        <v>6289</v>
      </c>
      <c r="N38" s="195">
        <v>9371</v>
      </c>
      <c r="O38" s="195">
        <v>7109</v>
      </c>
      <c r="P38" s="195">
        <v>11633</v>
      </c>
      <c r="Q38" s="196">
        <f>IFERROR(P38/O38-1,"-")</f>
        <v>0.63637642425094954</v>
      </c>
      <c r="R38" s="196">
        <f t="shared" si="25"/>
        <v>5.070369740793528E-3</v>
      </c>
      <c r="S38" s="195">
        <v>2733</v>
      </c>
      <c r="T38" s="195">
        <v>13723</v>
      </c>
      <c r="U38" s="195">
        <v>20004</v>
      </c>
      <c r="V38" s="195">
        <v>22396</v>
      </c>
      <c r="W38" s="195">
        <v>20423</v>
      </c>
      <c r="X38" s="196">
        <f>IFERROR(W38/V38-1,"-")</f>
        <v>-8.8096088587247712E-2</v>
      </c>
      <c r="Y38" s="196">
        <f>W38/W$8</f>
        <v>7.3034621979762866E-3</v>
      </c>
    </row>
    <row r="39" spans="1:25" x14ac:dyDescent="0.25">
      <c r="A39" s="76"/>
      <c r="B39" s="194" t="s">
        <v>103</v>
      </c>
      <c r="C39" s="195">
        <v>2353</v>
      </c>
      <c r="D39" s="195">
        <v>753</v>
      </c>
      <c r="E39" s="195">
        <v>8521</v>
      </c>
      <c r="F39" s="195">
        <v>8863</v>
      </c>
      <c r="G39" s="195">
        <v>6736</v>
      </c>
      <c r="H39" s="195">
        <v>6343</v>
      </c>
      <c r="I39" s="196">
        <f>IFERROR(H39/G39-1,"-")</f>
        <v>-5.8343230403800517E-2</v>
      </c>
      <c r="J39" s="196">
        <f t="shared" si="23"/>
        <v>1.2634577270509028E-2</v>
      </c>
      <c r="K39" s="195">
        <v>9519</v>
      </c>
      <c r="L39" s="195">
        <v>14123</v>
      </c>
      <c r="M39" s="195">
        <v>36100</v>
      </c>
      <c r="N39" s="195">
        <v>27522</v>
      </c>
      <c r="O39" s="195">
        <v>26211</v>
      </c>
      <c r="P39" s="195">
        <v>27762</v>
      </c>
      <c r="Q39" s="196">
        <f>IFERROR(P39/O39-1,"-")</f>
        <v>5.9173629392239802E-2</v>
      </c>
      <c r="R39" s="196">
        <f t="shared" si="25"/>
        <v>1.2100370045896152E-2</v>
      </c>
      <c r="S39" s="195">
        <v>11872</v>
      </c>
      <c r="T39" s="195">
        <v>44621</v>
      </c>
      <c r="U39" s="195">
        <v>36385</v>
      </c>
      <c r="V39" s="195">
        <v>32947</v>
      </c>
      <c r="W39" s="195">
        <v>34105</v>
      </c>
      <c r="X39" s="196">
        <f>IFERROR(W39/V39-1,"-")</f>
        <v>3.5147357877803653E-2</v>
      </c>
      <c r="Y39" s="196">
        <f>W39/W$8</f>
        <v>1.2196277640992081E-2</v>
      </c>
    </row>
    <row r="40" spans="1:25" x14ac:dyDescent="0.25">
      <c r="A40" s="76"/>
      <c r="B40" s="190" t="s">
        <v>110</v>
      </c>
      <c r="C40" s="191">
        <v>40002</v>
      </c>
      <c r="D40" s="191">
        <v>9448</v>
      </c>
      <c r="E40" s="191">
        <v>100182</v>
      </c>
      <c r="F40" s="191">
        <v>110159</v>
      </c>
      <c r="G40" s="191">
        <v>117224</v>
      </c>
      <c r="H40" s="191">
        <v>110153</v>
      </c>
      <c r="I40" s="192">
        <f>IFERROR(H40/G40-1,"-")</f>
        <v>-6.032041220227935E-2</v>
      </c>
      <c r="J40" s="192">
        <f t="shared" si="23"/>
        <v>0.21941298913422372</v>
      </c>
      <c r="K40" s="191">
        <v>106680</v>
      </c>
      <c r="L40" s="191">
        <v>41132</v>
      </c>
      <c r="M40" s="191">
        <v>324059</v>
      </c>
      <c r="N40" s="191">
        <v>364553</v>
      </c>
      <c r="O40" s="191">
        <v>395089</v>
      </c>
      <c r="P40" s="191">
        <v>417880</v>
      </c>
      <c r="Q40" s="192">
        <f>IFERROR(P40/O40-1,"-")</f>
        <v>5.7685736631493123E-2</v>
      </c>
      <c r="R40" s="192">
        <f t="shared" si="25"/>
        <v>0.18213754897986759</v>
      </c>
      <c r="S40" s="191">
        <v>146682</v>
      </c>
      <c r="T40" s="191">
        <v>424241</v>
      </c>
      <c r="U40" s="191">
        <v>474712</v>
      </c>
      <c r="V40" s="191">
        <v>512313</v>
      </c>
      <c r="W40" s="191">
        <v>528033</v>
      </c>
      <c r="X40" s="192">
        <f>IFERROR(W40/V40-1,"-")</f>
        <v>3.0684366783587436E-2</v>
      </c>
      <c r="Y40" s="192">
        <f>W40/W$8</f>
        <v>0.18882970448925293</v>
      </c>
    </row>
    <row r="41" spans="1:25" s="76" customFormat="1" x14ac:dyDescent="0.25">
      <c r="B41" s="194" t="s">
        <v>113</v>
      </c>
      <c r="C41" s="195">
        <v>19320</v>
      </c>
      <c r="D41" s="195">
        <v>2219</v>
      </c>
      <c r="E41" s="195">
        <v>48779</v>
      </c>
      <c r="F41" s="195">
        <v>47879</v>
      </c>
      <c r="G41" s="195">
        <v>50039</v>
      </c>
      <c r="H41" s="195">
        <v>44717</v>
      </c>
      <c r="I41" s="196">
        <f t="shared" ref="I41:I48" si="26">IFERROR(H41/G41-1,"-")</f>
        <v>-0.10635704150762404</v>
      </c>
      <c r="J41" s="196">
        <f t="shared" si="23"/>
        <v>8.9071479080143817E-2</v>
      </c>
      <c r="K41" s="195">
        <v>50104</v>
      </c>
      <c r="L41" s="195">
        <v>7555</v>
      </c>
      <c r="M41" s="195">
        <v>169633</v>
      </c>
      <c r="N41" s="195">
        <v>195278</v>
      </c>
      <c r="O41" s="195">
        <v>221210</v>
      </c>
      <c r="P41" s="195">
        <v>229840</v>
      </c>
      <c r="Q41" s="196">
        <f t="shared" ref="Q41:Q48" si="27">IFERROR(P41/O41-1,"-")</f>
        <v>3.9012702861534354E-2</v>
      </c>
      <c r="R41" s="196">
        <f t="shared" si="25"/>
        <v>0.100178267104271</v>
      </c>
      <c r="S41" s="195">
        <v>69424</v>
      </c>
      <c r="T41" s="195">
        <v>218412</v>
      </c>
      <c r="U41" s="195">
        <v>243157</v>
      </c>
      <c r="V41" s="195">
        <v>271249</v>
      </c>
      <c r="W41" s="195">
        <v>274557</v>
      </c>
      <c r="X41" s="196">
        <f t="shared" ref="X41:X48" si="28">IFERROR(W41/V41-1,"-")</f>
        <v>1.2195436665204396E-2</v>
      </c>
      <c r="Y41" s="196">
        <f t="shared" ref="Y41:Y48" si="29">W41/W$8</f>
        <v>9.8184236923555573E-2</v>
      </c>
    </row>
    <row r="42" spans="1:25" s="76" customFormat="1" x14ac:dyDescent="0.25">
      <c r="B42" s="194" t="s">
        <v>116</v>
      </c>
      <c r="C42" s="195">
        <v>2941</v>
      </c>
      <c r="D42" s="195">
        <v>214</v>
      </c>
      <c r="E42" s="195">
        <v>4580</v>
      </c>
      <c r="F42" s="195">
        <v>6825</v>
      </c>
      <c r="G42" s="195">
        <v>7244</v>
      </c>
      <c r="H42" s="195">
        <v>8062</v>
      </c>
      <c r="I42" s="196">
        <f t="shared" si="26"/>
        <v>0.11292103810049703</v>
      </c>
      <c r="J42" s="196">
        <f t="shared" si="23"/>
        <v>1.6058641329787765E-2</v>
      </c>
      <c r="K42" s="195">
        <v>6234</v>
      </c>
      <c r="L42" s="195">
        <v>2788</v>
      </c>
      <c r="M42" s="195">
        <v>11814</v>
      </c>
      <c r="N42" s="195">
        <v>14535</v>
      </c>
      <c r="O42" s="195">
        <v>12721</v>
      </c>
      <c r="P42" s="195">
        <v>13089</v>
      </c>
      <c r="Q42" s="196">
        <f t="shared" si="27"/>
        <v>2.8928543353510028E-2</v>
      </c>
      <c r="R42" s="196">
        <f t="shared" si="25"/>
        <v>5.7049831975626662E-3</v>
      </c>
      <c r="S42" s="195">
        <v>9175</v>
      </c>
      <c r="T42" s="195">
        <v>16394</v>
      </c>
      <c r="U42" s="195">
        <v>21360</v>
      </c>
      <c r="V42" s="195">
        <v>19965</v>
      </c>
      <c r="W42" s="195">
        <v>21151</v>
      </c>
      <c r="X42" s="196">
        <f t="shared" si="28"/>
        <v>5.9403956924618084E-2</v>
      </c>
      <c r="Y42" s="196">
        <f t="shared" si="29"/>
        <v>7.5638020344413869E-3</v>
      </c>
    </row>
    <row r="43" spans="1:25" x14ac:dyDescent="0.25">
      <c r="A43" s="76"/>
      <c r="B43" s="194" t="s">
        <v>119</v>
      </c>
      <c r="C43" s="195">
        <v>1747</v>
      </c>
      <c r="D43" s="195">
        <v>414</v>
      </c>
      <c r="E43" s="195">
        <v>3474</v>
      </c>
      <c r="F43" s="195">
        <v>5140</v>
      </c>
      <c r="G43" s="195">
        <v>5775</v>
      </c>
      <c r="H43" s="195">
        <v>5598</v>
      </c>
      <c r="I43" s="196">
        <f t="shared" si="26"/>
        <v>-3.0649350649350704E-2</v>
      </c>
      <c r="J43" s="196">
        <f t="shared" si="23"/>
        <v>1.1150616988855359E-2</v>
      </c>
      <c r="K43" s="195">
        <v>2889</v>
      </c>
      <c r="L43" s="195">
        <v>4201</v>
      </c>
      <c r="M43" s="195">
        <v>8084</v>
      </c>
      <c r="N43" s="195">
        <v>8393</v>
      </c>
      <c r="O43" s="195">
        <v>7703</v>
      </c>
      <c r="P43" s="195">
        <v>9053</v>
      </c>
      <c r="Q43" s="196">
        <f t="shared" si="27"/>
        <v>0.17525639361287815</v>
      </c>
      <c r="R43" s="196">
        <f t="shared" si="25"/>
        <v>3.9458486429471166E-3</v>
      </c>
      <c r="S43" s="195">
        <v>4636</v>
      </c>
      <c r="T43" s="195">
        <v>11558</v>
      </c>
      <c r="U43" s="195">
        <v>13533</v>
      </c>
      <c r="V43" s="195">
        <v>13478</v>
      </c>
      <c r="W43" s="195">
        <v>14651</v>
      </c>
      <c r="X43" s="196">
        <f t="shared" si="28"/>
        <v>8.7030716723549562E-2</v>
      </c>
      <c r="Y43" s="196">
        <f t="shared" si="29"/>
        <v>5.2393392088601375E-3</v>
      </c>
    </row>
    <row r="44" spans="1:25" x14ac:dyDescent="0.25">
      <c r="A44" s="76"/>
      <c r="B44" s="194" t="s">
        <v>126</v>
      </c>
      <c r="C44" s="195">
        <v>765</v>
      </c>
      <c r="D44" s="195">
        <v>228</v>
      </c>
      <c r="E44" s="195">
        <v>2017</v>
      </c>
      <c r="F44" s="195">
        <v>2071</v>
      </c>
      <c r="G44" s="195">
        <v>2523</v>
      </c>
      <c r="H44" s="195">
        <v>1994</v>
      </c>
      <c r="I44" s="196">
        <f t="shared" si="26"/>
        <v>-0.2096710265556877</v>
      </c>
      <c r="J44" s="196">
        <f t="shared" si="23"/>
        <v>3.9718346330435131E-3</v>
      </c>
      <c r="K44" s="195">
        <v>5319</v>
      </c>
      <c r="L44" s="195">
        <v>3855</v>
      </c>
      <c r="M44" s="195">
        <v>19256</v>
      </c>
      <c r="N44" s="195">
        <v>17394</v>
      </c>
      <c r="O44" s="195">
        <v>18778</v>
      </c>
      <c r="P44" s="195">
        <v>17497</v>
      </c>
      <c r="Q44" s="196">
        <f t="shared" si="27"/>
        <v>-6.8218127596123113E-2</v>
      </c>
      <c r="R44" s="196">
        <f t="shared" si="25"/>
        <v>7.6262580034956043E-3</v>
      </c>
      <c r="S44" s="195">
        <v>6084</v>
      </c>
      <c r="T44" s="195">
        <v>21273</v>
      </c>
      <c r="U44" s="195">
        <v>19465</v>
      </c>
      <c r="V44" s="195">
        <v>21301</v>
      </c>
      <c r="W44" s="195">
        <v>19491</v>
      </c>
      <c r="X44" s="196">
        <f t="shared" si="28"/>
        <v>-8.4972536500633744E-2</v>
      </c>
      <c r="Y44" s="196">
        <f t="shared" si="29"/>
        <v>6.9701699897544833E-3</v>
      </c>
    </row>
    <row r="45" spans="1:25" x14ac:dyDescent="0.25">
      <c r="A45" s="76"/>
      <c r="B45" s="194" t="s">
        <v>122</v>
      </c>
      <c r="C45" s="195">
        <v>885</v>
      </c>
      <c r="D45" s="195">
        <v>113</v>
      </c>
      <c r="E45" s="195">
        <v>1063</v>
      </c>
      <c r="F45" s="195">
        <v>1345</v>
      </c>
      <c r="G45" s="195">
        <v>1511</v>
      </c>
      <c r="H45" s="195">
        <v>1991</v>
      </c>
      <c r="I45" s="196">
        <f t="shared" si="26"/>
        <v>0.31767041694242226</v>
      </c>
      <c r="J45" s="196">
        <f t="shared" si="23"/>
        <v>3.965858954056988E-3</v>
      </c>
      <c r="K45" s="195">
        <v>7751</v>
      </c>
      <c r="L45" s="195">
        <v>4535</v>
      </c>
      <c r="M45" s="195">
        <v>18088</v>
      </c>
      <c r="N45" s="195">
        <v>21594</v>
      </c>
      <c r="O45" s="195">
        <v>22419</v>
      </c>
      <c r="P45" s="195">
        <v>18490</v>
      </c>
      <c r="Q45" s="196">
        <f t="shared" si="27"/>
        <v>-0.17525313350283245</v>
      </c>
      <c r="R45" s="196">
        <f t="shared" si="25"/>
        <v>8.0590678678992816E-3</v>
      </c>
      <c r="S45" s="195">
        <v>8636</v>
      </c>
      <c r="T45" s="195">
        <v>19151</v>
      </c>
      <c r="U45" s="195">
        <v>22939</v>
      </c>
      <c r="V45" s="195">
        <v>23930</v>
      </c>
      <c r="W45" s="195">
        <v>20481</v>
      </c>
      <c r="X45" s="196">
        <f t="shared" si="28"/>
        <v>-0.1441287087338069</v>
      </c>
      <c r="Y45" s="196">
        <f t="shared" si="29"/>
        <v>7.3242035585737815E-3</v>
      </c>
    </row>
    <row r="46" spans="1:25" x14ac:dyDescent="0.25">
      <c r="A46" s="76"/>
      <c r="B46" s="194" t="s">
        <v>131</v>
      </c>
      <c r="C46" s="195">
        <v>1095</v>
      </c>
      <c r="D46" s="195">
        <v>13</v>
      </c>
      <c r="E46" s="195">
        <v>1595</v>
      </c>
      <c r="F46" s="195">
        <v>1666</v>
      </c>
      <c r="G46" s="195">
        <v>984</v>
      </c>
      <c r="H46" s="195">
        <v>1173</v>
      </c>
      <c r="I46" s="196">
        <f t="shared" si="26"/>
        <v>0.19207317073170738</v>
      </c>
      <c r="J46" s="196">
        <f t="shared" si="23"/>
        <v>2.336490483731214E-3</v>
      </c>
      <c r="K46" s="195">
        <v>2224</v>
      </c>
      <c r="L46" s="195">
        <v>762</v>
      </c>
      <c r="M46" s="195">
        <v>3713</v>
      </c>
      <c r="N46" s="195">
        <v>4562</v>
      </c>
      <c r="O46" s="195">
        <v>4273</v>
      </c>
      <c r="P46" s="195">
        <v>5312</v>
      </c>
      <c r="Q46" s="196">
        <f t="shared" si="27"/>
        <v>0.24315469225368602</v>
      </c>
      <c r="R46" s="196">
        <f t="shared" si="25"/>
        <v>2.3152930510698206E-3</v>
      </c>
      <c r="S46" s="195">
        <v>3319</v>
      </c>
      <c r="T46" s="195">
        <v>5308</v>
      </c>
      <c r="U46" s="195">
        <v>6228</v>
      </c>
      <c r="V46" s="195">
        <v>5257</v>
      </c>
      <c r="W46" s="195">
        <v>6485</v>
      </c>
      <c r="X46" s="196">
        <f t="shared" si="28"/>
        <v>0.23359330416587398</v>
      </c>
      <c r="Y46" s="196">
        <f t="shared" si="29"/>
        <v>2.319098680599139E-3</v>
      </c>
    </row>
    <row r="47" spans="1:25" x14ac:dyDescent="0.25">
      <c r="A47" s="76"/>
      <c r="B47" s="194" t="s">
        <v>134</v>
      </c>
      <c r="C47" s="195">
        <v>1063</v>
      </c>
      <c r="D47" s="195">
        <v>13</v>
      </c>
      <c r="E47" s="195">
        <v>781</v>
      </c>
      <c r="F47" s="195">
        <v>1075</v>
      </c>
      <c r="G47" s="195">
        <v>873</v>
      </c>
      <c r="H47" s="195">
        <v>779</v>
      </c>
      <c r="I47" s="196">
        <f t="shared" si="26"/>
        <v>-0.10767468499427257</v>
      </c>
      <c r="J47" s="196">
        <f t="shared" si="23"/>
        <v>1.5516846435009511E-3</v>
      </c>
      <c r="K47" s="195">
        <v>3685</v>
      </c>
      <c r="L47" s="195">
        <v>642</v>
      </c>
      <c r="M47" s="195">
        <v>3143</v>
      </c>
      <c r="N47" s="195">
        <v>4863</v>
      </c>
      <c r="O47" s="195">
        <v>4514</v>
      </c>
      <c r="P47" s="195">
        <v>3917</v>
      </c>
      <c r="Q47" s="196">
        <f t="shared" si="27"/>
        <v>-0.13225520602569785</v>
      </c>
      <c r="R47" s="196">
        <f t="shared" si="25"/>
        <v>1.7072671086296098E-3</v>
      </c>
      <c r="S47" s="195">
        <v>4748</v>
      </c>
      <c r="T47" s="195">
        <v>3924</v>
      </c>
      <c r="U47" s="195">
        <v>5938</v>
      </c>
      <c r="V47" s="195">
        <v>5387</v>
      </c>
      <c r="W47" s="195">
        <v>4696</v>
      </c>
      <c r="X47" s="196">
        <f t="shared" si="28"/>
        <v>-0.12827176536105434</v>
      </c>
      <c r="Y47" s="196">
        <f t="shared" si="29"/>
        <v>1.6793349890660845E-3</v>
      </c>
    </row>
    <row r="48" spans="1:25" x14ac:dyDescent="0.25">
      <c r="A48" s="76"/>
      <c r="B48" s="199" t="s">
        <v>148</v>
      </c>
      <c r="C48" s="200">
        <f t="shared" ref="C48" si="30">C40-SUM(C41:C47)</f>
        <v>12186</v>
      </c>
      <c r="D48" s="200">
        <f t="shared" ref="D48:H48" si="31">D40-SUM(D41:D47)</f>
        <v>6234</v>
      </c>
      <c r="E48" s="200">
        <f t="shared" si="31"/>
        <v>37893</v>
      </c>
      <c r="F48" s="200">
        <f t="shared" si="31"/>
        <v>44158</v>
      </c>
      <c r="G48" s="200">
        <f t="shared" si="31"/>
        <v>48275</v>
      </c>
      <c r="H48" s="200">
        <f t="shared" si="31"/>
        <v>45839</v>
      </c>
      <c r="I48" s="201">
        <f t="shared" si="26"/>
        <v>-5.0460901087519439E-2</v>
      </c>
      <c r="J48" s="201">
        <f t="shared" si="23"/>
        <v>9.1306383021104109E-2</v>
      </c>
      <c r="K48" s="200">
        <f t="shared" ref="K48:P48" si="32">K40-SUM(K41:K47)</f>
        <v>28474</v>
      </c>
      <c r="L48" s="200">
        <f t="shared" si="32"/>
        <v>16794</v>
      </c>
      <c r="M48" s="200">
        <f t="shared" si="32"/>
        <v>90328</v>
      </c>
      <c r="N48" s="200">
        <f t="shared" si="32"/>
        <v>97934</v>
      </c>
      <c r="O48" s="200">
        <f t="shared" si="32"/>
        <v>103471</v>
      </c>
      <c r="P48" s="200">
        <f t="shared" si="32"/>
        <v>120682</v>
      </c>
      <c r="Q48" s="201">
        <f t="shared" si="27"/>
        <v>0.16633646142397396</v>
      </c>
      <c r="R48" s="201">
        <f t="shared" si="25"/>
        <v>5.2600564003992482E-2</v>
      </c>
      <c r="S48" s="200">
        <f>S40-SUM(S41:S47)</f>
        <v>40660</v>
      </c>
      <c r="T48" s="200">
        <f>T40-SUM(T41:T47)</f>
        <v>128221</v>
      </c>
      <c r="U48" s="200">
        <f>U40-SUM(U41:U47)</f>
        <v>142092</v>
      </c>
      <c r="V48" s="200">
        <f>V40-SUM(V41:V47)</f>
        <v>151746</v>
      </c>
      <c r="W48" s="200">
        <f>W40-SUM(W41:W47)</f>
        <v>166521</v>
      </c>
      <c r="X48" s="201">
        <f t="shared" si="28"/>
        <v>9.736665216875573E-2</v>
      </c>
      <c r="Y48" s="201">
        <f t="shared" si="29"/>
        <v>5.9549519104402357E-2</v>
      </c>
    </row>
    <row r="49" spans="1:25" x14ac:dyDescent="0.25">
      <c r="A49" s="76"/>
      <c r="B49" s="186" t="s">
        <v>49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6"/>
      <c r="B50" s="187" t="s">
        <v>71</v>
      </c>
      <c r="C50" s="209">
        <f t="shared" ref="C50:H50" si="33">C51+C54</f>
        <v>1055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9247</v>
      </c>
      <c r="T50" s="209">
        <f>T51+T54</f>
        <v>22508</v>
      </c>
      <c r="U50" s="209">
        <f>U51+U54</f>
        <v>32923</v>
      </c>
      <c r="V50" s="209">
        <f>V51+V54</f>
        <v>28494</v>
      </c>
      <c r="W50" s="209">
        <f>W51+W54</f>
        <v>27551</v>
      </c>
      <c r="X50" s="210">
        <f>IFERROR(W50/V50-1,"-")</f>
        <v>-3.3094686600687817E-2</v>
      </c>
      <c r="Y50" s="210">
        <f>W50/W$8</f>
        <v>9.8525038934752333E-3</v>
      </c>
    </row>
    <row r="51" spans="1:25" x14ac:dyDescent="0.25">
      <c r="A51" s="76"/>
      <c r="B51" s="190" t="s">
        <v>100</v>
      </c>
      <c r="C51" s="191">
        <v>890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1663</v>
      </c>
      <c r="T51" s="191">
        <v>3711</v>
      </c>
      <c r="U51" s="191">
        <v>14572</v>
      </c>
      <c r="V51" s="191">
        <v>7752</v>
      </c>
      <c r="W51" s="191">
        <v>5603</v>
      </c>
      <c r="X51" s="192">
        <f>IFERROR(W51/V51-1,"-")</f>
        <v>-0.27721878224974206</v>
      </c>
      <c r="Y51" s="192">
        <f>W51/W$8</f>
        <v>2.0036869556510372E-3</v>
      </c>
    </row>
    <row r="52" spans="1:25" x14ac:dyDescent="0.25">
      <c r="A52" s="76"/>
      <c r="B52" s="194" t="s">
        <v>106</v>
      </c>
      <c r="C52" s="195">
        <v>890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1257</v>
      </c>
      <c r="T52" s="195">
        <v>1903</v>
      </c>
      <c r="U52" s="195">
        <v>10834</v>
      </c>
      <c r="V52" s="195">
        <v>5190</v>
      </c>
      <c r="W52" s="195">
        <v>3256</v>
      </c>
      <c r="X52" s="196">
        <f>IFERROR(W52/V52-1,"-")</f>
        <v>-0.37263969171483624</v>
      </c>
      <c r="Y52" s="196">
        <f>W52/W$8</f>
        <v>1.1643770707834692E-3</v>
      </c>
    </row>
    <row r="53" spans="1:25" x14ac:dyDescent="0.25">
      <c r="A53" s="76"/>
      <c r="B53" s="194" t="s">
        <v>103</v>
      </c>
      <c r="C53" s="195">
        <v>0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406</v>
      </c>
      <c r="T53" s="195">
        <v>1808</v>
      </c>
      <c r="U53" s="195">
        <v>3738</v>
      </c>
      <c r="V53" s="195">
        <v>2562</v>
      </c>
      <c r="W53" s="195">
        <v>2347</v>
      </c>
      <c r="X53" s="196">
        <f>IFERROR(W53/V53-1,"-")</f>
        <v>-8.391881342701013E-2</v>
      </c>
      <c r="Y53" s="196">
        <f>W53/W$8</f>
        <v>8.3930988486756821E-4</v>
      </c>
    </row>
    <row r="54" spans="1:25" x14ac:dyDescent="0.25">
      <c r="A54" s="76"/>
      <c r="B54" s="190" t="s">
        <v>110</v>
      </c>
      <c r="C54" s="191">
        <v>165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7584</v>
      </c>
      <c r="T54" s="191">
        <v>18797</v>
      </c>
      <c r="U54" s="191">
        <v>18351</v>
      </c>
      <c r="V54" s="191">
        <v>20742</v>
      </c>
      <c r="W54" s="191">
        <v>21948</v>
      </c>
      <c r="X54" s="192">
        <f>IFERROR(W54/V54-1,"-")</f>
        <v>5.8142898466878812E-2</v>
      </c>
      <c r="Y54" s="192">
        <f>W54/W$8</f>
        <v>7.8488169378241948E-3</v>
      </c>
    </row>
    <row r="55" spans="1:25" s="76" customFormat="1" x14ac:dyDescent="0.25">
      <c r="B55" s="194" t="s">
        <v>113</v>
      </c>
      <c r="C55" s="195">
        <v>14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2315</v>
      </c>
      <c r="T55" s="195">
        <v>6815</v>
      </c>
      <c r="U55" s="195">
        <v>5827</v>
      </c>
      <c r="V55" s="195">
        <v>7309</v>
      </c>
      <c r="W55" s="195">
        <v>7932</v>
      </c>
      <c r="X55" s="196">
        <f t="shared" ref="X55:X62" si="39">IFERROR(W55/V55-1,"-")</f>
        <v>8.5237378574360312E-2</v>
      </c>
      <c r="Y55" s="196">
        <f t="shared" ref="Y55:Y62" si="40">W55/W$8</f>
        <v>2.836559866540073E-3</v>
      </c>
    </row>
    <row r="56" spans="1:25" s="76" customFormat="1" x14ac:dyDescent="0.25">
      <c r="B56" s="194" t="s">
        <v>116</v>
      </c>
      <c r="C56" s="195">
        <v>37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2201</v>
      </c>
      <c r="T56" s="195">
        <v>4238</v>
      </c>
      <c r="U56" s="195">
        <v>3135</v>
      </c>
      <c r="V56" s="195">
        <v>4049</v>
      </c>
      <c r="W56" s="195">
        <v>4171</v>
      </c>
      <c r="X56" s="196">
        <f t="shared" si="39"/>
        <v>3.0130896517658767E-2</v>
      </c>
      <c r="Y56" s="196">
        <f t="shared" si="40"/>
        <v>1.4915899146922143E-3</v>
      </c>
    </row>
    <row r="57" spans="1:25" x14ac:dyDescent="0.25">
      <c r="A57" s="76"/>
      <c r="B57" s="194" t="s">
        <v>119</v>
      </c>
      <c r="C57" s="195">
        <v>35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428</v>
      </c>
      <c r="T57" s="195">
        <v>1532</v>
      </c>
      <c r="U57" s="195">
        <v>1919</v>
      </c>
      <c r="V57" s="195">
        <v>1507</v>
      </c>
      <c r="W57" s="195">
        <v>1676</v>
      </c>
      <c r="X57" s="196">
        <f t="shared" si="39"/>
        <v>0.11214333112143327</v>
      </c>
      <c r="Y57" s="196">
        <f t="shared" si="40"/>
        <v>5.9935379933448842E-4</v>
      </c>
    </row>
    <row r="58" spans="1:25" x14ac:dyDescent="0.25">
      <c r="A58" s="76"/>
      <c r="B58" s="194" t="s">
        <v>126</v>
      </c>
      <c r="C58" s="195">
        <v>25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230</v>
      </c>
      <c r="T58" s="195">
        <v>558</v>
      </c>
      <c r="U58" s="195">
        <v>409</v>
      </c>
      <c r="V58" s="195">
        <v>679</v>
      </c>
      <c r="W58" s="195">
        <v>657</v>
      </c>
      <c r="X58" s="196">
        <f t="shared" si="39"/>
        <v>-3.2400589101620025E-2</v>
      </c>
      <c r="Y58" s="196">
        <f t="shared" si="40"/>
        <v>2.3494955021644324E-4</v>
      </c>
    </row>
    <row r="59" spans="1:25" x14ac:dyDescent="0.25">
      <c r="A59" s="76"/>
      <c r="B59" s="194" t="s">
        <v>122</v>
      </c>
      <c r="C59" s="195">
        <v>16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151</v>
      </c>
      <c r="T59" s="195">
        <v>484</v>
      </c>
      <c r="U59" s="195">
        <v>429</v>
      </c>
      <c r="V59" s="195">
        <v>435</v>
      </c>
      <c r="W59" s="195">
        <v>564</v>
      </c>
      <c r="X59" s="196">
        <f t="shared" si="39"/>
        <v>0.29655172413793096</v>
      </c>
      <c r="Y59" s="196">
        <f t="shared" si="40"/>
        <v>2.0169185132735767E-4</v>
      </c>
    </row>
    <row r="60" spans="1:25" x14ac:dyDescent="0.25">
      <c r="A60" s="76"/>
      <c r="B60" s="194" t="s">
        <v>131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62</v>
      </c>
      <c r="U60" s="195">
        <v>159</v>
      </c>
      <c r="V60" s="195">
        <v>92</v>
      </c>
      <c r="W60" s="195">
        <v>172</v>
      </c>
      <c r="X60" s="196">
        <f t="shared" si="39"/>
        <v>0.86956521739130443</v>
      </c>
      <c r="Y60" s="196">
        <f t="shared" si="40"/>
        <v>6.1508862461534612E-5</v>
      </c>
    </row>
    <row r="61" spans="1:25" x14ac:dyDescent="0.25">
      <c r="A61" s="76"/>
      <c r="B61" s="194" t="s">
        <v>134</v>
      </c>
      <c r="C61" s="195">
        <v>0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105</v>
      </c>
      <c r="T61" s="195">
        <v>97</v>
      </c>
      <c r="U61" s="195">
        <v>140</v>
      </c>
      <c r="V61" s="195">
        <v>90</v>
      </c>
      <c r="W61" s="195">
        <v>417</v>
      </c>
      <c r="X61" s="196">
        <f t="shared" si="39"/>
        <v>3.6333333333333337</v>
      </c>
      <c r="Y61" s="196">
        <f t="shared" si="40"/>
        <v>1.4912323050267402E-4</v>
      </c>
    </row>
    <row r="62" spans="1:25" x14ac:dyDescent="0.25">
      <c r="A62" s="76"/>
      <c r="B62" s="199" t="s">
        <v>148</v>
      </c>
      <c r="C62" s="200">
        <f t="shared" ref="C62" si="41">C54-SUM(C55:C61)</f>
        <v>38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2078</v>
      </c>
      <c r="T62" s="200">
        <f>T54-SUM(T55:T61)</f>
        <v>5011</v>
      </c>
      <c r="U62" s="200">
        <f>U54-SUM(U55:U61)</f>
        <v>6333</v>
      </c>
      <c r="V62" s="200">
        <f>V54-SUM(V55:V61)</f>
        <v>6581</v>
      </c>
      <c r="W62" s="200">
        <f>W54-SUM(W55:W61)</f>
        <v>6359</v>
      </c>
      <c r="X62" s="201">
        <f t="shared" si="39"/>
        <v>-3.3733475155751425E-2</v>
      </c>
      <c r="Y62" s="201">
        <f t="shared" si="40"/>
        <v>2.2740398627494104E-3</v>
      </c>
    </row>
    <row r="63" spans="1:25" x14ac:dyDescent="0.25">
      <c r="A63" s="76"/>
      <c r="B63" s="186" t="s">
        <v>50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6"/>
      <c r="B64" s="187" t="s">
        <v>71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25235</v>
      </c>
      <c r="M64" s="209">
        <f t="shared" si="46"/>
        <v>0</v>
      </c>
      <c r="N64" s="209">
        <f t="shared" si="46"/>
        <v>54117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29928</v>
      </c>
      <c r="T64" s="209">
        <f>T65+T68</f>
        <v>100008</v>
      </c>
      <c r="U64" s="209">
        <f>U65+U68</f>
        <v>115270</v>
      </c>
      <c r="V64" s="209">
        <f>V65+V68</f>
        <v>132160</v>
      </c>
      <c r="W64" s="209">
        <f>W65+W68</f>
        <v>102901</v>
      </c>
      <c r="X64" s="210">
        <f>IFERROR(W64/V64-1,"-")</f>
        <v>-0.22139073849878932</v>
      </c>
      <c r="Y64" s="210">
        <f>W64/W$8</f>
        <v>3.6798392186944029E-2</v>
      </c>
    </row>
    <row r="65" spans="1:25" x14ac:dyDescent="0.25">
      <c r="A65" s="76"/>
      <c r="B65" s="190" t="s">
        <v>100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14677</v>
      </c>
      <c r="M65" s="191">
        <v>0</v>
      </c>
      <c r="N65" s="191">
        <v>23432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11351</v>
      </c>
      <c r="T65" s="191">
        <v>27176</v>
      </c>
      <c r="U65" s="191">
        <v>29241</v>
      </c>
      <c r="V65" s="191">
        <v>39888</v>
      </c>
      <c r="W65" s="191">
        <v>29124</v>
      </c>
      <c r="X65" s="192">
        <f>IFERROR(W65/V65-1,"-")</f>
        <v>-0.26985559566786999</v>
      </c>
      <c r="Y65" s="192">
        <f>W65/W$8</f>
        <v>1.0415023897265896E-2</v>
      </c>
    </row>
    <row r="66" spans="1:25" x14ac:dyDescent="0.25">
      <c r="A66" s="76"/>
      <c r="B66" s="194" t="s">
        <v>106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13481</v>
      </c>
      <c r="M66" s="195">
        <v>0</v>
      </c>
      <c r="N66" s="195">
        <v>16493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4003</v>
      </c>
      <c r="T66" s="195">
        <v>22180</v>
      </c>
      <c r="U66" s="195">
        <v>20844</v>
      </c>
      <c r="V66" s="195">
        <v>23962</v>
      </c>
      <c r="W66" s="195">
        <v>9961</v>
      </c>
      <c r="X66" s="196">
        <f>IFERROR(W66/V66-1,"-")</f>
        <v>-0.58430014189132795</v>
      </c>
      <c r="Y66" s="196">
        <f>W66/W$8</f>
        <v>3.5621498777868967E-3</v>
      </c>
    </row>
    <row r="67" spans="1:25" x14ac:dyDescent="0.25">
      <c r="A67" s="76"/>
      <c r="B67" s="194" t="s">
        <v>103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1196</v>
      </c>
      <c r="M67" s="195">
        <v>0</v>
      </c>
      <c r="N67" s="195">
        <v>6939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7348</v>
      </c>
      <c r="T67" s="195">
        <v>4996</v>
      </c>
      <c r="U67" s="195">
        <v>8397</v>
      </c>
      <c r="V67" s="195">
        <v>15926</v>
      </c>
      <c r="W67" s="195">
        <v>19163</v>
      </c>
      <c r="X67" s="196">
        <f>IFERROR(W67/V67-1,"-")</f>
        <v>0.20325254301142781</v>
      </c>
      <c r="Y67" s="196">
        <f>W67/W$8</f>
        <v>6.8528740194789984E-3</v>
      </c>
    </row>
    <row r="68" spans="1:25" x14ac:dyDescent="0.25">
      <c r="A68" s="76"/>
      <c r="B68" s="190" t="s">
        <v>110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10558</v>
      </c>
      <c r="M68" s="191">
        <v>0</v>
      </c>
      <c r="N68" s="191">
        <v>30685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18577</v>
      </c>
      <c r="T68" s="191">
        <v>72832</v>
      </c>
      <c r="U68" s="191">
        <v>86029</v>
      </c>
      <c r="V68" s="191">
        <v>92272</v>
      </c>
      <c r="W68" s="191">
        <v>73777</v>
      </c>
      <c r="X68" s="192">
        <f>IFERROR(W68/V68-1,"-")</f>
        <v>-0.20044000346800761</v>
      </c>
      <c r="Y68" s="192">
        <f>W68/W$8</f>
        <v>2.6383368289678133E-2</v>
      </c>
    </row>
    <row r="69" spans="1:25" s="76" customFormat="1" x14ac:dyDescent="0.25">
      <c r="B69" s="194" t="s">
        <v>113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932</v>
      </c>
      <c r="M69" s="195">
        <v>0</v>
      </c>
      <c r="N69" s="195">
        <v>12658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7112</v>
      </c>
      <c r="T69" s="195">
        <v>35001</v>
      </c>
      <c r="U69" s="195">
        <v>32744</v>
      </c>
      <c r="V69" s="195">
        <v>32081</v>
      </c>
      <c r="W69" s="195">
        <v>31987</v>
      </c>
      <c r="X69" s="196">
        <f t="shared" ref="X69:X76" si="50">IFERROR(W69/V69-1,"-")</f>
        <v>-2.9300832268320809E-3</v>
      </c>
      <c r="Y69" s="196">
        <f t="shared" ref="Y69:Y76" si="51">W69/W$8</f>
        <v>1.1438860369518068E-2</v>
      </c>
    </row>
    <row r="70" spans="1:25" s="76" customFormat="1" x14ac:dyDescent="0.25">
      <c r="B70" s="194" t="s">
        <v>116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1276</v>
      </c>
      <c r="M70" s="195">
        <v>0</v>
      </c>
      <c r="N70" s="195">
        <v>2697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2309</v>
      </c>
      <c r="T70" s="195">
        <v>5326</v>
      </c>
      <c r="U70" s="195">
        <v>5826</v>
      </c>
      <c r="V70" s="195">
        <v>6157</v>
      </c>
      <c r="W70" s="195">
        <v>6553</v>
      </c>
      <c r="X70" s="196">
        <f t="shared" si="50"/>
        <v>6.431703751827178E-2</v>
      </c>
      <c r="Y70" s="196">
        <f t="shared" si="51"/>
        <v>2.3434161378513741E-3</v>
      </c>
    </row>
    <row r="71" spans="1:25" x14ac:dyDescent="0.25">
      <c r="A71" s="76"/>
      <c r="B71" s="194" t="s">
        <v>119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2286</v>
      </c>
      <c r="M71" s="195">
        <v>0</v>
      </c>
      <c r="N71" s="195">
        <v>2728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2459</v>
      </c>
      <c r="T71" s="195">
        <v>9592</v>
      </c>
      <c r="U71" s="195">
        <v>10213</v>
      </c>
      <c r="V71" s="195">
        <v>12857</v>
      </c>
      <c r="W71" s="195">
        <v>6959</v>
      </c>
      <c r="X71" s="196">
        <f t="shared" si="50"/>
        <v>-0.4587384304270048</v>
      </c>
      <c r="Y71" s="196">
        <f t="shared" si="51"/>
        <v>2.4886056620338336E-3</v>
      </c>
    </row>
    <row r="72" spans="1:25" x14ac:dyDescent="0.25">
      <c r="A72" s="76"/>
      <c r="B72" s="194" t="s">
        <v>126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570</v>
      </c>
      <c r="M72" s="195">
        <v>0</v>
      </c>
      <c r="N72" s="195">
        <v>882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250</v>
      </c>
      <c r="T72" s="195">
        <v>1217</v>
      </c>
      <c r="U72" s="195">
        <v>2262</v>
      </c>
      <c r="V72" s="195">
        <v>3104</v>
      </c>
      <c r="W72" s="195">
        <v>1732</v>
      </c>
      <c r="X72" s="196">
        <f t="shared" si="50"/>
        <v>-0.4420103092783505</v>
      </c>
      <c r="Y72" s="196">
        <f t="shared" si="51"/>
        <v>6.1937994060103454E-4</v>
      </c>
    </row>
    <row r="73" spans="1:25" x14ac:dyDescent="0.25">
      <c r="A73" s="76"/>
      <c r="B73" s="194" t="s">
        <v>122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660</v>
      </c>
      <c r="M73" s="195">
        <v>0</v>
      </c>
      <c r="N73" s="195">
        <v>940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591</v>
      </c>
      <c r="T73" s="195">
        <v>1818</v>
      </c>
      <c r="U73" s="195">
        <v>1876</v>
      </c>
      <c r="V73" s="195">
        <v>2598</v>
      </c>
      <c r="W73" s="195">
        <v>1905</v>
      </c>
      <c r="X73" s="196">
        <f t="shared" si="50"/>
        <v>-0.26674364896073899</v>
      </c>
      <c r="Y73" s="196">
        <f t="shared" si="51"/>
        <v>6.8124641272804319E-4</v>
      </c>
    </row>
    <row r="74" spans="1:25" x14ac:dyDescent="0.25">
      <c r="A74" s="76"/>
      <c r="B74" s="194" t="s">
        <v>131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0</v>
      </c>
      <c r="M74" s="195">
        <v>0</v>
      </c>
      <c r="N74" s="195">
        <v>29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634</v>
      </c>
      <c r="T74" s="195">
        <v>890</v>
      </c>
      <c r="U74" s="195">
        <v>3208</v>
      </c>
      <c r="V74" s="195">
        <v>1641</v>
      </c>
      <c r="W74" s="195">
        <v>829</v>
      </c>
      <c r="X74" s="196">
        <f t="shared" si="50"/>
        <v>-0.49482023156611821</v>
      </c>
      <c r="Y74" s="196">
        <f t="shared" si="51"/>
        <v>2.9645841267797788E-4</v>
      </c>
    </row>
    <row r="75" spans="1:25" x14ac:dyDescent="0.25">
      <c r="A75" s="76"/>
      <c r="B75" s="194" t="s">
        <v>134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0</v>
      </c>
      <c r="M75" s="195">
        <v>0</v>
      </c>
      <c r="N75" s="195">
        <v>42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773</v>
      </c>
      <c r="T75" s="195">
        <v>284</v>
      </c>
      <c r="U75" s="195">
        <v>930</v>
      </c>
      <c r="V75" s="195">
        <v>203</v>
      </c>
      <c r="W75" s="195">
        <v>529</v>
      </c>
      <c r="X75" s="196">
        <f t="shared" si="50"/>
        <v>1.6059113300492611</v>
      </c>
      <c r="Y75" s="196">
        <f t="shared" si="51"/>
        <v>1.8917551303576633E-4</v>
      </c>
    </row>
    <row r="76" spans="1:25" x14ac:dyDescent="0.25">
      <c r="A76" s="76"/>
      <c r="B76" s="199" t="s">
        <v>148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4834</v>
      </c>
      <c r="M76" s="200">
        <f t="shared" si="54"/>
        <v>0</v>
      </c>
      <c r="N76" s="200">
        <f t="shared" si="54"/>
        <v>10709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4449</v>
      </c>
      <c r="T76" s="200">
        <f>T68-SUM(T69:T75)</f>
        <v>18704</v>
      </c>
      <c r="U76" s="200">
        <f>U68-SUM(U69:U75)</f>
        <v>28970</v>
      </c>
      <c r="V76" s="200">
        <f>V68-SUM(V69:V75)</f>
        <v>33631</v>
      </c>
      <c r="W76" s="200">
        <f>W68-SUM(W69:W75)</f>
        <v>23283</v>
      </c>
      <c r="X76" s="201">
        <f t="shared" si="50"/>
        <v>-0.30769230769230771</v>
      </c>
      <c r="Y76" s="201">
        <f t="shared" si="51"/>
        <v>8.3262258412320368E-3</v>
      </c>
    </row>
    <row r="77" spans="1:25" x14ac:dyDescent="0.25">
      <c r="A77" s="76"/>
      <c r="B77" s="186" t="s">
        <v>51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6"/>
      <c r="B78" s="187" t="s">
        <v>71</v>
      </c>
      <c r="C78" s="209">
        <f t="shared" ref="C78:H78" si="55">C79+C82</f>
        <v>25039</v>
      </c>
      <c r="D78" s="209">
        <f t="shared" si="55"/>
        <v>34362</v>
      </c>
      <c r="E78" s="209">
        <f t="shared" si="55"/>
        <v>67869</v>
      </c>
      <c r="F78" s="209">
        <f t="shared" si="55"/>
        <v>68827</v>
      </c>
      <c r="G78" s="209">
        <f t="shared" si="55"/>
        <v>77895</v>
      </c>
      <c r="H78" s="209">
        <f t="shared" si="55"/>
        <v>85846</v>
      </c>
      <c r="I78" s="210">
        <f>IFERROR(H78/G78-1,"-")</f>
        <v>0.10207330380640611</v>
      </c>
      <c r="J78" s="210">
        <f t="shared" ref="J78:J90" si="56">H78/H$8</f>
        <v>0.1709960460924039</v>
      </c>
      <c r="K78" s="209">
        <f t="shared" ref="K78:P78" si="57">K79+K82</f>
        <v>108496</v>
      </c>
      <c r="L78" s="209">
        <f t="shared" si="57"/>
        <v>92473</v>
      </c>
      <c r="M78" s="209">
        <f t="shared" si="57"/>
        <v>303815</v>
      </c>
      <c r="N78" s="209">
        <f t="shared" si="57"/>
        <v>360307</v>
      </c>
      <c r="O78" s="209">
        <f t="shared" si="57"/>
        <v>418592</v>
      </c>
      <c r="P78" s="209">
        <f t="shared" si="57"/>
        <v>415716</v>
      </c>
      <c r="Q78" s="210">
        <f>IFERROR(P78/O78-1,"-")</f>
        <v>-6.8706520908187185E-3</v>
      </c>
      <c r="R78" s="210">
        <f t="shared" ref="R78:R90" si="58">P78/P$8</f>
        <v>0.18119434601252665</v>
      </c>
      <c r="S78" s="209">
        <f>S79+S82</f>
        <v>133535</v>
      </c>
      <c r="T78" s="209">
        <f>T79+T82</f>
        <v>371684</v>
      </c>
      <c r="U78" s="209">
        <f>U79+U82</f>
        <v>429134</v>
      </c>
      <c r="V78" s="209">
        <f>V79+V82</f>
        <v>496487</v>
      </c>
      <c r="W78" s="209">
        <f>W79+W82</f>
        <v>501562</v>
      </c>
      <c r="X78" s="210">
        <f>IFERROR(W78/V78-1,"-")</f>
        <v>1.0221818496758184E-2</v>
      </c>
      <c r="Y78" s="210">
        <f>W78/W$8</f>
        <v>0.17936341903448966</v>
      </c>
    </row>
    <row r="79" spans="1:25" x14ac:dyDescent="0.25">
      <c r="A79" s="76"/>
      <c r="B79" s="190" t="s">
        <v>100</v>
      </c>
      <c r="C79" s="191">
        <v>8859</v>
      </c>
      <c r="D79" s="191">
        <v>21082</v>
      </c>
      <c r="E79" s="191">
        <v>35703</v>
      </c>
      <c r="F79" s="191">
        <v>35098</v>
      </c>
      <c r="G79" s="191">
        <v>38659</v>
      </c>
      <c r="H79" s="191">
        <v>45312</v>
      </c>
      <c r="I79" s="192">
        <f>IFERROR(H79/G79-1,"-")</f>
        <v>0.17209446700638931</v>
      </c>
      <c r="J79" s="192">
        <f t="shared" si="56"/>
        <v>9.0256655412471243E-2</v>
      </c>
      <c r="K79" s="191">
        <v>43669</v>
      </c>
      <c r="L79" s="191">
        <v>57501</v>
      </c>
      <c r="M79" s="191">
        <v>154371</v>
      </c>
      <c r="N79" s="191">
        <v>163183</v>
      </c>
      <c r="O79" s="191">
        <v>172978</v>
      </c>
      <c r="P79" s="191">
        <v>172183</v>
      </c>
      <c r="Q79" s="192">
        <f>IFERROR(P79/O79-1,"-")</f>
        <v>-4.5959601799072658E-3</v>
      </c>
      <c r="R79" s="192">
        <f t="shared" si="58"/>
        <v>7.5047835732747536E-2</v>
      </c>
      <c r="S79" s="191">
        <v>52528</v>
      </c>
      <c r="T79" s="191">
        <v>190074</v>
      </c>
      <c r="U79" s="191">
        <v>198281</v>
      </c>
      <c r="V79" s="191">
        <v>211637</v>
      </c>
      <c r="W79" s="191">
        <v>217495</v>
      </c>
      <c r="X79" s="192">
        <f>IFERROR(W79/V79-1,"-")</f>
        <v>2.7679470035957721E-2</v>
      </c>
      <c r="Y79" s="192">
        <f>W79/W$8</f>
        <v>7.7778314192275988E-2</v>
      </c>
    </row>
    <row r="80" spans="1:25" x14ac:dyDescent="0.25">
      <c r="A80" s="76"/>
      <c r="B80" s="194" t="s">
        <v>106</v>
      </c>
      <c r="C80" s="195">
        <v>3541</v>
      </c>
      <c r="D80" s="195">
        <v>13515</v>
      </c>
      <c r="E80" s="195">
        <v>22343</v>
      </c>
      <c r="F80" s="195">
        <v>22228</v>
      </c>
      <c r="G80" s="195">
        <v>20841</v>
      </c>
      <c r="H80" s="195">
        <v>22804</v>
      </c>
      <c r="I80" s="196">
        <f>IFERROR(H80/G80-1,"-")</f>
        <v>9.4189338323496852E-2</v>
      </c>
      <c r="J80" s="196">
        <f t="shared" si="56"/>
        <v>4.5423127869570847E-2</v>
      </c>
      <c r="K80" s="195">
        <v>6555</v>
      </c>
      <c r="L80" s="195">
        <v>13202</v>
      </c>
      <c r="M80" s="195">
        <v>23916</v>
      </c>
      <c r="N80" s="195">
        <v>19534</v>
      </c>
      <c r="O80" s="195">
        <v>31988</v>
      </c>
      <c r="P80" s="195">
        <v>26285</v>
      </c>
      <c r="Q80" s="196">
        <f>IFERROR(P80/O80-1,"-")</f>
        <v>-0.1782856071026635</v>
      </c>
      <c r="R80" s="196">
        <f t="shared" si="58"/>
        <v>1.1456603510423614E-2</v>
      </c>
      <c r="S80" s="195">
        <v>10096</v>
      </c>
      <c r="T80" s="195">
        <v>46259</v>
      </c>
      <c r="U80" s="195">
        <v>41762</v>
      </c>
      <c r="V80" s="195">
        <v>52829</v>
      </c>
      <c r="W80" s="195">
        <v>49089</v>
      </c>
      <c r="X80" s="196">
        <f>IFERROR(W80/V80-1,"-")</f>
        <v>-7.0794450017982569E-2</v>
      </c>
      <c r="Y80" s="196">
        <f>W80/W$8</f>
        <v>1.7554700868455071E-2</v>
      </c>
    </row>
    <row r="81" spans="1:25" x14ac:dyDescent="0.25">
      <c r="A81" s="76"/>
      <c r="B81" s="194" t="s">
        <v>103</v>
      </c>
      <c r="C81" s="195">
        <v>5318</v>
      </c>
      <c r="D81" s="195">
        <v>7567</v>
      </c>
      <c r="E81" s="195">
        <v>13360</v>
      </c>
      <c r="F81" s="195">
        <v>12870</v>
      </c>
      <c r="G81" s="195">
        <v>17818</v>
      </c>
      <c r="H81" s="195">
        <v>22508</v>
      </c>
      <c r="I81" s="196">
        <f>IFERROR(H81/G81-1,"-")</f>
        <v>0.26321697160175095</v>
      </c>
      <c r="J81" s="196">
        <f t="shared" si="56"/>
        <v>4.4833527542900396E-2</v>
      </c>
      <c r="K81" s="195">
        <v>37114</v>
      </c>
      <c r="L81" s="195">
        <v>44299</v>
      </c>
      <c r="M81" s="195">
        <v>130455</v>
      </c>
      <c r="N81" s="195">
        <v>143649</v>
      </c>
      <c r="O81" s="195">
        <v>140990</v>
      </c>
      <c r="P81" s="195">
        <v>145898</v>
      </c>
      <c r="Q81" s="196">
        <f>IFERROR(P81/O81-1,"-")</f>
        <v>3.4810979502092332E-2</v>
      </c>
      <c r="R81" s="196">
        <f t="shared" si="58"/>
        <v>6.3591232222323921E-2</v>
      </c>
      <c r="S81" s="195">
        <v>42432</v>
      </c>
      <c r="T81" s="195">
        <v>143815</v>
      </c>
      <c r="U81" s="195">
        <v>156519</v>
      </c>
      <c r="V81" s="195">
        <v>158808</v>
      </c>
      <c r="W81" s="195">
        <v>168406</v>
      </c>
      <c r="X81" s="196">
        <f>IFERROR(W81/V81-1,"-")</f>
        <v>6.043776132184786E-2</v>
      </c>
      <c r="Y81" s="196">
        <f>W81/W$8</f>
        <v>6.0223613323820917E-2</v>
      </c>
    </row>
    <row r="82" spans="1:25" x14ac:dyDescent="0.25">
      <c r="A82" s="76"/>
      <c r="B82" s="190" t="s">
        <v>110</v>
      </c>
      <c r="C82" s="191">
        <v>16180</v>
      </c>
      <c r="D82" s="191">
        <v>13280</v>
      </c>
      <c r="E82" s="191">
        <v>32166</v>
      </c>
      <c r="F82" s="191">
        <v>33729</v>
      </c>
      <c r="G82" s="191">
        <v>39236</v>
      </c>
      <c r="H82" s="191">
        <v>40534</v>
      </c>
      <c r="I82" s="192">
        <f>IFERROR(H82/G82-1,"-")</f>
        <v>3.3081863594657923E-2</v>
      </c>
      <c r="J82" s="192">
        <f t="shared" si="56"/>
        <v>8.0739390679932674E-2</v>
      </c>
      <c r="K82" s="191">
        <v>64827</v>
      </c>
      <c r="L82" s="191">
        <v>34972</v>
      </c>
      <c r="M82" s="191">
        <v>149444</v>
      </c>
      <c r="N82" s="191">
        <v>197124</v>
      </c>
      <c r="O82" s="191">
        <v>245614</v>
      </c>
      <c r="P82" s="191">
        <v>243533</v>
      </c>
      <c r="Q82" s="192">
        <f>IFERROR(P82/O82-1,"-")</f>
        <v>-8.4726440675205739E-3</v>
      </c>
      <c r="R82" s="192">
        <f t="shared" si="58"/>
        <v>0.1061465102797791</v>
      </c>
      <c r="S82" s="191">
        <v>81007</v>
      </c>
      <c r="T82" s="191">
        <v>181610</v>
      </c>
      <c r="U82" s="191">
        <v>230853</v>
      </c>
      <c r="V82" s="191">
        <v>284850</v>
      </c>
      <c r="W82" s="191">
        <v>284067</v>
      </c>
      <c r="X82" s="192">
        <f>IFERROR(W82/V82-1,"-")</f>
        <v>-2.7488151658767723E-3</v>
      </c>
      <c r="Y82" s="192">
        <f>W82/W$8</f>
        <v>0.10158510484221367</v>
      </c>
    </row>
    <row r="83" spans="1:25" s="76" customFormat="1" x14ac:dyDescent="0.25">
      <c r="B83" s="194" t="s">
        <v>113</v>
      </c>
      <c r="C83" s="195">
        <v>2151</v>
      </c>
      <c r="D83" s="195">
        <v>1593</v>
      </c>
      <c r="E83" s="195">
        <v>3516</v>
      </c>
      <c r="F83" s="195">
        <v>4496</v>
      </c>
      <c r="G83" s="195">
        <v>5728</v>
      </c>
      <c r="H83" s="195">
        <v>5854</v>
      </c>
      <c r="I83" s="196">
        <f t="shared" ref="I83:I90" si="59">IFERROR(H83/G83-1,"-")</f>
        <v>2.1997206703910699E-2</v>
      </c>
      <c r="J83" s="196">
        <f t="shared" si="56"/>
        <v>1.1660541595705478E-2</v>
      </c>
      <c r="K83" s="195">
        <v>13375</v>
      </c>
      <c r="L83" s="195">
        <v>2045</v>
      </c>
      <c r="M83" s="195">
        <v>34949</v>
      </c>
      <c r="N83" s="195">
        <v>45631</v>
      </c>
      <c r="O83" s="195">
        <v>56321</v>
      </c>
      <c r="P83" s="195">
        <v>60517</v>
      </c>
      <c r="Q83" s="196">
        <f t="shared" ref="Q83:Q90" si="60">IFERROR(P83/O83-1,"-")</f>
        <v>7.4501518083840867E-2</v>
      </c>
      <c r="R83" s="196">
        <f t="shared" si="58"/>
        <v>2.6376993518748556E-2</v>
      </c>
      <c r="S83" s="195">
        <v>15526</v>
      </c>
      <c r="T83" s="195">
        <v>38465</v>
      </c>
      <c r="U83" s="195">
        <v>50127</v>
      </c>
      <c r="V83" s="195">
        <v>62049</v>
      </c>
      <c r="W83" s="195">
        <v>66371</v>
      </c>
      <c r="X83" s="196">
        <f t="shared" ref="X83:X90" si="61">IFERROR(W83/V83-1,"-")</f>
        <v>6.965462779416276E-2</v>
      </c>
      <c r="Y83" s="196">
        <f t="shared" ref="Y83:Y90" si="62">W83/W$8</f>
        <v>2.3734911107177403E-2</v>
      </c>
    </row>
    <row r="84" spans="1:25" s="76" customFormat="1" x14ac:dyDescent="0.25">
      <c r="B84" s="194" t="s">
        <v>116</v>
      </c>
      <c r="C84" s="195">
        <v>4746</v>
      </c>
      <c r="D84" s="195">
        <v>2687</v>
      </c>
      <c r="E84" s="195">
        <v>7989</v>
      </c>
      <c r="F84" s="195">
        <v>9150</v>
      </c>
      <c r="G84" s="195">
        <v>9578</v>
      </c>
      <c r="H84" s="195">
        <v>9055</v>
      </c>
      <c r="I84" s="196">
        <f t="shared" si="59"/>
        <v>-5.4604301524326604E-2</v>
      </c>
      <c r="J84" s="196">
        <f t="shared" si="56"/>
        <v>1.8036591074327486E-2</v>
      </c>
      <c r="K84" s="195">
        <v>25163</v>
      </c>
      <c r="L84" s="195">
        <v>8482</v>
      </c>
      <c r="M84" s="195">
        <v>50132</v>
      </c>
      <c r="N84" s="195">
        <v>59976</v>
      </c>
      <c r="O84" s="195">
        <v>67700</v>
      </c>
      <c r="P84" s="195">
        <v>66643</v>
      </c>
      <c r="Q84" s="196">
        <f t="shared" si="60"/>
        <v>-1.5612998522895105E-2</v>
      </c>
      <c r="R84" s="196">
        <f t="shared" si="58"/>
        <v>2.9047077334797826E-2</v>
      </c>
      <c r="S84" s="195">
        <v>29909</v>
      </c>
      <c r="T84" s="195">
        <v>58121</v>
      </c>
      <c r="U84" s="195">
        <v>69126</v>
      </c>
      <c r="V84" s="195">
        <v>77278</v>
      </c>
      <c r="W84" s="195">
        <v>75698</v>
      </c>
      <c r="X84" s="196">
        <f t="shared" si="61"/>
        <v>-2.0445663707652884E-2</v>
      </c>
      <c r="Y84" s="196">
        <f t="shared" si="62"/>
        <v>2.707033645705376E-2</v>
      </c>
    </row>
    <row r="85" spans="1:25" x14ac:dyDescent="0.25">
      <c r="A85" s="76"/>
      <c r="B85" s="194" t="s">
        <v>119</v>
      </c>
      <c r="C85" s="195">
        <v>1365</v>
      </c>
      <c r="D85" s="195">
        <v>2999</v>
      </c>
      <c r="E85" s="195">
        <v>4028</v>
      </c>
      <c r="F85" s="195">
        <v>3804</v>
      </c>
      <c r="G85" s="195">
        <v>3985</v>
      </c>
      <c r="H85" s="195">
        <v>4168</v>
      </c>
      <c r="I85" s="196">
        <f t="shared" si="59"/>
        <v>4.5922208281053978E-2</v>
      </c>
      <c r="J85" s="196">
        <f t="shared" si="56"/>
        <v>8.3022100052785163E-3</v>
      </c>
      <c r="K85" s="195">
        <v>4166</v>
      </c>
      <c r="L85" s="195">
        <v>5046</v>
      </c>
      <c r="M85" s="195">
        <v>12720</v>
      </c>
      <c r="N85" s="195">
        <v>19657</v>
      </c>
      <c r="O85" s="195">
        <v>31941</v>
      </c>
      <c r="P85" s="195">
        <v>28305</v>
      </c>
      <c r="Q85" s="196">
        <f t="shared" si="60"/>
        <v>-0.11383488306565226</v>
      </c>
      <c r="R85" s="196">
        <f t="shared" si="58"/>
        <v>1.2337042509512664E-2</v>
      </c>
      <c r="S85" s="195">
        <v>5531</v>
      </c>
      <c r="T85" s="195">
        <v>16748</v>
      </c>
      <c r="U85" s="195">
        <v>23461</v>
      </c>
      <c r="V85" s="195">
        <v>35926</v>
      </c>
      <c r="W85" s="195">
        <v>32473</v>
      </c>
      <c r="X85" s="196">
        <f t="shared" si="61"/>
        <v>-9.6114234816010669E-2</v>
      </c>
      <c r="Y85" s="196">
        <f t="shared" si="62"/>
        <v>1.161265866693845E-2</v>
      </c>
    </row>
    <row r="86" spans="1:25" x14ac:dyDescent="0.25">
      <c r="A86" s="76"/>
      <c r="B86" s="194" t="s">
        <v>126</v>
      </c>
      <c r="C86" s="195">
        <v>236</v>
      </c>
      <c r="D86" s="195">
        <v>248</v>
      </c>
      <c r="E86" s="195">
        <v>790</v>
      </c>
      <c r="F86" s="195">
        <v>728</v>
      </c>
      <c r="G86" s="195">
        <v>952</v>
      </c>
      <c r="H86" s="195">
        <v>1013</v>
      </c>
      <c r="I86" s="196">
        <f t="shared" si="59"/>
        <v>6.4075630252100835E-2</v>
      </c>
      <c r="J86" s="196">
        <f t="shared" si="56"/>
        <v>2.0177876044498891E-3</v>
      </c>
      <c r="K86" s="195">
        <v>1059</v>
      </c>
      <c r="L86" s="195">
        <v>1067</v>
      </c>
      <c r="M86" s="195">
        <v>2872</v>
      </c>
      <c r="N86" s="195">
        <v>3651</v>
      </c>
      <c r="O86" s="195">
        <v>7091</v>
      </c>
      <c r="P86" s="195">
        <v>7339</v>
      </c>
      <c r="Q86" s="196">
        <f t="shared" si="60"/>
        <v>3.4973910590889945E-2</v>
      </c>
      <c r="R86" s="196">
        <f t="shared" si="58"/>
        <v>3.1987830763933385E-3</v>
      </c>
      <c r="S86" s="195">
        <v>1295</v>
      </c>
      <c r="T86" s="195">
        <v>3662</v>
      </c>
      <c r="U86" s="195">
        <v>4379</v>
      </c>
      <c r="V86" s="195">
        <v>8043</v>
      </c>
      <c r="W86" s="195">
        <v>8352</v>
      </c>
      <c r="X86" s="196">
        <f t="shared" si="61"/>
        <v>3.8418500559492808E-2</v>
      </c>
      <c r="Y86" s="196">
        <f t="shared" si="62"/>
        <v>2.9867559260391692E-3</v>
      </c>
    </row>
    <row r="87" spans="1:25" x14ac:dyDescent="0.25">
      <c r="A87" s="76"/>
      <c r="B87" s="194" t="s">
        <v>122</v>
      </c>
      <c r="C87" s="195">
        <v>164</v>
      </c>
      <c r="D87" s="195">
        <v>265</v>
      </c>
      <c r="E87" s="195">
        <v>614</v>
      </c>
      <c r="F87" s="195">
        <v>483</v>
      </c>
      <c r="G87" s="195">
        <v>497</v>
      </c>
      <c r="H87" s="195">
        <v>529</v>
      </c>
      <c r="I87" s="196">
        <f t="shared" si="59"/>
        <v>6.4386317907444646E-2</v>
      </c>
      <c r="J87" s="196">
        <f t="shared" si="56"/>
        <v>1.0537113946238808E-3</v>
      </c>
      <c r="K87" s="195">
        <v>1027</v>
      </c>
      <c r="L87" s="195">
        <v>1231</v>
      </c>
      <c r="M87" s="195">
        <v>2613</v>
      </c>
      <c r="N87" s="195">
        <v>3503</v>
      </c>
      <c r="O87" s="195">
        <v>4554</v>
      </c>
      <c r="P87" s="195">
        <v>4670</v>
      </c>
      <c r="Q87" s="196">
        <f t="shared" si="60"/>
        <v>2.5472112428634119E-2</v>
      </c>
      <c r="R87" s="196">
        <f t="shared" si="58"/>
        <v>2.0354703592801323E-3</v>
      </c>
      <c r="S87" s="195">
        <v>1191</v>
      </c>
      <c r="T87" s="195">
        <v>3227</v>
      </c>
      <c r="U87" s="195">
        <v>3986</v>
      </c>
      <c r="V87" s="195">
        <v>5051</v>
      </c>
      <c r="W87" s="195">
        <v>5199</v>
      </c>
      <c r="X87" s="196">
        <f t="shared" si="61"/>
        <v>2.9301128489408024E-2</v>
      </c>
      <c r="Y87" s="196">
        <f t="shared" si="62"/>
        <v>1.8592126507995259E-3</v>
      </c>
    </row>
    <row r="88" spans="1:25" x14ac:dyDescent="0.25">
      <c r="A88" s="76"/>
      <c r="B88" s="194" t="s">
        <v>131</v>
      </c>
      <c r="C88" s="195">
        <v>282</v>
      </c>
      <c r="D88" s="195">
        <v>84</v>
      </c>
      <c r="E88" s="195">
        <v>268</v>
      </c>
      <c r="F88" s="195">
        <v>296</v>
      </c>
      <c r="G88" s="195">
        <v>344</v>
      </c>
      <c r="H88" s="195">
        <v>359</v>
      </c>
      <c r="I88" s="196">
        <f t="shared" si="59"/>
        <v>4.3604651162790775E-2</v>
      </c>
      <c r="J88" s="196">
        <f t="shared" si="56"/>
        <v>7.15089585387473E-4</v>
      </c>
      <c r="K88" s="195">
        <v>1408</v>
      </c>
      <c r="L88" s="195">
        <v>65</v>
      </c>
      <c r="M88" s="195">
        <v>1626</v>
      </c>
      <c r="N88" s="195">
        <v>2216</v>
      </c>
      <c r="O88" s="195">
        <v>2149</v>
      </c>
      <c r="P88" s="195">
        <v>2217</v>
      </c>
      <c r="Q88" s="196">
        <f t="shared" si="60"/>
        <v>3.164262447650068E-2</v>
      </c>
      <c r="R88" s="196">
        <f t="shared" si="58"/>
        <v>9.6630359454476504E-4</v>
      </c>
      <c r="S88" s="195">
        <v>1690</v>
      </c>
      <c r="T88" s="195">
        <v>1894</v>
      </c>
      <c r="U88" s="195">
        <v>2512</v>
      </c>
      <c r="V88" s="195">
        <v>2493</v>
      </c>
      <c r="W88" s="195">
        <v>2576</v>
      </c>
      <c r="X88" s="196">
        <f t="shared" si="61"/>
        <v>3.3293221018852792E-2</v>
      </c>
      <c r="Y88" s="196">
        <f t="shared" si="62"/>
        <v>9.2120249826112299E-4</v>
      </c>
    </row>
    <row r="89" spans="1:25" x14ac:dyDescent="0.25">
      <c r="A89" s="76"/>
      <c r="B89" s="194" t="s">
        <v>134</v>
      </c>
      <c r="C89" s="195">
        <v>384</v>
      </c>
      <c r="D89" s="195">
        <v>114</v>
      </c>
      <c r="E89" s="195">
        <v>404</v>
      </c>
      <c r="F89" s="195">
        <v>391</v>
      </c>
      <c r="G89" s="195">
        <v>375</v>
      </c>
      <c r="H89" s="195">
        <v>461</v>
      </c>
      <c r="I89" s="196">
        <f t="shared" si="59"/>
        <v>0.22933333333333339</v>
      </c>
      <c r="J89" s="196">
        <f t="shared" si="56"/>
        <v>9.1826267092931773E-4</v>
      </c>
      <c r="K89" s="195">
        <v>1882</v>
      </c>
      <c r="L89" s="195">
        <v>125</v>
      </c>
      <c r="M89" s="195">
        <v>1251</v>
      </c>
      <c r="N89" s="195">
        <v>2159</v>
      </c>
      <c r="O89" s="195">
        <v>2609</v>
      </c>
      <c r="P89" s="195">
        <v>1694</v>
      </c>
      <c r="Q89" s="196">
        <f t="shared" si="60"/>
        <v>-0.35070908394020694</v>
      </c>
      <c r="R89" s="196">
        <f t="shared" si="58"/>
        <v>7.3834834874101577E-4</v>
      </c>
      <c r="S89" s="195">
        <v>2266</v>
      </c>
      <c r="T89" s="195">
        <v>1655</v>
      </c>
      <c r="U89" s="195">
        <v>2550</v>
      </c>
      <c r="V89" s="195">
        <v>2984</v>
      </c>
      <c r="W89" s="195">
        <v>2155</v>
      </c>
      <c r="X89" s="196">
        <f t="shared" si="61"/>
        <v>-0.27781501340482573</v>
      </c>
      <c r="Y89" s="196">
        <f t="shared" si="62"/>
        <v>7.7064882909655278E-4</v>
      </c>
    </row>
    <row r="90" spans="1:25" x14ac:dyDescent="0.25">
      <c r="A90" s="76"/>
      <c r="B90" s="199" t="s">
        <v>148</v>
      </c>
      <c r="C90" s="200">
        <f t="shared" ref="C90" si="63">C82-SUM(C83:C89)</f>
        <v>6852</v>
      </c>
      <c r="D90" s="200">
        <f t="shared" ref="D90:H90" si="64">D82-SUM(D83:D89)</f>
        <v>5290</v>
      </c>
      <c r="E90" s="200">
        <f t="shared" si="64"/>
        <v>14557</v>
      </c>
      <c r="F90" s="200">
        <f t="shared" si="64"/>
        <v>14381</v>
      </c>
      <c r="G90" s="200">
        <f t="shared" si="64"/>
        <v>17777</v>
      </c>
      <c r="H90" s="200">
        <f t="shared" si="64"/>
        <v>19095</v>
      </c>
      <c r="I90" s="201">
        <f t="shared" si="59"/>
        <v>7.414074365753498E-2</v>
      </c>
      <c r="J90" s="201">
        <f t="shared" si="56"/>
        <v>3.8035196749230629E-2</v>
      </c>
      <c r="K90" s="200">
        <f t="shared" ref="K90:P90" si="65">K82-SUM(K83:K89)</f>
        <v>16747</v>
      </c>
      <c r="L90" s="200">
        <f t="shared" si="65"/>
        <v>16911</v>
      </c>
      <c r="M90" s="200">
        <f t="shared" si="65"/>
        <v>43281</v>
      </c>
      <c r="N90" s="200">
        <f t="shared" si="65"/>
        <v>60331</v>
      </c>
      <c r="O90" s="200">
        <f t="shared" si="65"/>
        <v>73249</v>
      </c>
      <c r="P90" s="200">
        <f t="shared" si="65"/>
        <v>72148</v>
      </c>
      <c r="Q90" s="201">
        <f t="shared" si="60"/>
        <v>-1.5030921923848806E-2</v>
      </c>
      <c r="R90" s="201">
        <f t="shared" si="58"/>
        <v>3.1446491537760808E-2</v>
      </c>
      <c r="S90" s="200">
        <f>S82-SUM(S83:S89)</f>
        <v>23599</v>
      </c>
      <c r="T90" s="200">
        <f>T82-SUM(T83:T89)</f>
        <v>57838</v>
      </c>
      <c r="U90" s="200">
        <f>U82-SUM(U83:U89)</f>
        <v>74712</v>
      </c>
      <c r="V90" s="200">
        <f>V82-SUM(V83:V89)</f>
        <v>91026</v>
      </c>
      <c r="W90" s="200">
        <f>W82-SUM(W83:W89)</f>
        <v>91243</v>
      </c>
      <c r="X90" s="201">
        <f t="shared" si="61"/>
        <v>2.3839342605409541E-3</v>
      </c>
      <c r="Y90" s="201">
        <f t="shared" si="62"/>
        <v>3.2629378706847692E-2</v>
      </c>
    </row>
    <row r="91" spans="1:25" x14ac:dyDescent="0.25">
      <c r="A91" s="76"/>
      <c r="B91" s="186" t="s">
        <v>52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6"/>
      <c r="B92" s="187" t="s">
        <v>71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2331</v>
      </c>
      <c r="F92" s="209">
        <f t="shared" si="66"/>
        <v>4009</v>
      </c>
      <c r="G92" s="209">
        <f t="shared" si="66"/>
        <v>4809</v>
      </c>
      <c r="H92" s="209">
        <f t="shared" si="66"/>
        <v>5323</v>
      </c>
      <c r="I92" s="210">
        <f>IFERROR(H92/G92-1,"-")</f>
        <v>0.10688292784362652</v>
      </c>
      <c r="J92" s="210">
        <f t="shared" ref="J92:J104" si="67">H92/H$8</f>
        <v>1.0602846415090581E-2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18103</v>
      </c>
      <c r="N92" s="209">
        <f t="shared" si="68"/>
        <v>26674</v>
      </c>
      <c r="O92" s="209">
        <f t="shared" si="68"/>
        <v>31881</v>
      </c>
      <c r="P92" s="209">
        <f t="shared" si="68"/>
        <v>30703</v>
      </c>
      <c r="Q92" s="210">
        <f>IFERROR(P92/O92-1,"-")</f>
        <v>-3.6949907468398102E-2</v>
      </c>
      <c r="R92" s="210">
        <f t="shared" ref="R92:R104" si="69">P92/P$8</f>
        <v>1.3382236925262933E-2</v>
      </c>
      <c r="S92" s="209">
        <f>S93+S96</f>
        <v>15531</v>
      </c>
      <c r="T92" s="209">
        <f>T93+T96</f>
        <v>32878</v>
      </c>
      <c r="U92" s="209">
        <f>U93+U96</f>
        <v>39668</v>
      </c>
      <c r="V92" s="209">
        <f>V93+V96</f>
        <v>36690</v>
      </c>
      <c r="W92" s="209">
        <f>W93+W96</f>
        <v>36026</v>
      </c>
      <c r="X92" s="210">
        <f>IFERROR(W92/V92-1,"-")</f>
        <v>-1.8097574270918515E-2</v>
      </c>
      <c r="Y92" s="210">
        <f>W92/W$8</f>
        <v>1.2883245808367709E-2</v>
      </c>
    </row>
    <row r="93" spans="1:25" x14ac:dyDescent="0.25">
      <c r="A93" s="76"/>
      <c r="B93" s="190" t="s">
        <v>100</v>
      </c>
      <c r="C93" s="191">
        <v>2731</v>
      </c>
      <c r="D93" s="191">
        <v>0</v>
      </c>
      <c r="E93" s="191">
        <v>1880</v>
      </c>
      <c r="F93" s="191">
        <v>2733</v>
      </c>
      <c r="G93" s="191">
        <v>3448</v>
      </c>
      <c r="H93" s="191">
        <v>3844</v>
      </c>
      <c r="I93" s="192">
        <f>IFERROR(H93/G93-1,"-")</f>
        <v>0.11484918793503485</v>
      </c>
      <c r="J93" s="192">
        <f t="shared" si="67"/>
        <v>7.6568366747338332E-3</v>
      </c>
      <c r="K93" s="191">
        <v>4723</v>
      </c>
      <c r="L93" s="191">
        <v>0</v>
      </c>
      <c r="M93" s="191">
        <v>12694</v>
      </c>
      <c r="N93" s="191">
        <v>17187</v>
      </c>
      <c r="O93" s="191">
        <v>18613</v>
      </c>
      <c r="P93" s="191">
        <v>18194</v>
      </c>
      <c r="Q93" s="192">
        <f>IFERROR(P93/O93-1,"-")</f>
        <v>-2.2511148122280167E-2</v>
      </c>
      <c r="R93" s="192">
        <f t="shared" si="69"/>
        <v>7.9300530442703906E-3</v>
      </c>
      <c r="S93" s="191">
        <v>9589</v>
      </c>
      <c r="T93" s="191">
        <v>21277</v>
      </c>
      <c r="U93" s="191">
        <v>26478</v>
      </c>
      <c r="V93" s="191">
        <v>22061</v>
      </c>
      <c r="W93" s="191">
        <v>22038</v>
      </c>
      <c r="X93" s="192">
        <f>IFERROR(W93/V93-1,"-")</f>
        <v>-1.0425638003717097E-3</v>
      </c>
      <c r="Y93" s="192">
        <f>W93/W$8</f>
        <v>7.881001807716859E-3</v>
      </c>
    </row>
    <row r="94" spans="1:25" x14ac:dyDescent="0.25">
      <c r="A94" s="76"/>
      <c r="B94" s="194" t="s">
        <v>106</v>
      </c>
      <c r="C94" s="195">
        <v>2063</v>
      </c>
      <c r="D94" s="195">
        <v>0</v>
      </c>
      <c r="E94" s="195">
        <v>1395</v>
      </c>
      <c r="F94" s="195">
        <v>1913</v>
      </c>
      <c r="G94" s="195">
        <v>2498</v>
      </c>
      <c r="H94" s="195">
        <v>2800</v>
      </c>
      <c r="I94" s="196">
        <f>IFERROR(H94/G94-1,"-")</f>
        <v>0.12089671737389907</v>
      </c>
      <c r="J94" s="196">
        <f t="shared" si="67"/>
        <v>5.5773003874231876E-3</v>
      </c>
      <c r="K94" s="195">
        <v>2176</v>
      </c>
      <c r="L94" s="195">
        <v>0</v>
      </c>
      <c r="M94" s="195">
        <v>5585</v>
      </c>
      <c r="N94" s="195">
        <v>4042</v>
      </c>
      <c r="O94" s="195">
        <v>3958</v>
      </c>
      <c r="P94" s="195">
        <v>5018</v>
      </c>
      <c r="Q94" s="196">
        <f>IFERROR(P94/O94-1,"-")</f>
        <v>0.26781202627589695</v>
      </c>
      <c r="R94" s="196">
        <f t="shared" si="69"/>
        <v>2.1871499492222063E-3</v>
      </c>
      <c r="S94" s="195">
        <v>5251</v>
      </c>
      <c r="T94" s="195">
        <v>10214</v>
      </c>
      <c r="U94" s="195">
        <v>8603</v>
      </c>
      <c r="V94" s="195">
        <v>6456</v>
      </c>
      <c r="W94" s="195">
        <v>7818</v>
      </c>
      <c r="X94" s="196">
        <f>IFERROR(W94/V94-1,"-")</f>
        <v>0.2109665427509293</v>
      </c>
      <c r="Y94" s="196">
        <f>W94/W$8</f>
        <v>2.7957923646760325E-3</v>
      </c>
    </row>
    <row r="95" spans="1:25" x14ac:dyDescent="0.25">
      <c r="A95" s="76"/>
      <c r="B95" s="194" t="s">
        <v>103</v>
      </c>
      <c r="C95" s="195">
        <v>668</v>
      </c>
      <c r="D95" s="195">
        <v>0</v>
      </c>
      <c r="E95" s="195">
        <v>485</v>
      </c>
      <c r="F95" s="195">
        <v>820</v>
      </c>
      <c r="G95" s="195">
        <v>950</v>
      </c>
      <c r="H95" s="195">
        <v>1044</v>
      </c>
      <c r="I95" s="196">
        <f>IFERROR(H95/G95-1,"-")</f>
        <v>9.8947368421052673E-2</v>
      </c>
      <c r="J95" s="196">
        <f t="shared" si="67"/>
        <v>2.0795362873106456E-3</v>
      </c>
      <c r="K95" s="195">
        <v>2547</v>
      </c>
      <c r="L95" s="195">
        <v>0</v>
      </c>
      <c r="M95" s="195">
        <v>7109</v>
      </c>
      <c r="N95" s="195">
        <v>13145</v>
      </c>
      <c r="O95" s="195">
        <v>14655</v>
      </c>
      <c r="P95" s="195">
        <v>13176</v>
      </c>
      <c r="Q95" s="196">
        <f>IFERROR(P95/O95-1,"-")</f>
        <v>-0.10092118730808597</v>
      </c>
      <c r="R95" s="196">
        <f t="shared" si="69"/>
        <v>5.7429030950481843E-3</v>
      </c>
      <c r="S95" s="195">
        <v>4338</v>
      </c>
      <c r="T95" s="195">
        <v>11063</v>
      </c>
      <c r="U95" s="195">
        <v>17875</v>
      </c>
      <c r="V95" s="195">
        <v>15605</v>
      </c>
      <c r="W95" s="195">
        <v>14220</v>
      </c>
      <c r="X95" s="196">
        <f>IFERROR(W95/V95-1,"-")</f>
        <v>-8.8753604613905801E-2</v>
      </c>
      <c r="Y95" s="196">
        <f>W95/W$8</f>
        <v>5.0852094430408265E-3</v>
      </c>
    </row>
    <row r="96" spans="1:25" x14ac:dyDescent="0.25">
      <c r="A96" s="76"/>
      <c r="B96" s="190" t="s">
        <v>110</v>
      </c>
      <c r="C96" s="191">
        <v>1330</v>
      </c>
      <c r="D96" s="191">
        <v>0</v>
      </c>
      <c r="E96" s="191">
        <v>451</v>
      </c>
      <c r="F96" s="191">
        <v>1276</v>
      </c>
      <c r="G96" s="191">
        <v>1361</v>
      </c>
      <c r="H96" s="191">
        <v>1479</v>
      </c>
      <c r="I96" s="192">
        <f>IFERROR(H96/G96-1,"-")</f>
        <v>8.6700955180014638E-2</v>
      </c>
      <c r="J96" s="192">
        <f t="shared" si="67"/>
        <v>2.946009740356748E-3</v>
      </c>
      <c r="K96" s="191">
        <v>3970</v>
      </c>
      <c r="L96" s="191">
        <v>0</v>
      </c>
      <c r="M96" s="191">
        <v>5409</v>
      </c>
      <c r="N96" s="191">
        <v>9487</v>
      </c>
      <c r="O96" s="191">
        <v>13268</v>
      </c>
      <c r="P96" s="191">
        <v>12509</v>
      </c>
      <c r="Q96" s="192">
        <f>IFERROR(P96/O96-1,"-")</f>
        <v>-5.7205305999396994E-2</v>
      </c>
      <c r="R96" s="192">
        <f t="shared" si="69"/>
        <v>5.4521838809925421E-3</v>
      </c>
      <c r="S96" s="191">
        <v>5942</v>
      </c>
      <c r="T96" s="191">
        <v>11601</v>
      </c>
      <c r="U96" s="191">
        <v>13190</v>
      </c>
      <c r="V96" s="191">
        <v>14629</v>
      </c>
      <c r="W96" s="191">
        <v>13988</v>
      </c>
      <c r="X96" s="192">
        <f>IFERROR(W96/V96-1,"-")</f>
        <v>-4.3817075671611194E-2</v>
      </c>
      <c r="Y96" s="192">
        <f>W96/W$8</f>
        <v>5.0022440006508495E-3</v>
      </c>
    </row>
    <row r="97" spans="1:25" s="76" customFormat="1" x14ac:dyDescent="0.25">
      <c r="B97" s="194" t="s">
        <v>113</v>
      </c>
      <c r="C97" s="195">
        <v>79</v>
      </c>
      <c r="D97" s="195">
        <v>0</v>
      </c>
      <c r="E97" s="195">
        <v>11</v>
      </c>
      <c r="F97" s="195">
        <v>65</v>
      </c>
      <c r="G97" s="195">
        <v>124</v>
      </c>
      <c r="H97" s="195">
        <v>76</v>
      </c>
      <c r="I97" s="196">
        <f t="shared" ref="I97:I104" si="70">IFERROR(H97/G97-1,"-")</f>
        <v>-0.38709677419354838</v>
      </c>
      <c r="J97" s="196">
        <f t="shared" si="67"/>
        <v>1.5138386765862938E-4</v>
      </c>
      <c r="K97" s="195">
        <v>915</v>
      </c>
      <c r="L97" s="195">
        <v>0</v>
      </c>
      <c r="M97" s="195">
        <v>572</v>
      </c>
      <c r="N97" s="195">
        <v>1496</v>
      </c>
      <c r="O97" s="195">
        <v>1999</v>
      </c>
      <c r="P97" s="195">
        <v>1691</v>
      </c>
      <c r="Q97" s="196">
        <f t="shared" ref="Q97:Q104" si="71">IFERROR(P97/O97-1,"-")</f>
        <v>-0.15407703851925958</v>
      </c>
      <c r="R97" s="196">
        <f t="shared" si="69"/>
        <v>7.3704076606910139E-4</v>
      </c>
      <c r="S97" s="195">
        <v>1018</v>
      </c>
      <c r="T97" s="195">
        <v>1498</v>
      </c>
      <c r="U97" s="195">
        <v>1874</v>
      </c>
      <c r="V97" s="195">
        <v>2123</v>
      </c>
      <c r="W97" s="195">
        <v>1767</v>
      </c>
      <c r="X97" s="196">
        <f t="shared" ref="X97:X104" si="72">IFERROR(W97/V97-1,"-")</f>
        <v>-0.16768723504474803</v>
      </c>
      <c r="Y97" s="196">
        <f t="shared" ref="Y97:Y104" si="73">W97/W$8</f>
        <v>6.3189627889262596E-4</v>
      </c>
    </row>
    <row r="98" spans="1:25" s="76" customFormat="1" x14ac:dyDescent="0.25">
      <c r="B98" s="194" t="s">
        <v>116</v>
      </c>
      <c r="C98" s="195">
        <v>299</v>
      </c>
      <c r="D98" s="195">
        <v>0</v>
      </c>
      <c r="E98" s="195">
        <v>58</v>
      </c>
      <c r="F98" s="195">
        <v>157</v>
      </c>
      <c r="G98" s="195">
        <v>231</v>
      </c>
      <c r="H98" s="195">
        <v>211</v>
      </c>
      <c r="I98" s="196">
        <f t="shared" si="70"/>
        <v>-8.6580086580086535E-2</v>
      </c>
      <c r="J98" s="196">
        <f t="shared" si="67"/>
        <v>4.2028942205224733E-4</v>
      </c>
      <c r="K98" s="195">
        <v>772</v>
      </c>
      <c r="L98" s="195">
        <v>0</v>
      </c>
      <c r="M98" s="195">
        <v>984</v>
      </c>
      <c r="N98" s="195">
        <v>1867</v>
      </c>
      <c r="O98" s="195">
        <v>2555</v>
      </c>
      <c r="P98" s="195">
        <v>2253</v>
      </c>
      <c r="Q98" s="196">
        <f t="shared" si="71"/>
        <v>-0.11819960861056755</v>
      </c>
      <c r="R98" s="196">
        <f t="shared" si="69"/>
        <v>9.8199458660773822E-4</v>
      </c>
      <c r="S98" s="195">
        <v>1157</v>
      </c>
      <c r="T98" s="195">
        <v>2172</v>
      </c>
      <c r="U98" s="195">
        <v>2367</v>
      </c>
      <c r="V98" s="195">
        <v>2786</v>
      </c>
      <c r="W98" s="195">
        <v>2464</v>
      </c>
      <c r="X98" s="196">
        <f t="shared" si="72"/>
        <v>-0.11557788944723613</v>
      </c>
      <c r="Y98" s="196">
        <f t="shared" si="73"/>
        <v>8.8115021572803074E-4</v>
      </c>
    </row>
    <row r="99" spans="1:25" x14ac:dyDescent="0.25">
      <c r="A99" s="76"/>
      <c r="B99" s="194" t="s">
        <v>119</v>
      </c>
      <c r="C99" s="195">
        <v>539</v>
      </c>
      <c r="D99" s="195">
        <v>0</v>
      </c>
      <c r="E99" s="195">
        <v>154</v>
      </c>
      <c r="F99" s="195">
        <v>526</v>
      </c>
      <c r="G99" s="195">
        <v>392</v>
      </c>
      <c r="H99" s="195">
        <v>493</v>
      </c>
      <c r="I99" s="196">
        <f t="shared" si="70"/>
        <v>0.25765306122448983</v>
      </c>
      <c r="J99" s="196">
        <f t="shared" si="67"/>
        <v>9.8200324678558259E-4</v>
      </c>
      <c r="K99" s="195">
        <v>622</v>
      </c>
      <c r="L99" s="195">
        <v>0</v>
      </c>
      <c r="M99" s="195">
        <v>1139</v>
      </c>
      <c r="N99" s="195">
        <v>1591</v>
      </c>
      <c r="O99" s="195">
        <v>2208</v>
      </c>
      <c r="P99" s="195">
        <v>2030</v>
      </c>
      <c r="Q99" s="196">
        <f t="shared" si="71"/>
        <v>-8.0615942028985477E-2</v>
      </c>
      <c r="R99" s="196">
        <f t="shared" si="69"/>
        <v>8.847976079954322E-4</v>
      </c>
      <c r="S99" s="195">
        <v>1446</v>
      </c>
      <c r="T99" s="195">
        <v>2389</v>
      </c>
      <c r="U99" s="195">
        <v>2631</v>
      </c>
      <c r="V99" s="195">
        <v>2600</v>
      </c>
      <c r="W99" s="195">
        <v>2523</v>
      </c>
      <c r="X99" s="196">
        <f t="shared" si="72"/>
        <v>-2.9615384615384599E-2</v>
      </c>
      <c r="Y99" s="196">
        <f t="shared" si="73"/>
        <v>9.0224918599099901E-4</v>
      </c>
    </row>
    <row r="100" spans="1:25" x14ac:dyDescent="0.25">
      <c r="A100" s="76"/>
      <c r="B100" s="194" t="s">
        <v>126</v>
      </c>
      <c r="C100" s="195">
        <v>55</v>
      </c>
      <c r="D100" s="195">
        <v>0</v>
      </c>
      <c r="E100" s="195">
        <v>15</v>
      </c>
      <c r="F100" s="195">
        <v>17</v>
      </c>
      <c r="G100" s="195">
        <v>57</v>
      </c>
      <c r="H100" s="195">
        <v>46</v>
      </c>
      <c r="I100" s="196">
        <f t="shared" si="70"/>
        <v>-0.19298245614035092</v>
      </c>
      <c r="J100" s="196">
        <f t="shared" si="67"/>
        <v>9.1627077793380945E-5</v>
      </c>
      <c r="K100" s="195">
        <v>210</v>
      </c>
      <c r="L100" s="195">
        <v>0</v>
      </c>
      <c r="M100" s="195">
        <v>403</v>
      </c>
      <c r="N100" s="195">
        <v>514</v>
      </c>
      <c r="O100" s="195">
        <v>613</v>
      </c>
      <c r="P100" s="195">
        <v>599</v>
      </c>
      <c r="Q100" s="196">
        <f t="shared" si="71"/>
        <v>-2.2838499184339334E-2</v>
      </c>
      <c r="R100" s="196">
        <f t="shared" si="69"/>
        <v>2.610806734922482E-4</v>
      </c>
      <c r="S100" s="195">
        <v>274</v>
      </c>
      <c r="T100" s="195">
        <v>820</v>
      </c>
      <c r="U100" s="195">
        <v>615</v>
      </c>
      <c r="V100" s="195">
        <v>670</v>
      </c>
      <c r="W100" s="195">
        <v>645</v>
      </c>
      <c r="X100" s="196">
        <f t="shared" si="72"/>
        <v>-3.7313432835820892E-2</v>
      </c>
      <c r="Y100" s="196">
        <f t="shared" si="73"/>
        <v>2.3065823423075479E-4</v>
      </c>
    </row>
    <row r="101" spans="1:25" x14ac:dyDescent="0.25">
      <c r="A101" s="76"/>
      <c r="B101" s="194" t="s">
        <v>122</v>
      </c>
      <c r="C101" s="195">
        <v>30</v>
      </c>
      <c r="D101" s="195">
        <v>0</v>
      </c>
      <c r="E101" s="195">
        <v>0</v>
      </c>
      <c r="F101" s="195">
        <v>59</v>
      </c>
      <c r="G101" s="195">
        <v>30</v>
      </c>
      <c r="H101" s="195">
        <v>49</v>
      </c>
      <c r="I101" s="196">
        <f t="shared" si="70"/>
        <v>0.6333333333333333</v>
      </c>
      <c r="J101" s="196">
        <f t="shared" si="67"/>
        <v>9.7602756779905782E-5</v>
      </c>
      <c r="K101" s="195">
        <v>102</v>
      </c>
      <c r="L101" s="195">
        <v>0</v>
      </c>
      <c r="M101" s="195">
        <v>243</v>
      </c>
      <c r="N101" s="195">
        <v>234</v>
      </c>
      <c r="O101" s="195">
        <v>568</v>
      </c>
      <c r="P101" s="195">
        <v>511</v>
      </c>
      <c r="Q101" s="196">
        <f t="shared" si="71"/>
        <v>-0.10035211267605637</v>
      </c>
      <c r="R101" s="196">
        <f t="shared" si="69"/>
        <v>2.2272491511609154E-4</v>
      </c>
      <c r="S101" s="195">
        <v>177</v>
      </c>
      <c r="T101" s="195">
        <v>493</v>
      </c>
      <c r="U101" s="195">
        <v>385</v>
      </c>
      <c r="V101" s="195">
        <v>598</v>
      </c>
      <c r="W101" s="195">
        <v>560</v>
      </c>
      <c r="X101" s="196">
        <f t="shared" si="72"/>
        <v>-6.3545150501672198E-2</v>
      </c>
      <c r="Y101" s="196">
        <f t="shared" si="73"/>
        <v>2.0026141266546153E-4</v>
      </c>
    </row>
    <row r="102" spans="1:25" x14ac:dyDescent="0.25">
      <c r="A102" s="76"/>
      <c r="B102" s="194" t="s">
        <v>131</v>
      </c>
      <c r="C102" s="195">
        <v>22</v>
      </c>
      <c r="D102" s="195">
        <v>0</v>
      </c>
      <c r="E102" s="195">
        <v>0</v>
      </c>
      <c r="F102" s="195">
        <v>6</v>
      </c>
      <c r="G102" s="195">
        <v>16</v>
      </c>
      <c r="H102" s="195">
        <v>12</v>
      </c>
      <c r="I102" s="196">
        <f t="shared" si="70"/>
        <v>-0.25</v>
      </c>
      <c r="J102" s="196">
        <f t="shared" si="67"/>
        <v>2.3902715946099375E-5</v>
      </c>
      <c r="K102" s="195">
        <v>90</v>
      </c>
      <c r="L102" s="195">
        <v>0</v>
      </c>
      <c r="M102" s="195">
        <v>58</v>
      </c>
      <c r="N102" s="195">
        <v>81</v>
      </c>
      <c r="O102" s="195">
        <v>149</v>
      </c>
      <c r="P102" s="195">
        <v>143</v>
      </c>
      <c r="Q102" s="196">
        <f t="shared" si="71"/>
        <v>-4.0268456375838979E-2</v>
      </c>
      <c r="R102" s="196">
        <f t="shared" si="69"/>
        <v>6.2328107361254588E-5</v>
      </c>
      <c r="S102" s="195">
        <v>113</v>
      </c>
      <c r="T102" s="195">
        <v>217</v>
      </c>
      <c r="U102" s="195">
        <v>102</v>
      </c>
      <c r="V102" s="195">
        <v>165</v>
      </c>
      <c r="W102" s="195">
        <v>155</v>
      </c>
      <c r="X102" s="196">
        <f t="shared" si="72"/>
        <v>-6.0606060606060552E-2</v>
      </c>
      <c r="Y102" s="196">
        <f t="shared" si="73"/>
        <v>5.5429498148475954E-5</v>
      </c>
    </row>
    <row r="103" spans="1:25" x14ac:dyDescent="0.25">
      <c r="A103" s="76"/>
      <c r="B103" s="194" t="s">
        <v>134</v>
      </c>
      <c r="C103" s="195">
        <v>0</v>
      </c>
      <c r="D103" s="195">
        <v>0</v>
      </c>
      <c r="E103" s="195">
        <v>0</v>
      </c>
      <c r="F103" s="195">
        <v>0</v>
      </c>
      <c r="G103" s="195">
        <v>14</v>
      </c>
      <c r="H103" s="195">
        <v>8</v>
      </c>
      <c r="I103" s="196">
        <f t="shared" si="70"/>
        <v>-0.4285714285714286</v>
      </c>
      <c r="J103" s="196">
        <f t="shared" si="67"/>
        <v>1.593514396406625E-5</v>
      </c>
      <c r="K103" s="195">
        <v>61</v>
      </c>
      <c r="L103" s="195">
        <v>0</v>
      </c>
      <c r="M103" s="195">
        <v>39</v>
      </c>
      <c r="N103" s="195">
        <v>155</v>
      </c>
      <c r="O103" s="195">
        <v>258</v>
      </c>
      <c r="P103" s="195">
        <v>145</v>
      </c>
      <c r="Q103" s="196">
        <f t="shared" si="71"/>
        <v>-0.43798449612403101</v>
      </c>
      <c r="R103" s="196">
        <f t="shared" si="69"/>
        <v>6.3199829142530868E-5</v>
      </c>
      <c r="S103" s="195">
        <v>64</v>
      </c>
      <c r="T103" s="195">
        <v>108</v>
      </c>
      <c r="U103" s="195">
        <v>178</v>
      </c>
      <c r="V103" s="195">
        <v>272</v>
      </c>
      <c r="W103" s="195">
        <v>153</v>
      </c>
      <c r="X103" s="196">
        <f t="shared" si="72"/>
        <v>-0.4375</v>
      </c>
      <c r="Y103" s="196">
        <f t="shared" si="73"/>
        <v>5.4714278817527881E-5</v>
      </c>
    </row>
    <row r="104" spans="1:25" x14ac:dyDescent="0.25">
      <c r="A104" s="76"/>
      <c r="B104" s="199" t="s">
        <v>148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213</v>
      </c>
      <c r="F104" s="200">
        <f t="shared" si="75"/>
        <v>446</v>
      </c>
      <c r="G104" s="200">
        <f t="shared" si="75"/>
        <v>497</v>
      </c>
      <c r="H104" s="200">
        <f t="shared" si="75"/>
        <v>584</v>
      </c>
      <c r="I104" s="201">
        <f t="shared" si="70"/>
        <v>0.17505030181086512</v>
      </c>
      <c r="J104" s="201">
        <f t="shared" si="67"/>
        <v>1.1632655093768362E-3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1971</v>
      </c>
      <c r="N104" s="200">
        <f t="shared" si="76"/>
        <v>3549</v>
      </c>
      <c r="O104" s="200">
        <f t="shared" si="76"/>
        <v>4918</v>
      </c>
      <c r="P104" s="200">
        <f t="shared" si="76"/>
        <v>5137</v>
      </c>
      <c r="Q104" s="201">
        <f t="shared" si="71"/>
        <v>4.4530296868645847E-2</v>
      </c>
      <c r="R104" s="201">
        <f t="shared" si="69"/>
        <v>2.2390173952081456E-3</v>
      </c>
      <c r="S104" s="200">
        <f>S96-SUM(S97:S103)</f>
        <v>1693</v>
      </c>
      <c r="T104" s="200">
        <f>T96-SUM(T97:T103)</f>
        <v>3904</v>
      </c>
      <c r="U104" s="200">
        <f>U96-SUM(U97:U103)</f>
        <v>5038</v>
      </c>
      <c r="V104" s="200">
        <f>V96-SUM(V97:V103)</f>
        <v>5415</v>
      </c>
      <c r="W104" s="200">
        <f>W96-SUM(W97:W103)</f>
        <v>5721</v>
      </c>
      <c r="X104" s="201">
        <f t="shared" si="72"/>
        <v>5.6509695290858808E-2</v>
      </c>
      <c r="Y104" s="201">
        <f t="shared" si="73"/>
        <v>2.0458848961769738E-3</v>
      </c>
    </row>
    <row r="105" spans="1:25" x14ac:dyDescent="0.25">
      <c r="A105" s="76"/>
      <c r="B105" s="186" t="s">
        <v>53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6"/>
      <c r="B106" s="187" t="s">
        <v>71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34253</v>
      </c>
      <c r="T106" s="209">
        <f>T107+T110</f>
        <v>109813</v>
      </c>
      <c r="U106" s="209">
        <f>U107+U110</f>
        <v>147358</v>
      </c>
      <c r="V106" s="209">
        <f>V107+V110</f>
        <v>139462</v>
      </c>
      <c r="W106" s="209">
        <f>W107+W110</f>
        <v>151078</v>
      </c>
      <c r="X106" s="210">
        <f>IFERROR(W106/V106-1,"-")</f>
        <v>8.3291505929930842E-2</v>
      </c>
      <c r="Y106" s="210">
        <f>W106/W$8</f>
        <v>5.4026953040486776E-2</v>
      </c>
    </row>
    <row r="107" spans="1:25" x14ac:dyDescent="0.25">
      <c r="A107" s="76"/>
      <c r="B107" s="190" t="s">
        <v>100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13775</v>
      </c>
      <c r="T107" s="191">
        <v>26353</v>
      </c>
      <c r="U107" s="191">
        <v>33173</v>
      </c>
      <c r="V107" s="191">
        <v>30723</v>
      </c>
      <c r="W107" s="191">
        <v>33898</v>
      </c>
      <c r="X107" s="192">
        <f>IFERROR(W107/V107-1,"-")</f>
        <v>0.10334277251570478</v>
      </c>
      <c r="Y107" s="192">
        <f>W107/W$8</f>
        <v>1.2122252440238955E-2</v>
      </c>
    </row>
    <row r="108" spans="1:25" x14ac:dyDescent="0.25">
      <c r="A108" s="76"/>
      <c r="B108" s="194" t="s">
        <v>106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308</v>
      </c>
      <c r="T108" s="195">
        <v>7430</v>
      </c>
      <c r="U108" s="195">
        <v>11643</v>
      </c>
      <c r="V108" s="195">
        <v>8822</v>
      </c>
      <c r="W108" s="195">
        <v>11579</v>
      </c>
      <c r="X108" s="196">
        <f>IFERROR(W108/V108-1,"-")</f>
        <v>0.31251416912264784</v>
      </c>
      <c r="Y108" s="196">
        <f>W108/W$8</f>
        <v>4.1407623165238914E-3</v>
      </c>
    </row>
    <row r="109" spans="1:25" x14ac:dyDescent="0.25">
      <c r="A109" s="76"/>
      <c r="B109" s="194" t="s">
        <v>103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13467</v>
      </c>
      <c r="T109" s="195">
        <v>18923</v>
      </c>
      <c r="U109" s="195">
        <v>21530</v>
      </c>
      <c r="V109" s="195">
        <v>21901</v>
      </c>
      <c r="W109" s="195">
        <v>22319</v>
      </c>
      <c r="X109" s="196">
        <f>IFERROR(W109/V109-1,"-")</f>
        <v>1.9085886489201398E-2</v>
      </c>
      <c r="Y109" s="196">
        <f>W109/W$8</f>
        <v>7.9814901237150633E-3</v>
      </c>
    </row>
    <row r="110" spans="1:25" x14ac:dyDescent="0.25">
      <c r="A110" s="76"/>
      <c r="B110" s="190" t="s">
        <v>110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20478</v>
      </c>
      <c r="T110" s="191">
        <v>83460</v>
      </c>
      <c r="U110" s="191">
        <v>114185</v>
      </c>
      <c r="V110" s="191">
        <v>108739</v>
      </c>
      <c r="W110" s="191">
        <v>117180</v>
      </c>
      <c r="X110" s="192">
        <f>IFERROR(W110/V110-1,"-")</f>
        <v>7.7626242654429412E-2</v>
      </c>
      <c r="Y110" s="192">
        <f>W110/W$8</f>
        <v>4.1904700600247827E-2</v>
      </c>
    </row>
    <row r="111" spans="1:25" s="76" customFormat="1" x14ac:dyDescent="0.25">
      <c r="B111" s="194" t="s">
        <v>113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10709</v>
      </c>
      <c r="T111" s="195">
        <v>49565</v>
      </c>
      <c r="U111" s="195">
        <v>74713</v>
      </c>
      <c r="V111" s="195">
        <v>67869</v>
      </c>
      <c r="W111" s="195">
        <v>71210</v>
      </c>
      <c r="X111" s="196">
        <f t="shared" ref="X111:X118" si="83">IFERROR(W111/V111-1,"-")</f>
        <v>4.9227187670364936E-2</v>
      </c>
      <c r="Y111" s="196">
        <f t="shared" ref="Y111:Y118" si="84">W111/W$8</f>
        <v>2.5465384278406278E-2</v>
      </c>
    </row>
    <row r="112" spans="1:25" s="76" customFormat="1" x14ac:dyDescent="0.25">
      <c r="B112" s="194" t="s">
        <v>116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1745</v>
      </c>
      <c r="T112" s="195">
        <v>3756</v>
      </c>
      <c r="U112" s="195">
        <v>4908</v>
      </c>
      <c r="V112" s="195">
        <v>4708</v>
      </c>
      <c r="W112" s="195">
        <v>5313</v>
      </c>
      <c r="X112" s="196">
        <f t="shared" si="83"/>
        <v>0.12850467289719636</v>
      </c>
      <c r="Y112" s="196">
        <f t="shared" si="84"/>
        <v>1.8999801526635661E-3</v>
      </c>
    </row>
    <row r="113" spans="1:25" x14ac:dyDescent="0.25">
      <c r="A113" s="76"/>
      <c r="B113" s="194" t="s">
        <v>119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1108</v>
      </c>
      <c r="T113" s="195">
        <v>5391</v>
      </c>
      <c r="U113" s="195">
        <v>9383</v>
      </c>
      <c r="V113" s="195">
        <v>8106</v>
      </c>
      <c r="W113" s="195">
        <v>9684</v>
      </c>
      <c r="X113" s="196">
        <f t="shared" si="83"/>
        <v>0.19467061435973343</v>
      </c>
      <c r="Y113" s="196">
        <f t="shared" si="84"/>
        <v>3.463092000450588E-3</v>
      </c>
    </row>
    <row r="114" spans="1:25" x14ac:dyDescent="0.25">
      <c r="A114" s="76"/>
      <c r="B114" s="194" t="s">
        <v>126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869</v>
      </c>
      <c r="T114" s="195">
        <v>3932</v>
      </c>
      <c r="U114" s="195">
        <v>3603</v>
      </c>
      <c r="V114" s="195">
        <v>3668</v>
      </c>
      <c r="W114" s="195">
        <v>4141</v>
      </c>
      <c r="X114" s="196">
        <f t="shared" si="83"/>
        <v>0.12895310796074155</v>
      </c>
      <c r="Y114" s="196">
        <f t="shared" si="84"/>
        <v>1.4808616247279931E-3</v>
      </c>
    </row>
    <row r="115" spans="1:25" x14ac:dyDescent="0.25">
      <c r="A115" s="76"/>
      <c r="B115" s="194" t="s">
        <v>122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1069</v>
      </c>
      <c r="T115" s="195">
        <v>3050</v>
      </c>
      <c r="U115" s="195">
        <v>3317</v>
      </c>
      <c r="V115" s="195">
        <v>2958</v>
      </c>
      <c r="W115" s="195">
        <v>3054</v>
      </c>
      <c r="X115" s="196">
        <f t="shared" si="83"/>
        <v>3.2454361054766734E-2</v>
      </c>
      <c r="Y115" s="196">
        <f t="shared" si="84"/>
        <v>1.0921399183577134E-3</v>
      </c>
    </row>
    <row r="116" spans="1:25" x14ac:dyDescent="0.25">
      <c r="A116" s="76"/>
      <c r="B116" s="194" t="s">
        <v>131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209</v>
      </c>
      <c r="T116" s="195">
        <v>474</v>
      </c>
      <c r="U116" s="195">
        <v>754</v>
      </c>
      <c r="V116" s="195">
        <v>826</v>
      </c>
      <c r="W116" s="195">
        <v>813</v>
      </c>
      <c r="X116" s="196">
        <f t="shared" si="83"/>
        <v>-1.57384987893463E-2</v>
      </c>
      <c r="Y116" s="196">
        <f t="shared" si="84"/>
        <v>2.9073665803039324E-4</v>
      </c>
    </row>
    <row r="117" spans="1:25" x14ac:dyDescent="0.25">
      <c r="A117" s="76"/>
      <c r="B117" s="194" t="s">
        <v>134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526</v>
      </c>
      <c r="T117" s="195">
        <v>638</v>
      </c>
      <c r="U117" s="195">
        <v>396</v>
      </c>
      <c r="V117" s="195">
        <v>1042</v>
      </c>
      <c r="W117" s="195">
        <v>670</v>
      </c>
      <c r="X117" s="196">
        <f t="shared" si="83"/>
        <v>-0.35700575815738966</v>
      </c>
      <c r="Y117" s="196">
        <f t="shared" si="84"/>
        <v>2.3959847586760576E-4</v>
      </c>
    </row>
    <row r="118" spans="1:25" x14ac:dyDescent="0.25">
      <c r="A118" s="76"/>
      <c r="B118" s="199" t="s">
        <v>148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4243</v>
      </c>
      <c r="T118" s="200">
        <f>T110-SUM(T111:T117)</f>
        <v>16654</v>
      </c>
      <c r="U118" s="200">
        <f>U110-SUM(U111:U117)</f>
        <v>17111</v>
      </c>
      <c r="V118" s="200">
        <f>V110-SUM(V111:V117)</f>
        <v>19562</v>
      </c>
      <c r="W118" s="200">
        <f>W110-SUM(W111:W117)</f>
        <v>22295</v>
      </c>
      <c r="X118" s="201">
        <f t="shared" si="83"/>
        <v>0.13970964114098772</v>
      </c>
      <c r="Y118" s="201">
        <f t="shared" si="84"/>
        <v>7.972907491743687E-3</v>
      </c>
    </row>
    <row r="119" spans="1:25" x14ac:dyDescent="0.25">
      <c r="A119" s="76"/>
      <c r="B119" s="186" t="s">
        <v>54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6"/>
      <c r="B120" s="187" t="s">
        <v>71</v>
      </c>
      <c r="C120" s="209">
        <f t="shared" ref="C120:H120" si="88">C121+C124</f>
        <v>29796</v>
      </c>
      <c r="D120" s="209">
        <f t="shared" si="88"/>
        <v>32963</v>
      </c>
      <c r="E120" s="209">
        <f t="shared" si="88"/>
        <v>54289</v>
      </c>
      <c r="F120" s="209">
        <f t="shared" si="88"/>
        <v>63334</v>
      </c>
      <c r="G120" s="209">
        <f t="shared" si="88"/>
        <v>67902</v>
      </c>
      <c r="H120" s="209">
        <f t="shared" si="88"/>
        <v>61422</v>
      </c>
      <c r="I120" s="210">
        <f>IFERROR(H120/G120-1,"-")</f>
        <v>-9.5431651497746794E-2</v>
      </c>
      <c r="J120" s="210">
        <f t="shared" ref="J120:J132" si="89">H120/H$8</f>
        <v>0.12234605157010965</v>
      </c>
      <c r="K120" s="209">
        <f t="shared" ref="K120:P120" si="90">K121+K124</f>
        <v>29833</v>
      </c>
      <c r="L120" s="209">
        <f t="shared" si="90"/>
        <v>54163</v>
      </c>
      <c r="M120" s="209">
        <f t="shared" si="90"/>
        <v>83735</v>
      </c>
      <c r="N120" s="209">
        <f t="shared" si="90"/>
        <v>95045</v>
      </c>
      <c r="O120" s="209">
        <f t="shared" si="90"/>
        <v>94341</v>
      </c>
      <c r="P120" s="209">
        <f t="shared" si="90"/>
        <v>120181</v>
      </c>
      <c r="Q120" s="210">
        <f>IFERROR(P120/O120-1,"-")</f>
        <v>0.27390000105998458</v>
      </c>
      <c r="R120" s="210">
        <f t="shared" ref="R120:R132" si="91">P120/P$8</f>
        <v>5.2382197697782774E-2</v>
      </c>
      <c r="S120" s="209">
        <f>S121+S124</f>
        <v>59629</v>
      </c>
      <c r="T120" s="209">
        <f>T121+T124</f>
        <v>138024</v>
      </c>
      <c r="U120" s="209">
        <f>U121+U124</f>
        <v>158379</v>
      </c>
      <c r="V120" s="209">
        <f>V121+V124</f>
        <v>162243</v>
      </c>
      <c r="W120" s="209">
        <f>W121+W124</f>
        <v>181603</v>
      </c>
      <c r="X120" s="210">
        <f>IFERROR(W120/V120-1,"-")</f>
        <v>0.11932718206640658</v>
      </c>
      <c r="Y120" s="210">
        <f>W120/W$8</f>
        <v>6.4942988079081804E-2</v>
      </c>
    </row>
    <row r="121" spans="1:25" x14ac:dyDescent="0.25">
      <c r="A121" s="76"/>
      <c r="B121" s="190" t="s">
        <v>100</v>
      </c>
      <c r="C121" s="191">
        <v>13566</v>
      </c>
      <c r="D121" s="191">
        <v>17654</v>
      </c>
      <c r="E121" s="191">
        <v>31827</v>
      </c>
      <c r="F121" s="191">
        <v>40573</v>
      </c>
      <c r="G121" s="191">
        <v>46647</v>
      </c>
      <c r="H121" s="191">
        <v>39787</v>
      </c>
      <c r="I121" s="192">
        <f>IFERROR(H121/G121-1,"-")</f>
        <v>-0.14706197611850713</v>
      </c>
      <c r="J121" s="192">
        <f t="shared" si="89"/>
        <v>7.9251446612287987E-2</v>
      </c>
      <c r="K121" s="191">
        <v>17566</v>
      </c>
      <c r="L121" s="191">
        <v>40113</v>
      </c>
      <c r="M121" s="191">
        <v>52556</v>
      </c>
      <c r="N121" s="191">
        <v>56441</v>
      </c>
      <c r="O121" s="191">
        <v>54890</v>
      </c>
      <c r="P121" s="191">
        <v>76726</v>
      </c>
      <c r="Q121" s="192">
        <f>IFERROR(P121/O121-1,"-")</f>
        <v>0.39781380943705602</v>
      </c>
      <c r="R121" s="192">
        <f t="shared" si="91"/>
        <v>3.3441862695102229E-2</v>
      </c>
      <c r="S121" s="191">
        <v>31132</v>
      </c>
      <c r="T121" s="191">
        <v>84383</v>
      </c>
      <c r="U121" s="191">
        <v>97014</v>
      </c>
      <c r="V121" s="191">
        <v>101537</v>
      </c>
      <c r="W121" s="191">
        <v>116513</v>
      </c>
      <c r="X121" s="192">
        <f>IFERROR(W121/V121-1,"-")</f>
        <v>0.14749303209667408</v>
      </c>
      <c r="Y121" s="192">
        <f>W121/W$8</f>
        <v>4.1666174953376642E-2</v>
      </c>
    </row>
    <row r="122" spans="1:25" x14ac:dyDescent="0.25">
      <c r="A122" s="76"/>
      <c r="B122" s="194" t="s">
        <v>106</v>
      </c>
      <c r="C122" s="195">
        <v>6872</v>
      </c>
      <c r="D122" s="195">
        <v>8494</v>
      </c>
      <c r="E122" s="195">
        <v>18371</v>
      </c>
      <c r="F122" s="195">
        <v>18163</v>
      </c>
      <c r="G122" s="195">
        <v>27473</v>
      </c>
      <c r="H122" s="195">
        <v>24419</v>
      </c>
      <c r="I122" s="196">
        <f>IFERROR(H122/G122-1,"-")</f>
        <v>-0.11116368798456666</v>
      </c>
      <c r="J122" s="196">
        <f t="shared" si="89"/>
        <v>4.8640035057316719E-2</v>
      </c>
      <c r="K122" s="195">
        <v>8049</v>
      </c>
      <c r="L122" s="195">
        <v>21124</v>
      </c>
      <c r="M122" s="195">
        <v>25652</v>
      </c>
      <c r="N122" s="195">
        <v>25819</v>
      </c>
      <c r="O122" s="195">
        <v>21853</v>
      </c>
      <c r="P122" s="195">
        <v>37542</v>
      </c>
      <c r="Q122" s="196">
        <f>IFERROR(P122/O122-1,"-")</f>
        <v>0.71793346451288143</v>
      </c>
      <c r="R122" s="196">
        <f t="shared" si="91"/>
        <v>1.6363089556337199E-2</v>
      </c>
      <c r="S122" s="195">
        <v>14921</v>
      </c>
      <c r="T122" s="195">
        <v>44023</v>
      </c>
      <c r="U122" s="195">
        <v>43982</v>
      </c>
      <c r="V122" s="195">
        <v>49326</v>
      </c>
      <c r="W122" s="195">
        <v>61961</v>
      </c>
      <c r="X122" s="196">
        <f>IFERROR(W122/V122-1,"-")</f>
        <v>0.25615294165348912</v>
      </c>
      <c r="Y122" s="196">
        <f>W122/W$8</f>
        <v>2.2157852482436895E-2</v>
      </c>
    </row>
    <row r="123" spans="1:25" x14ac:dyDescent="0.25">
      <c r="A123" s="76"/>
      <c r="B123" s="194" t="s">
        <v>103</v>
      </c>
      <c r="C123" s="195">
        <v>6694</v>
      </c>
      <c r="D123" s="195">
        <v>9160</v>
      </c>
      <c r="E123" s="195">
        <v>13456</v>
      </c>
      <c r="F123" s="195">
        <v>22410</v>
      </c>
      <c r="G123" s="195">
        <v>19174</v>
      </c>
      <c r="H123" s="195">
        <v>15368</v>
      </c>
      <c r="I123" s="196">
        <f>IFERROR(H123/G123-1,"-")</f>
        <v>-0.19849796599561909</v>
      </c>
      <c r="J123" s="196">
        <f t="shared" si="89"/>
        <v>3.0611411554971268E-2</v>
      </c>
      <c r="K123" s="195">
        <v>9517</v>
      </c>
      <c r="L123" s="195">
        <v>18989</v>
      </c>
      <c r="M123" s="195">
        <v>26904</v>
      </c>
      <c r="N123" s="195">
        <v>30622</v>
      </c>
      <c r="O123" s="195">
        <v>33037</v>
      </c>
      <c r="P123" s="195">
        <v>39184</v>
      </c>
      <c r="Q123" s="196">
        <f>IFERROR(P123/O123-1,"-")</f>
        <v>0.18606410993734301</v>
      </c>
      <c r="R123" s="196">
        <f t="shared" si="91"/>
        <v>1.7078773138765033E-2</v>
      </c>
      <c r="S123" s="195">
        <v>16211</v>
      </c>
      <c r="T123" s="195">
        <v>40360</v>
      </c>
      <c r="U123" s="195">
        <v>53032</v>
      </c>
      <c r="V123" s="195">
        <v>52211</v>
      </c>
      <c r="W123" s="195">
        <v>54552</v>
      </c>
      <c r="X123" s="196">
        <f>IFERROR(W123/V123-1,"-")</f>
        <v>4.4837294822930085E-2</v>
      </c>
      <c r="Y123" s="196">
        <f>W123/W$8</f>
        <v>1.9508322470939744E-2</v>
      </c>
    </row>
    <row r="124" spans="1:25" x14ac:dyDescent="0.25">
      <c r="A124" s="76"/>
      <c r="B124" s="190" t="s">
        <v>110</v>
      </c>
      <c r="C124" s="191">
        <v>16230</v>
      </c>
      <c r="D124" s="191">
        <v>15309</v>
      </c>
      <c r="E124" s="191">
        <v>22462</v>
      </c>
      <c r="F124" s="191">
        <v>22761</v>
      </c>
      <c r="G124" s="191">
        <v>21255</v>
      </c>
      <c r="H124" s="191">
        <v>21635</v>
      </c>
      <c r="I124" s="192">
        <f>IFERROR(H124/G124-1,"-")</f>
        <v>1.7878146318513366E-2</v>
      </c>
      <c r="J124" s="192">
        <f t="shared" si="89"/>
        <v>4.3094604957821664E-2</v>
      </c>
      <c r="K124" s="191">
        <v>12267</v>
      </c>
      <c r="L124" s="191">
        <v>14050</v>
      </c>
      <c r="M124" s="191">
        <v>31179</v>
      </c>
      <c r="N124" s="191">
        <v>38604</v>
      </c>
      <c r="O124" s="191">
        <v>39451</v>
      </c>
      <c r="P124" s="191">
        <v>43455</v>
      </c>
      <c r="Q124" s="192">
        <f>IFERROR(P124/O124-1,"-")</f>
        <v>0.10149299130567035</v>
      </c>
      <c r="R124" s="192">
        <f t="shared" si="91"/>
        <v>1.8940335002680546E-2</v>
      </c>
      <c r="S124" s="191">
        <v>28497</v>
      </c>
      <c r="T124" s="191">
        <v>53641</v>
      </c>
      <c r="U124" s="191">
        <v>61365</v>
      </c>
      <c r="V124" s="191">
        <v>60706</v>
      </c>
      <c r="W124" s="191">
        <v>65090</v>
      </c>
      <c r="X124" s="192">
        <f>IFERROR(W124/V124-1,"-")</f>
        <v>7.2216914308305569E-2</v>
      </c>
      <c r="Y124" s="192">
        <f>W124/W$8</f>
        <v>2.3276813125705162E-2</v>
      </c>
    </row>
    <row r="125" spans="1:25" s="76" customFormat="1" x14ac:dyDescent="0.25">
      <c r="B125" s="194" t="s">
        <v>113</v>
      </c>
      <c r="C125" s="195">
        <v>1047</v>
      </c>
      <c r="D125" s="195">
        <v>201</v>
      </c>
      <c r="E125" s="195">
        <v>1387</v>
      </c>
      <c r="F125" s="195">
        <v>2385</v>
      </c>
      <c r="G125" s="195">
        <v>1638</v>
      </c>
      <c r="H125" s="195">
        <v>1607</v>
      </c>
      <c r="I125" s="196">
        <f t="shared" ref="I125:I132" si="92">IFERROR(H125/G125-1,"-")</f>
        <v>-1.8925518925518969E-2</v>
      </c>
      <c r="J125" s="196">
        <f t="shared" si="89"/>
        <v>3.2009720437818079E-3</v>
      </c>
      <c r="K125" s="195">
        <v>1867</v>
      </c>
      <c r="L125" s="195">
        <v>838</v>
      </c>
      <c r="M125" s="195">
        <v>4234</v>
      </c>
      <c r="N125" s="195">
        <v>5788</v>
      </c>
      <c r="O125" s="195">
        <v>5537</v>
      </c>
      <c r="P125" s="195">
        <v>5147</v>
      </c>
      <c r="Q125" s="196">
        <f t="shared" ref="Q125:Q132" si="93">IFERROR(P125/O125-1,"-")</f>
        <v>-7.0435253747516691E-2</v>
      </c>
      <c r="R125" s="196">
        <f t="shared" si="91"/>
        <v>2.2433760041145269E-3</v>
      </c>
      <c r="S125" s="195">
        <v>2914</v>
      </c>
      <c r="T125" s="195">
        <v>5621</v>
      </c>
      <c r="U125" s="195">
        <v>8173</v>
      </c>
      <c r="V125" s="195">
        <v>7175</v>
      </c>
      <c r="W125" s="195">
        <v>6754</v>
      </c>
      <c r="X125" s="196">
        <f t="shared" ref="X125:X132" si="94">IFERROR(W125/V125-1,"-")</f>
        <v>-5.8675958188153299E-2</v>
      </c>
      <c r="Y125" s="196">
        <f t="shared" ref="Y125:Y132" si="95">W125/W$8</f>
        <v>2.4152956806116556E-3</v>
      </c>
    </row>
    <row r="126" spans="1:25" s="76" customFormat="1" x14ac:dyDescent="0.25">
      <c r="B126" s="194" t="s">
        <v>116</v>
      </c>
      <c r="C126" s="195">
        <v>1259</v>
      </c>
      <c r="D126" s="195">
        <v>1197</v>
      </c>
      <c r="E126" s="195">
        <v>1791</v>
      </c>
      <c r="F126" s="195">
        <v>3059</v>
      </c>
      <c r="G126" s="195">
        <v>3073</v>
      </c>
      <c r="H126" s="195">
        <v>2875</v>
      </c>
      <c r="I126" s="196">
        <f t="shared" si="92"/>
        <v>-6.4432150992515425E-2</v>
      </c>
      <c r="J126" s="196">
        <f t="shared" si="89"/>
        <v>5.7266923620863091E-3</v>
      </c>
      <c r="K126" s="195">
        <v>1804</v>
      </c>
      <c r="L126" s="195">
        <v>1785</v>
      </c>
      <c r="M126" s="195">
        <v>3870</v>
      </c>
      <c r="N126" s="195">
        <v>5611</v>
      </c>
      <c r="O126" s="195">
        <v>5222</v>
      </c>
      <c r="P126" s="195">
        <v>6119</v>
      </c>
      <c r="Q126" s="196">
        <f t="shared" si="93"/>
        <v>0.17177326694752959</v>
      </c>
      <c r="R126" s="196">
        <f t="shared" si="91"/>
        <v>2.6670327898148027E-3</v>
      </c>
      <c r="S126" s="195">
        <v>3063</v>
      </c>
      <c r="T126" s="195">
        <v>5661</v>
      </c>
      <c r="U126" s="195">
        <v>8670</v>
      </c>
      <c r="V126" s="195">
        <v>8295</v>
      </c>
      <c r="W126" s="195">
        <v>8994</v>
      </c>
      <c r="X126" s="196">
        <f t="shared" si="94"/>
        <v>8.4267631103074114E-2</v>
      </c>
      <c r="Y126" s="196">
        <f t="shared" si="95"/>
        <v>3.2163413312735019E-3</v>
      </c>
    </row>
    <row r="127" spans="1:25" x14ac:dyDescent="0.25">
      <c r="A127" s="76"/>
      <c r="B127" s="194" t="s">
        <v>119</v>
      </c>
      <c r="C127" s="195">
        <v>959</v>
      </c>
      <c r="D127" s="195">
        <v>1246</v>
      </c>
      <c r="E127" s="195">
        <v>1586</v>
      </c>
      <c r="F127" s="195">
        <v>1930</v>
      </c>
      <c r="G127" s="195">
        <v>1774</v>
      </c>
      <c r="H127" s="195">
        <v>1871</v>
      </c>
      <c r="I127" s="196">
        <f t="shared" si="92"/>
        <v>5.467869222096966E-2</v>
      </c>
      <c r="J127" s="196">
        <f t="shared" si="89"/>
        <v>3.7268317945959944E-3</v>
      </c>
      <c r="K127" s="195">
        <v>1162</v>
      </c>
      <c r="L127" s="195">
        <v>3084</v>
      </c>
      <c r="M127" s="195">
        <v>3734</v>
      </c>
      <c r="N127" s="195">
        <v>3843</v>
      </c>
      <c r="O127" s="195">
        <v>3870</v>
      </c>
      <c r="P127" s="195">
        <v>4200</v>
      </c>
      <c r="Q127" s="196">
        <f t="shared" si="93"/>
        <v>8.5271317829457294E-2</v>
      </c>
      <c r="R127" s="196">
        <f t="shared" si="91"/>
        <v>1.8306157406802045E-3</v>
      </c>
      <c r="S127" s="195">
        <v>2121</v>
      </c>
      <c r="T127" s="195">
        <v>5320</v>
      </c>
      <c r="U127" s="195">
        <v>5773</v>
      </c>
      <c r="V127" s="195">
        <v>5644</v>
      </c>
      <c r="W127" s="195">
        <v>6071</v>
      </c>
      <c r="X127" s="196">
        <f t="shared" si="94"/>
        <v>7.5655563430191419E-2</v>
      </c>
      <c r="Y127" s="196">
        <f t="shared" si="95"/>
        <v>2.1710482790928873E-3</v>
      </c>
    </row>
    <row r="128" spans="1:25" x14ac:dyDescent="0.25">
      <c r="A128" s="76"/>
      <c r="B128" s="194" t="s">
        <v>126</v>
      </c>
      <c r="C128" s="195">
        <v>289</v>
      </c>
      <c r="D128" s="195">
        <v>161</v>
      </c>
      <c r="E128" s="195">
        <v>547</v>
      </c>
      <c r="F128" s="195">
        <v>476</v>
      </c>
      <c r="G128" s="195">
        <v>402</v>
      </c>
      <c r="H128" s="195">
        <v>536</v>
      </c>
      <c r="I128" s="196">
        <f t="shared" si="92"/>
        <v>0.33333333333333326</v>
      </c>
      <c r="J128" s="196">
        <f t="shared" si="89"/>
        <v>1.0676546455924388E-3</v>
      </c>
      <c r="K128" s="195">
        <v>286</v>
      </c>
      <c r="L128" s="195">
        <v>383</v>
      </c>
      <c r="M128" s="195">
        <v>1097</v>
      </c>
      <c r="N128" s="195">
        <v>1274</v>
      </c>
      <c r="O128" s="195">
        <v>1186</v>
      </c>
      <c r="P128" s="195">
        <v>1171</v>
      </c>
      <c r="Q128" s="196">
        <f t="shared" si="93"/>
        <v>-1.2647554806070826E-2</v>
      </c>
      <c r="R128" s="196">
        <f t="shared" si="91"/>
        <v>5.103931029372665E-4</v>
      </c>
      <c r="S128" s="195">
        <v>575</v>
      </c>
      <c r="T128" s="195">
        <v>1644</v>
      </c>
      <c r="U128" s="195">
        <v>1750</v>
      </c>
      <c r="V128" s="195">
        <v>1588</v>
      </c>
      <c r="W128" s="195">
        <v>1707</v>
      </c>
      <c r="X128" s="196">
        <f t="shared" si="94"/>
        <v>7.4937027707808523E-2</v>
      </c>
      <c r="Y128" s="196">
        <f t="shared" si="95"/>
        <v>6.1043969896418357E-4</v>
      </c>
    </row>
    <row r="129" spans="1:25" x14ac:dyDescent="0.25">
      <c r="A129" s="76"/>
      <c r="B129" s="194" t="s">
        <v>122</v>
      </c>
      <c r="C129" s="195">
        <v>202</v>
      </c>
      <c r="D129" s="195">
        <v>118</v>
      </c>
      <c r="E129" s="195">
        <v>402</v>
      </c>
      <c r="F129" s="195">
        <v>358</v>
      </c>
      <c r="G129" s="195">
        <v>366</v>
      </c>
      <c r="H129" s="195">
        <v>344</v>
      </c>
      <c r="I129" s="196">
        <f t="shared" si="92"/>
        <v>-6.0109289617486295E-2</v>
      </c>
      <c r="J129" s="196">
        <f t="shared" si="89"/>
        <v>6.8521119045484875E-4</v>
      </c>
      <c r="K129" s="195">
        <v>302</v>
      </c>
      <c r="L129" s="195">
        <v>373</v>
      </c>
      <c r="M129" s="195">
        <v>764</v>
      </c>
      <c r="N129" s="195">
        <v>836</v>
      </c>
      <c r="O129" s="195">
        <v>882</v>
      </c>
      <c r="P129" s="195">
        <v>1228</v>
      </c>
      <c r="Q129" s="196">
        <f t="shared" si="93"/>
        <v>0.39229024943310664</v>
      </c>
      <c r="R129" s="196">
        <f t="shared" si="91"/>
        <v>5.352371737036407E-4</v>
      </c>
      <c r="S129" s="195">
        <v>504</v>
      </c>
      <c r="T129" s="195">
        <v>1166</v>
      </c>
      <c r="U129" s="195">
        <v>1194</v>
      </c>
      <c r="V129" s="195">
        <v>1248</v>
      </c>
      <c r="W129" s="195">
        <v>1572</v>
      </c>
      <c r="X129" s="196">
        <f t="shared" si="94"/>
        <v>0.25961538461538458</v>
      </c>
      <c r="Y129" s="196">
        <f t="shared" si="95"/>
        <v>5.6216239412518838E-4</v>
      </c>
    </row>
    <row r="130" spans="1:25" x14ac:dyDescent="0.25">
      <c r="A130" s="76"/>
      <c r="B130" s="194" t="s">
        <v>131</v>
      </c>
      <c r="C130" s="195">
        <v>174</v>
      </c>
      <c r="D130" s="195">
        <v>24</v>
      </c>
      <c r="E130" s="195">
        <v>163</v>
      </c>
      <c r="F130" s="195">
        <v>160</v>
      </c>
      <c r="G130" s="195">
        <v>169</v>
      </c>
      <c r="H130" s="195">
        <v>195</v>
      </c>
      <c r="I130" s="196">
        <f t="shared" si="92"/>
        <v>0.15384615384615374</v>
      </c>
      <c r="J130" s="196">
        <f t="shared" si="89"/>
        <v>3.8841913412411485E-4</v>
      </c>
      <c r="K130" s="195">
        <v>463</v>
      </c>
      <c r="L130" s="195">
        <v>57</v>
      </c>
      <c r="M130" s="195">
        <v>460</v>
      </c>
      <c r="N130" s="195">
        <v>673</v>
      </c>
      <c r="O130" s="195">
        <v>753</v>
      </c>
      <c r="P130" s="195">
        <v>534</v>
      </c>
      <c r="Q130" s="196">
        <f t="shared" si="93"/>
        <v>-0.29083665338645415</v>
      </c>
      <c r="R130" s="196">
        <f t="shared" si="91"/>
        <v>2.3274971560076886E-4</v>
      </c>
      <c r="S130" s="195">
        <v>637</v>
      </c>
      <c r="T130" s="195">
        <v>623</v>
      </c>
      <c r="U130" s="195">
        <v>833</v>
      </c>
      <c r="V130" s="195">
        <v>922</v>
      </c>
      <c r="W130" s="195">
        <v>729</v>
      </c>
      <c r="X130" s="196">
        <f t="shared" si="94"/>
        <v>-0.20932754880694138</v>
      </c>
      <c r="Y130" s="196">
        <f t="shared" si="95"/>
        <v>2.60697446130574E-4</v>
      </c>
    </row>
    <row r="131" spans="1:25" x14ac:dyDescent="0.25">
      <c r="A131" s="76"/>
      <c r="B131" s="194" t="s">
        <v>134</v>
      </c>
      <c r="C131" s="195">
        <v>153</v>
      </c>
      <c r="D131" s="195">
        <v>74</v>
      </c>
      <c r="E131" s="195">
        <v>144</v>
      </c>
      <c r="F131" s="195">
        <v>266</v>
      </c>
      <c r="G131" s="195">
        <v>187</v>
      </c>
      <c r="H131" s="195">
        <v>200</v>
      </c>
      <c r="I131" s="196">
        <f t="shared" si="92"/>
        <v>6.9518716577540163E-2</v>
      </c>
      <c r="J131" s="196">
        <f t="shared" si="89"/>
        <v>3.9837859910165626E-4</v>
      </c>
      <c r="K131" s="195">
        <v>832</v>
      </c>
      <c r="L131" s="195">
        <v>120</v>
      </c>
      <c r="M131" s="195">
        <v>927</v>
      </c>
      <c r="N131" s="195">
        <v>1261</v>
      </c>
      <c r="O131" s="195">
        <v>1216</v>
      </c>
      <c r="P131" s="195">
        <v>1232</v>
      </c>
      <c r="Q131" s="196">
        <f t="shared" si="93"/>
        <v>1.3157894736842035E-2</v>
      </c>
      <c r="R131" s="196">
        <f t="shared" si="91"/>
        <v>5.3698061726619329E-4</v>
      </c>
      <c r="S131" s="195">
        <v>985</v>
      </c>
      <c r="T131" s="195">
        <v>1071</v>
      </c>
      <c r="U131" s="195">
        <v>1527</v>
      </c>
      <c r="V131" s="195">
        <v>1403</v>
      </c>
      <c r="W131" s="195">
        <v>1432</v>
      </c>
      <c r="X131" s="196">
        <f t="shared" si="94"/>
        <v>2.0669992872416332E-2</v>
      </c>
      <c r="Y131" s="196">
        <f t="shared" si="95"/>
        <v>5.1209704095882302E-4</v>
      </c>
    </row>
    <row r="132" spans="1:25" x14ac:dyDescent="0.25">
      <c r="A132" s="76"/>
      <c r="B132" s="199" t="s">
        <v>148</v>
      </c>
      <c r="C132" s="200">
        <f t="shared" ref="C132" si="96">C124-SUM(C125:C131)</f>
        <v>12147</v>
      </c>
      <c r="D132" s="200">
        <f t="shared" ref="D132:H132" si="97">D124-SUM(D125:D131)</f>
        <v>12288</v>
      </c>
      <c r="E132" s="200">
        <f t="shared" si="97"/>
        <v>16442</v>
      </c>
      <c r="F132" s="200">
        <f t="shared" si="97"/>
        <v>14127</v>
      </c>
      <c r="G132" s="200">
        <f t="shared" si="97"/>
        <v>13646</v>
      </c>
      <c r="H132" s="200">
        <f t="shared" si="97"/>
        <v>14007</v>
      </c>
      <c r="I132" s="201">
        <f t="shared" si="92"/>
        <v>2.6454638721969737E-2</v>
      </c>
      <c r="J132" s="201">
        <f t="shared" si="89"/>
        <v>2.7900445188084495E-2</v>
      </c>
      <c r="K132" s="200">
        <f t="shared" ref="K132:P132" si="98">K124-SUM(K125:K131)</f>
        <v>5551</v>
      </c>
      <c r="L132" s="200">
        <f t="shared" si="98"/>
        <v>7410</v>
      </c>
      <c r="M132" s="200">
        <f t="shared" si="98"/>
        <v>16093</v>
      </c>
      <c r="N132" s="200">
        <f t="shared" si="98"/>
        <v>19318</v>
      </c>
      <c r="O132" s="200">
        <f t="shared" si="98"/>
        <v>20785</v>
      </c>
      <c r="P132" s="200">
        <f t="shared" si="98"/>
        <v>23824</v>
      </c>
      <c r="Q132" s="201">
        <f t="shared" si="93"/>
        <v>0.14621121000721682</v>
      </c>
      <c r="R132" s="201">
        <f t="shared" si="91"/>
        <v>1.0383949858563141E-2</v>
      </c>
      <c r="S132" s="200">
        <f>S124-SUM(S125:S131)</f>
        <v>17698</v>
      </c>
      <c r="T132" s="200">
        <f>T124-SUM(T125:T131)</f>
        <v>32535</v>
      </c>
      <c r="U132" s="200">
        <f>U124-SUM(U125:U131)</f>
        <v>33445</v>
      </c>
      <c r="V132" s="200">
        <f>V124-SUM(V125:V131)</f>
        <v>34431</v>
      </c>
      <c r="W132" s="200">
        <f>W124-SUM(W125:W131)</f>
        <v>37831</v>
      </c>
      <c r="X132" s="201">
        <f t="shared" si="94"/>
        <v>9.8748221079840937E-2</v>
      </c>
      <c r="Y132" s="201">
        <f t="shared" si="95"/>
        <v>1.3528731254548348E-2</v>
      </c>
    </row>
    <row r="133" spans="1:25" x14ac:dyDescent="0.25">
      <c r="A133" s="76"/>
      <c r="B133" s="186" t="s">
        <v>55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6"/>
      <c r="B134" s="187" t="s">
        <v>71</v>
      </c>
      <c r="C134" s="209">
        <f t="shared" ref="C134:H134" si="99">C135+C138</f>
        <v>9862</v>
      </c>
      <c r="D134" s="209">
        <f t="shared" si="99"/>
        <v>8652</v>
      </c>
      <c r="E134" s="209">
        <f t="shared" si="99"/>
        <v>33035</v>
      </c>
      <c r="F134" s="209">
        <f t="shared" si="99"/>
        <v>31977</v>
      </c>
      <c r="G134" s="209">
        <f t="shared" si="99"/>
        <v>35791</v>
      </c>
      <c r="H134" s="209">
        <f t="shared" si="99"/>
        <v>34465</v>
      </c>
      <c r="I134" s="210">
        <f>IFERROR(H134/G134-1,"-")</f>
        <v>-3.7048419993853221E-2</v>
      </c>
      <c r="J134" s="210">
        <f t="shared" ref="J134:J146" si="100">H134/H$8</f>
        <v>6.8650592090192919E-2</v>
      </c>
      <c r="K134" s="209">
        <f t="shared" ref="K134:P134" si="101">K135+K138</f>
        <v>40956</v>
      </c>
      <c r="L134" s="209">
        <f t="shared" si="101"/>
        <v>15474</v>
      </c>
      <c r="M134" s="209">
        <f t="shared" si="101"/>
        <v>107322</v>
      </c>
      <c r="N134" s="209">
        <f t="shared" si="101"/>
        <v>118864</v>
      </c>
      <c r="O134" s="209">
        <f t="shared" si="101"/>
        <v>123267</v>
      </c>
      <c r="P134" s="209">
        <f t="shared" si="101"/>
        <v>118450</v>
      </c>
      <c r="Q134" s="210">
        <f>IFERROR(P134/O134-1,"-")</f>
        <v>-3.9077774262373577E-2</v>
      </c>
      <c r="R134" s="210">
        <f t="shared" ref="R134:R146" si="102">P134/P$8</f>
        <v>5.1627722496088151E-2</v>
      </c>
      <c r="S134" s="209">
        <f>S135+S138</f>
        <v>50818</v>
      </c>
      <c r="T134" s="209">
        <f>T135+T138</f>
        <v>140357</v>
      </c>
      <c r="U134" s="209">
        <f>U135+U138</f>
        <v>150841</v>
      </c>
      <c r="V134" s="209">
        <f>V135+V138</f>
        <v>159058</v>
      </c>
      <c r="W134" s="209">
        <f>W135+W138</f>
        <v>152915</v>
      </c>
      <c r="X134" s="210">
        <f>IFERROR(W134/V134-1,"-")</f>
        <v>-3.8621131914144513E-2</v>
      </c>
      <c r="Y134" s="210">
        <f>W134/W$8</f>
        <v>5.4683881995962587E-2</v>
      </c>
    </row>
    <row r="135" spans="1:25" x14ac:dyDescent="0.25">
      <c r="A135" s="76"/>
      <c r="B135" s="190" t="s">
        <v>100</v>
      </c>
      <c r="C135" s="191">
        <v>2454</v>
      </c>
      <c r="D135" s="191">
        <v>3553</v>
      </c>
      <c r="E135" s="191">
        <v>3911</v>
      </c>
      <c r="F135" s="191">
        <v>5095</v>
      </c>
      <c r="G135" s="191">
        <v>5493</v>
      </c>
      <c r="H135" s="191">
        <v>2273</v>
      </c>
      <c r="I135" s="192">
        <f>IFERROR(H135/G135-1,"-")</f>
        <v>-0.58620061896959763</v>
      </c>
      <c r="J135" s="192">
        <f t="shared" si="100"/>
        <v>4.5275727787903236E-3</v>
      </c>
      <c r="K135" s="191">
        <v>6197</v>
      </c>
      <c r="L135" s="191">
        <v>7032</v>
      </c>
      <c r="M135" s="191">
        <v>11345</v>
      </c>
      <c r="N135" s="191">
        <v>11589</v>
      </c>
      <c r="O135" s="191">
        <v>9045</v>
      </c>
      <c r="P135" s="191">
        <v>12021</v>
      </c>
      <c r="Q135" s="192">
        <f>IFERROR(P135/O135-1,"-")</f>
        <v>0.32902155887230511</v>
      </c>
      <c r="R135" s="192">
        <f t="shared" si="102"/>
        <v>5.2394837663611278E-3</v>
      </c>
      <c r="S135" s="191">
        <v>8651</v>
      </c>
      <c r="T135" s="191">
        <v>15256</v>
      </c>
      <c r="U135" s="191">
        <v>16684</v>
      </c>
      <c r="V135" s="191">
        <v>14538</v>
      </c>
      <c r="W135" s="191">
        <v>14294</v>
      </c>
      <c r="X135" s="192">
        <f>IFERROR(W135/V135-1,"-")</f>
        <v>-1.6783601595817821E-2</v>
      </c>
      <c r="Y135" s="192">
        <f>W135/W$8</f>
        <v>5.1116725582859056E-3</v>
      </c>
    </row>
    <row r="136" spans="1:25" x14ac:dyDescent="0.25">
      <c r="A136" s="76"/>
      <c r="B136" s="194" t="s">
        <v>106</v>
      </c>
      <c r="C136" s="195">
        <v>2454</v>
      </c>
      <c r="D136" s="195">
        <v>3553</v>
      </c>
      <c r="E136" s="195">
        <v>3840</v>
      </c>
      <c r="F136" s="195">
        <v>5095</v>
      </c>
      <c r="G136" s="195">
        <v>5493</v>
      </c>
      <c r="H136" s="195">
        <v>2273</v>
      </c>
      <c r="I136" s="196">
        <f>IFERROR(H136/G136-1,"-")</f>
        <v>-0.58620061896959763</v>
      </c>
      <c r="J136" s="196">
        <f t="shared" si="100"/>
        <v>4.5275727787903236E-3</v>
      </c>
      <c r="K136" s="195">
        <v>3528</v>
      </c>
      <c r="L136" s="195">
        <v>3473</v>
      </c>
      <c r="M136" s="195">
        <v>6767</v>
      </c>
      <c r="N136" s="195">
        <v>5591</v>
      </c>
      <c r="O136" s="195">
        <v>3736</v>
      </c>
      <c r="P136" s="195">
        <v>6063</v>
      </c>
      <c r="Q136" s="196">
        <f>IFERROR(P136/O136-1,"-")</f>
        <v>0.62285867237687365</v>
      </c>
      <c r="R136" s="196">
        <f t="shared" si="102"/>
        <v>2.6426245799390665E-3</v>
      </c>
      <c r="S136" s="195">
        <v>5982</v>
      </c>
      <c r="T136" s="195">
        <v>10607</v>
      </c>
      <c r="U136" s="195">
        <v>10686</v>
      </c>
      <c r="V136" s="195">
        <v>9229</v>
      </c>
      <c r="W136" s="195">
        <v>8336</v>
      </c>
      <c r="X136" s="196">
        <f>IFERROR(W136/V136-1,"-")</f>
        <v>-9.6760212374038312E-2</v>
      </c>
      <c r="Y136" s="196">
        <f>W136/W$8</f>
        <v>2.9810341713915845E-3</v>
      </c>
    </row>
    <row r="137" spans="1:25" x14ac:dyDescent="0.25">
      <c r="A137" s="76"/>
      <c r="B137" s="194" t="s">
        <v>103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3559</v>
      </c>
      <c r="M137" s="195">
        <v>4578</v>
      </c>
      <c r="N137" s="195">
        <v>5998</v>
      </c>
      <c r="O137" s="195">
        <v>5309</v>
      </c>
      <c r="P137" s="195">
        <v>5958</v>
      </c>
      <c r="Q137" s="196">
        <f>IFERROR(P137/O137-1,"-")</f>
        <v>0.12224524392540959</v>
      </c>
      <c r="R137" s="196">
        <f t="shared" si="102"/>
        <v>2.5968591864220614E-3</v>
      </c>
      <c r="S137" s="195">
        <v>2669</v>
      </c>
      <c r="T137" s="195">
        <v>4649</v>
      </c>
      <c r="U137" s="195">
        <v>5998</v>
      </c>
      <c r="V137" s="195">
        <v>5309</v>
      </c>
      <c r="W137" s="195">
        <v>5958</v>
      </c>
      <c r="X137" s="196">
        <f>IFERROR(W137/V137-1,"-")</f>
        <v>0.12224524392540959</v>
      </c>
      <c r="Y137" s="196">
        <f>W137/W$8</f>
        <v>2.1306383868943211E-3</v>
      </c>
    </row>
    <row r="138" spans="1:25" x14ac:dyDescent="0.25">
      <c r="A138" s="76"/>
      <c r="B138" s="190" t="s">
        <v>110</v>
      </c>
      <c r="C138" s="191">
        <v>7408</v>
      </c>
      <c r="D138" s="191">
        <v>5099</v>
      </c>
      <c r="E138" s="191">
        <v>29124</v>
      </c>
      <c r="F138" s="191">
        <v>26882</v>
      </c>
      <c r="G138" s="191">
        <v>30298</v>
      </c>
      <c r="H138" s="191">
        <v>32192</v>
      </c>
      <c r="I138" s="192">
        <f>IFERROR(H138/G138-1,"-")</f>
        <v>6.2512377054591006E-2</v>
      </c>
      <c r="J138" s="192">
        <f t="shared" si="100"/>
        <v>6.4123019311402588E-2</v>
      </c>
      <c r="K138" s="191">
        <v>34759</v>
      </c>
      <c r="L138" s="191">
        <v>8442</v>
      </c>
      <c r="M138" s="191">
        <v>95977</v>
      </c>
      <c r="N138" s="191">
        <v>107275</v>
      </c>
      <c r="O138" s="191">
        <v>114222</v>
      </c>
      <c r="P138" s="191">
        <v>106429</v>
      </c>
      <c r="Q138" s="192">
        <f>IFERROR(P138/O138-1,"-")</f>
        <v>-6.8226786433436604E-2</v>
      </c>
      <c r="R138" s="192">
        <f t="shared" si="102"/>
        <v>4.638823872972702E-2</v>
      </c>
      <c r="S138" s="191">
        <v>42167</v>
      </c>
      <c r="T138" s="191">
        <v>125101</v>
      </c>
      <c r="U138" s="191">
        <v>134157</v>
      </c>
      <c r="V138" s="191">
        <v>144520</v>
      </c>
      <c r="W138" s="191">
        <v>138621</v>
      </c>
      <c r="X138" s="192">
        <f>IFERROR(W138/V138-1,"-")</f>
        <v>-4.08178798782175E-2</v>
      </c>
      <c r="Y138" s="192">
        <f>W138/W$8</f>
        <v>4.9572209437676679E-2</v>
      </c>
    </row>
    <row r="139" spans="1:25" s="76" customFormat="1" x14ac:dyDescent="0.25">
      <c r="B139" s="194" t="s">
        <v>113</v>
      </c>
      <c r="C139" s="195">
        <v>3361</v>
      </c>
      <c r="D139" s="195">
        <v>2156</v>
      </c>
      <c r="E139" s="195">
        <v>14464</v>
      </c>
      <c r="F139" s="195">
        <v>13806</v>
      </c>
      <c r="G139" s="195">
        <v>17363</v>
      </c>
      <c r="H139" s="195">
        <v>18418</v>
      </c>
      <c r="I139" s="196">
        <f t="shared" ref="I139:I146" si="103">IFERROR(H139/G139-1,"-")</f>
        <v>6.076138916085938E-2</v>
      </c>
      <c r="J139" s="196">
        <f t="shared" si="100"/>
        <v>3.6686685191271523E-2</v>
      </c>
      <c r="K139" s="195">
        <v>12472</v>
      </c>
      <c r="L139" s="195">
        <v>841</v>
      </c>
      <c r="M139" s="195">
        <v>39714</v>
      </c>
      <c r="N139" s="195">
        <v>43960</v>
      </c>
      <c r="O139" s="195">
        <v>47643</v>
      </c>
      <c r="P139" s="195">
        <v>46255</v>
      </c>
      <c r="Q139" s="196">
        <f t="shared" ref="Q139:Q146" si="104">IFERROR(P139/O139-1,"-")</f>
        <v>-2.9133345926998677E-2</v>
      </c>
      <c r="R139" s="196">
        <f t="shared" si="102"/>
        <v>2.0160745496467347E-2</v>
      </c>
      <c r="S139" s="195">
        <v>15833</v>
      </c>
      <c r="T139" s="195">
        <v>54178</v>
      </c>
      <c r="U139" s="195">
        <v>57766</v>
      </c>
      <c r="V139" s="195">
        <v>65006</v>
      </c>
      <c r="W139" s="195">
        <v>64673</v>
      </c>
      <c r="X139" s="196">
        <f t="shared" ref="X139:X146" si="105">IFERROR(W139/V139-1,"-")</f>
        <v>-5.1226040673169049E-3</v>
      </c>
      <c r="Y139" s="196">
        <f t="shared" ref="Y139:Y146" si="106">W139/W$8</f>
        <v>2.3127689895202488E-2</v>
      </c>
    </row>
    <row r="140" spans="1:25" s="76" customFormat="1" x14ac:dyDescent="0.25">
      <c r="B140" s="194" t="s">
        <v>116</v>
      </c>
      <c r="C140" s="195">
        <v>1257</v>
      </c>
      <c r="D140" s="195">
        <v>508</v>
      </c>
      <c r="E140" s="195">
        <v>861</v>
      </c>
      <c r="F140" s="195">
        <v>1273</v>
      </c>
      <c r="G140" s="195">
        <v>1115</v>
      </c>
      <c r="H140" s="195">
        <v>1262</v>
      </c>
      <c r="I140" s="196">
        <f t="shared" si="103"/>
        <v>0.13183856502242142</v>
      </c>
      <c r="J140" s="196">
        <f t="shared" si="100"/>
        <v>2.5137689603314511E-3</v>
      </c>
      <c r="K140" s="195">
        <v>2280</v>
      </c>
      <c r="L140" s="195">
        <v>911</v>
      </c>
      <c r="M140" s="195">
        <v>6938</v>
      </c>
      <c r="N140" s="195">
        <v>10323</v>
      </c>
      <c r="O140" s="195">
        <v>11255</v>
      </c>
      <c r="P140" s="195">
        <v>10499</v>
      </c>
      <c r="Q140" s="196">
        <f t="shared" si="104"/>
        <v>-6.7170146601510439E-2</v>
      </c>
      <c r="R140" s="196">
        <f t="shared" si="102"/>
        <v>4.5761034908098734E-3</v>
      </c>
      <c r="S140" s="195">
        <v>3537</v>
      </c>
      <c r="T140" s="195">
        <v>7799</v>
      </c>
      <c r="U140" s="195">
        <v>11596</v>
      </c>
      <c r="V140" s="195">
        <v>12370</v>
      </c>
      <c r="W140" s="195">
        <v>11761</v>
      </c>
      <c r="X140" s="196">
        <f t="shared" si="105"/>
        <v>-4.9232012934518954E-2</v>
      </c>
      <c r="Y140" s="196">
        <f t="shared" si="106"/>
        <v>4.2058472756401656E-3</v>
      </c>
    </row>
    <row r="141" spans="1:25" x14ac:dyDescent="0.25">
      <c r="A141" s="76"/>
      <c r="B141" s="194" t="s">
        <v>119</v>
      </c>
      <c r="C141" s="195">
        <v>147</v>
      </c>
      <c r="D141" s="195">
        <v>300</v>
      </c>
      <c r="E141" s="195">
        <v>4432</v>
      </c>
      <c r="F141" s="195">
        <v>3314</v>
      </c>
      <c r="G141" s="195">
        <v>3497</v>
      </c>
      <c r="H141" s="195">
        <v>3420</v>
      </c>
      <c r="I141" s="196">
        <f t="shared" si="103"/>
        <v>-2.201887331998853E-2</v>
      </c>
      <c r="J141" s="196">
        <f t="shared" si="100"/>
        <v>6.8122740446383218E-3</v>
      </c>
      <c r="K141" s="195">
        <v>3786</v>
      </c>
      <c r="L141" s="195">
        <v>2153</v>
      </c>
      <c r="M141" s="195">
        <v>11843</v>
      </c>
      <c r="N141" s="195">
        <v>10906</v>
      </c>
      <c r="O141" s="195">
        <v>11213</v>
      </c>
      <c r="P141" s="195">
        <v>9386</v>
      </c>
      <c r="Q141" s="196">
        <f t="shared" si="104"/>
        <v>-0.16293587799875142</v>
      </c>
      <c r="R141" s="196">
        <f t="shared" si="102"/>
        <v>4.090990319529619E-3</v>
      </c>
      <c r="S141" s="195">
        <v>3933</v>
      </c>
      <c r="T141" s="195">
        <v>16275</v>
      </c>
      <c r="U141" s="195">
        <v>14220</v>
      </c>
      <c r="V141" s="195">
        <v>14710</v>
      </c>
      <c r="W141" s="195">
        <v>12806</v>
      </c>
      <c r="X141" s="196">
        <f t="shared" si="105"/>
        <v>-0.12943575798776341</v>
      </c>
      <c r="Y141" s="196">
        <f t="shared" si="106"/>
        <v>4.5795493760605365E-3</v>
      </c>
    </row>
    <row r="142" spans="1:25" x14ac:dyDescent="0.25">
      <c r="A142" s="76"/>
      <c r="B142" s="194" t="s">
        <v>126</v>
      </c>
      <c r="C142" s="195">
        <v>113</v>
      </c>
      <c r="D142" s="195">
        <v>109</v>
      </c>
      <c r="E142" s="195">
        <v>3207</v>
      </c>
      <c r="F142" s="195">
        <v>2199</v>
      </c>
      <c r="G142" s="195">
        <v>1280</v>
      </c>
      <c r="H142" s="195">
        <v>856</v>
      </c>
      <c r="I142" s="196">
        <f t="shared" si="103"/>
        <v>-0.33125000000000004</v>
      </c>
      <c r="J142" s="196">
        <f t="shared" si="100"/>
        <v>1.7050604041550887E-3</v>
      </c>
      <c r="K142" s="195">
        <v>447</v>
      </c>
      <c r="L142" s="195">
        <v>152</v>
      </c>
      <c r="M142" s="195">
        <v>2708</v>
      </c>
      <c r="N142" s="195">
        <v>2721</v>
      </c>
      <c r="O142" s="195">
        <v>2158</v>
      </c>
      <c r="P142" s="195">
        <v>2147</v>
      </c>
      <c r="Q142" s="196">
        <f t="shared" si="104"/>
        <v>-5.0973123262280096E-3</v>
      </c>
      <c r="R142" s="196">
        <f t="shared" si="102"/>
        <v>9.3579333220009499E-4</v>
      </c>
      <c r="S142" s="195">
        <v>560</v>
      </c>
      <c r="T142" s="195">
        <v>5915</v>
      </c>
      <c r="U142" s="195">
        <v>4920</v>
      </c>
      <c r="V142" s="195">
        <v>3438</v>
      </c>
      <c r="W142" s="195">
        <v>3003</v>
      </c>
      <c r="X142" s="196">
        <f t="shared" si="105"/>
        <v>-0.12652705061082026</v>
      </c>
      <c r="Y142" s="196">
        <f t="shared" si="106"/>
        <v>1.0739018254185375E-3</v>
      </c>
    </row>
    <row r="143" spans="1:25" x14ac:dyDescent="0.25">
      <c r="A143" s="76"/>
      <c r="B143" s="194" t="s">
        <v>122</v>
      </c>
      <c r="C143" s="195">
        <v>428</v>
      </c>
      <c r="D143" s="195">
        <v>538</v>
      </c>
      <c r="E143" s="195">
        <v>222</v>
      </c>
      <c r="F143" s="195">
        <v>668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221</v>
      </c>
      <c r="M143" s="195">
        <v>2159</v>
      </c>
      <c r="N143" s="195">
        <v>2374</v>
      </c>
      <c r="O143" s="195">
        <v>2764</v>
      </c>
      <c r="P143" s="195">
        <v>2442</v>
      </c>
      <c r="Q143" s="196">
        <f t="shared" si="104"/>
        <v>-0.11649782923299568</v>
      </c>
      <c r="R143" s="196">
        <f t="shared" si="102"/>
        <v>1.0643722949383475E-3</v>
      </c>
      <c r="S143" s="195">
        <v>1201</v>
      </c>
      <c r="T143" s="195">
        <v>2381</v>
      </c>
      <c r="U143" s="195">
        <v>3042</v>
      </c>
      <c r="V143" s="195">
        <v>3555</v>
      </c>
      <c r="W143" s="195">
        <v>2442</v>
      </c>
      <c r="X143" s="196">
        <f t="shared" si="105"/>
        <v>-0.31308016877637135</v>
      </c>
      <c r="Y143" s="196">
        <f t="shared" si="106"/>
        <v>8.7328280308760181E-4</v>
      </c>
    </row>
    <row r="144" spans="1:25" x14ac:dyDescent="0.25">
      <c r="A144" s="76"/>
      <c r="B144" s="194" t="s">
        <v>131</v>
      </c>
      <c r="C144" s="195">
        <v>142</v>
      </c>
      <c r="D144" s="195">
        <v>0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15</v>
      </c>
      <c r="M144" s="195">
        <v>1564</v>
      </c>
      <c r="N144" s="195">
        <v>1815</v>
      </c>
      <c r="O144" s="195">
        <v>1826</v>
      </c>
      <c r="P144" s="195">
        <v>2028</v>
      </c>
      <c r="Q144" s="196">
        <f t="shared" si="104"/>
        <v>0.11062431544359264</v>
      </c>
      <c r="R144" s="196">
        <f t="shared" si="102"/>
        <v>8.8392588621415591E-4</v>
      </c>
      <c r="S144" s="195">
        <v>1581</v>
      </c>
      <c r="T144" s="195">
        <v>1643</v>
      </c>
      <c r="U144" s="195">
        <v>1954</v>
      </c>
      <c r="V144" s="195">
        <v>1832</v>
      </c>
      <c r="W144" s="195">
        <v>2028</v>
      </c>
      <c r="X144" s="196">
        <f t="shared" si="105"/>
        <v>0.10698689956331875</v>
      </c>
      <c r="Y144" s="196">
        <f t="shared" si="106"/>
        <v>7.252324015813499E-4</v>
      </c>
    </row>
    <row r="145" spans="1:25" x14ac:dyDescent="0.25">
      <c r="A145" s="76"/>
      <c r="B145" s="194" t="s">
        <v>134</v>
      </c>
      <c r="C145" s="195">
        <v>815</v>
      </c>
      <c r="D145" s="195">
        <v>2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4</v>
      </c>
      <c r="M145" s="195">
        <v>693</v>
      </c>
      <c r="N145" s="195">
        <v>1256</v>
      </c>
      <c r="O145" s="195">
        <v>1108</v>
      </c>
      <c r="P145" s="195">
        <v>825</v>
      </c>
      <c r="Q145" s="196">
        <f t="shared" si="104"/>
        <v>-0.25541516245487361</v>
      </c>
      <c r="R145" s="196">
        <f t="shared" si="102"/>
        <v>3.5958523477646877E-4</v>
      </c>
      <c r="S145" s="195">
        <v>3280</v>
      </c>
      <c r="T145" s="195">
        <v>742</v>
      </c>
      <c r="U145" s="195">
        <v>1318</v>
      </c>
      <c r="V145" s="195">
        <v>1162</v>
      </c>
      <c r="W145" s="195">
        <v>825</v>
      </c>
      <c r="X145" s="196">
        <f t="shared" si="105"/>
        <v>-0.29001721170395867</v>
      </c>
      <c r="Y145" s="196">
        <f t="shared" si="106"/>
        <v>2.9502797401608172E-4</v>
      </c>
    </row>
    <row r="146" spans="1:25" x14ac:dyDescent="0.25">
      <c r="A146" s="76"/>
      <c r="B146" s="199" t="s">
        <v>148</v>
      </c>
      <c r="C146" s="200">
        <f t="shared" ref="C146" si="107">C138-SUM(C139:C145)</f>
        <v>1145</v>
      </c>
      <c r="D146" s="200">
        <f t="shared" ref="D146:H146" si="108">D138-SUM(D139:D145)</f>
        <v>1486</v>
      </c>
      <c r="E146" s="200">
        <f t="shared" si="108"/>
        <v>5810</v>
      </c>
      <c r="F146" s="200">
        <f t="shared" si="108"/>
        <v>5421</v>
      </c>
      <c r="G146" s="200">
        <f t="shared" si="108"/>
        <v>6192</v>
      </c>
      <c r="H146" s="200">
        <f t="shared" si="108"/>
        <v>8236</v>
      </c>
      <c r="I146" s="201">
        <f t="shared" si="103"/>
        <v>0.33010335917312661</v>
      </c>
      <c r="J146" s="201">
        <f t="shared" si="100"/>
        <v>1.6405230711006205E-2</v>
      </c>
      <c r="K146" s="200">
        <f t="shared" ref="K146:P146" si="109">K138-SUM(K139:K145)</f>
        <v>11097</v>
      </c>
      <c r="L146" s="200">
        <f t="shared" si="109"/>
        <v>4145</v>
      </c>
      <c r="M146" s="200">
        <f t="shared" si="109"/>
        <v>30358</v>
      </c>
      <c r="N146" s="200">
        <f t="shared" si="109"/>
        <v>33920</v>
      </c>
      <c r="O146" s="200">
        <f t="shared" si="109"/>
        <v>36255</v>
      </c>
      <c r="P146" s="200">
        <f t="shared" si="109"/>
        <v>32847</v>
      </c>
      <c r="Q146" s="201">
        <f t="shared" si="104"/>
        <v>-9.4000827472072834E-2</v>
      </c>
      <c r="R146" s="201">
        <f t="shared" si="102"/>
        <v>1.4316722674791114E-2</v>
      </c>
      <c r="S146" s="200">
        <f>S138-SUM(S139:S145)</f>
        <v>12242</v>
      </c>
      <c r="T146" s="200">
        <f>T138-SUM(T139:T145)</f>
        <v>36168</v>
      </c>
      <c r="U146" s="200">
        <f>U138-SUM(U139:U145)</f>
        <v>39341</v>
      </c>
      <c r="V146" s="200">
        <f>V138-SUM(V139:V145)</f>
        <v>42447</v>
      </c>
      <c r="W146" s="200">
        <f>W138-SUM(W139:W145)</f>
        <v>41083</v>
      </c>
      <c r="X146" s="201">
        <f t="shared" si="105"/>
        <v>-3.2134190873324364E-2</v>
      </c>
      <c r="Y146" s="201">
        <f t="shared" si="106"/>
        <v>1.4691677886669922E-2</v>
      </c>
    </row>
    <row r="147" spans="1:25" x14ac:dyDescent="0.25">
      <c r="A147" s="76"/>
      <c r="B147" s="186" t="s">
        <v>56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6"/>
      <c r="B148" s="187" t="s">
        <v>71</v>
      </c>
      <c r="C148" s="209">
        <f t="shared" ref="C148:H148" si="110">C149+C152</f>
        <v>7012</v>
      </c>
      <c r="D148" s="209">
        <f t="shared" si="110"/>
        <v>6583</v>
      </c>
      <c r="E148" s="209">
        <f t="shared" si="110"/>
        <v>19262</v>
      </c>
      <c r="F148" s="209">
        <f t="shared" si="110"/>
        <v>18910</v>
      </c>
      <c r="G148" s="209">
        <f t="shared" si="110"/>
        <v>23005</v>
      </c>
      <c r="H148" s="209">
        <f t="shared" si="110"/>
        <v>22203</v>
      </c>
      <c r="I148" s="210">
        <f>IFERROR(H148/G148-1,"-")</f>
        <v>-3.4861986524668542E-2</v>
      </c>
      <c r="J148" s="210">
        <f t="shared" ref="J148:J160" si="111">H148/H$8</f>
        <v>4.4226000179270371E-2</v>
      </c>
      <c r="K148" s="209">
        <f t="shared" ref="K148:P148" si="112">K149+K152</f>
        <v>19650</v>
      </c>
      <c r="L148" s="209">
        <f t="shared" si="112"/>
        <v>28236</v>
      </c>
      <c r="M148" s="209">
        <f t="shared" si="112"/>
        <v>50933</v>
      </c>
      <c r="N148" s="209">
        <f t="shared" si="112"/>
        <v>54644</v>
      </c>
      <c r="O148" s="209">
        <f t="shared" si="112"/>
        <v>53069</v>
      </c>
      <c r="P148" s="209">
        <f t="shared" si="112"/>
        <v>52636</v>
      </c>
      <c r="Q148" s="210">
        <f>IFERROR(P148/O148-1,"-")</f>
        <v>-8.1591889803840356E-3</v>
      </c>
      <c r="R148" s="210">
        <f t="shared" ref="R148:R160" si="113">P148/P$8</f>
        <v>2.2941973839629343E-2</v>
      </c>
      <c r="S148" s="209">
        <f>S149+S152</f>
        <v>26662</v>
      </c>
      <c r="T148" s="209">
        <f>T149+T152</f>
        <v>70195</v>
      </c>
      <c r="U148" s="209">
        <f>U149+U152</f>
        <v>73554</v>
      </c>
      <c r="V148" s="209">
        <f>V149+V152</f>
        <v>76074</v>
      </c>
      <c r="W148" s="209">
        <f>W149+W152</f>
        <v>74839</v>
      </c>
      <c r="X148" s="210">
        <f>IFERROR(W148/V148-1,"-")</f>
        <v>-1.6234193022583221E-2</v>
      </c>
      <c r="Y148" s="210">
        <f>W148/W$8</f>
        <v>2.6763149754411561E-2</v>
      </c>
    </row>
    <row r="149" spans="1:25" x14ac:dyDescent="0.25">
      <c r="A149" s="76"/>
      <c r="B149" s="190" t="s">
        <v>100</v>
      </c>
      <c r="C149" s="191">
        <v>4593</v>
      </c>
      <c r="D149" s="191">
        <v>3752</v>
      </c>
      <c r="E149" s="191">
        <v>12035</v>
      </c>
      <c r="F149" s="191">
        <v>12175</v>
      </c>
      <c r="G149" s="191">
        <v>12744</v>
      </c>
      <c r="H149" s="191">
        <v>11537</v>
      </c>
      <c r="I149" s="192">
        <f>IFERROR(H149/G149-1,"-")</f>
        <v>-9.4711236660389164E-2</v>
      </c>
      <c r="J149" s="192">
        <f t="shared" si="111"/>
        <v>2.2980469489179041E-2</v>
      </c>
      <c r="K149" s="191">
        <v>6052</v>
      </c>
      <c r="L149" s="191">
        <v>19303</v>
      </c>
      <c r="M149" s="191">
        <v>26065</v>
      </c>
      <c r="N149" s="191">
        <v>27012</v>
      </c>
      <c r="O149" s="191">
        <v>22531</v>
      </c>
      <c r="P149" s="191">
        <v>21893</v>
      </c>
      <c r="Q149" s="192">
        <f>IFERROR(P149/O149-1,"-")</f>
        <v>-2.831654165372155E-2</v>
      </c>
      <c r="R149" s="192">
        <f t="shared" si="113"/>
        <v>9.5423024787408845E-3</v>
      </c>
      <c r="S149" s="191">
        <v>10645</v>
      </c>
      <c r="T149" s="191">
        <v>38100</v>
      </c>
      <c r="U149" s="191">
        <v>39187</v>
      </c>
      <c r="V149" s="191">
        <v>35275</v>
      </c>
      <c r="W149" s="191">
        <v>33430</v>
      </c>
      <c r="X149" s="192">
        <f>IFERROR(W149/V149-1,"-")</f>
        <v>-5.2303330970942641E-2</v>
      </c>
      <c r="Y149" s="192">
        <f>W149/W$8</f>
        <v>1.1954891116797105E-2</v>
      </c>
    </row>
    <row r="150" spans="1:25" x14ac:dyDescent="0.25">
      <c r="A150" s="76"/>
      <c r="B150" s="194" t="s">
        <v>106</v>
      </c>
      <c r="C150" s="195">
        <v>1112</v>
      </c>
      <c r="D150" s="195">
        <v>1601</v>
      </c>
      <c r="E150" s="195">
        <v>4558</v>
      </c>
      <c r="F150" s="195">
        <v>3388</v>
      </c>
      <c r="G150" s="195">
        <v>3652</v>
      </c>
      <c r="H150" s="195">
        <v>3637</v>
      </c>
      <c r="I150" s="196">
        <f>IFERROR(H150/G150-1,"-")</f>
        <v>-4.1073384446878025E-3</v>
      </c>
      <c r="J150" s="196">
        <f t="shared" si="111"/>
        <v>7.2445148246636192E-3</v>
      </c>
      <c r="K150" s="195">
        <v>4344</v>
      </c>
      <c r="L150" s="195">
        <v>16886</v>
      </c>
      <c r="M150" s="195">
        <v>22789</v>
      </c>
      <c r="N150" s="195">
        <v>25249</v>
      </c>
      <c r="O150" s="195">
        <v>20673</v>
      </c>
      <c r="P150" s="195">
        <v>17867</v>
      </c>
      <c r="Q150" s="196">
        <f>IFERROR(P150/O150-1,"-")</f>
        <v>-0.13573259807478355</v>
      </c>
      <c r="R150" s="196">
        <f t="shared" si="113"/>
        <v>7.7875265330317172E-3</v>
      </c>
      <c r="S150" s="195">
        <v>5456</v>
      </c>
      <c r="T150" s="195">
        <v>27347</v>
      </c>
      <c r="U150" s="195">
        <v>28637</v>
      </c>
      <c r="V150" s="195">
        <v>24325</v>
      </c>
      <c r="W150" s="195">
        <v>21504</v>
      </c>
      <c r="X150" s="196">
        <f>IFERROR(W150/V150-1,"-")</f>
        <v>-0.11597122302158269</v>
      </c>
      <c r="Y150" s="196">
        <f>W150/W$8</f>
        <v>7.6900382463537227E-3</v>
      </c>
    </row>
    <row r="151" spans="1:25" x14ac:dyDescent="0.25">
      <c r="A151" s="76"/>
      <c r="B151" s="194" t="s">
        <v>103</v>
      </c>
      <c r="C151" s="195">
        <v>3481</v>
      </c>
      <c r="D151" s="195">
        <v>2151</v>
      </c>
      <c r="E151" s="195">
        <v>7477</v>
      </c>
      <c r="F151" s="195">
        <v>8787</v>
      </c>
      <c r="G151" s="195">
        <v>9092</v>
      </c>
      <c r="H151" s="195">
        <v>7900</v>
      </c>
      <c r="I151" s="196">
        <f>IFERROR(H151/G151-1,"-")</f>
        <v>-0.13110426748790149</v>
      </c>
      <c r="J151" s="196">
        <f t="shared" si="111"/>
        <v>1.5735954664515422E-2</v>
      </c>
      <c r="K151" s="195">
        <v>1708</v>
      </c>
      <c r="L151" s="195">
        <v>2417</v>
      </c>
      <c r="M151" s="195">
        <v>3276</v>
      </c>
      <c r="N151" s="195">
        <v>1763</v>
      </c>
      <c r="O151" s="195">
        <v>1858</v>
      </c>
      <c r="P151" s="195">
        <v>4026</v>
      </c>
      <c r="Q151" s="196">
        <f>IFERROR(P151/O151-1,"-")</f>
        <v>1.1668460710441333</v>
      </c>
      <c r="R151" s="196">
        <f t="shared" si="113"/>
        <v>1.7547759457091675E-3</v>
      </c>
      <c r="S151" s="195">
        <v>5189</v>
      </c>
      <c r="T151" s="195">
        <v>10753</v>
      </c>
      <c r="U151" s="195">
        <v>10550</v>
      </c>
      <c r="V151" s="195">
        <v>10950</v>
      </c>
      <c r="W151" s="195">
        <v>11926</v>
      </c>
      <c r="X151" s="196">
        <f>IFERROR(W151/V151-1,"-")</f>
        <v>8.913242009132416E-2</v>
      </c>
      <c r="Y151" s="196">
        <f>W151/W$8</f>
        <v>4.2648528704433827E-3</v>
      </c>
    </row>
    <row r="152" spans="1:25" x14ac:dyDescent="0.25">
      <c r="A152" s="76"/>
      <c r="B152" s="190" t="s">
        <v>110</v>
      </c>
      <c r="C152" s="191">
        <v>2419</v>
      </c>
      <c r="D152" s="191">
        <v>2831</v>
      </c>
      <c r="E152" s="191">
        <v>7227</v>
      </c>
      <c r="F152" s="191">
        <v>6735</v>
      </c>
      <c r="G152" s="191">
        <v>10261</v>
      </c>
      <c r="H152" s="191">
        <v>10666</v>
      </c>
      <c r="I152" s="192">
        <f>IFERROR(H152/G152-1,"-")</f>
        <v>3.9469837247831485E-2</v>
      </c>
      <c r="J152" s="192">
        <f t="shared" si="111"/>
        <v>2.124553069009133E-2</v>
      </c>
      <c r="K152" s="191">
        <v>13598</v>
      </c>
      <c r="L152" s="191">
        <v>8933</v>
      </c>
      <c r="M152" s="191">
        <v>24868</v>
      </c>
      <c r="N152" s="191">
        <v>27632</v>
      </c>
      <c r="O152" s="191">
        <v>30538</v>
      </c>
      <c r="P152" s="191">
        <v>30743</v>
      </c>
      <c r="Q152" s="192">
        <f>IFERROR(P152/O152-1,"-")</f>
        <v>6.7129478027376788E-3</v>
      </c>
      <c r="R152" s="192">
        <f t="shared" si="113"/>
        <v>1.3399671360888458E-2</v>
      </c>
      <c r="S152" s="191">
        <v>16017</v>
      </c>
      <c r="T152" s="191">
        <v>32095</v>
      </c>
      <c r="U152" s="191">
        <v>34367</v>
      </c>
      <c r="V152" s="191">
        <v>40799</v>
      </c>
      <c r="W152" s="191">
        <v>41409</v>
      </c>
      <c r="X152" s="192">
        <f>IFERROR(W152/V152-1,"-")</f>
        <v>1.495134684673638E-2</v>
      </c>
      <c r="Y152" s="192">
        <f>W152/W$8</f>
        <v>1.4808258637614457E-2</v>
      </c>
    </row>
    <row r="153" spans="1:25" s="76" customFormat="1" x14ac:dyDescent="0.25">
      <c r="B153" s="194" t="s">
        <v>113</v>
      </c>
      <c r="C153" s="195">
        <v>297</v>
      </c>
      <c r="D153" s="195">
        <v>135</v>
      </c>
      <c r="E153" s="195">
        <v>623</v>
      </c>
      <c r="F153" s="195">
        <v>559</v>
      </c>
      <c r="G153" s="195">
        <v>863</v>
      </c>
      <c r="H153" s="195">
        <v>950</v>
      </c>
      <c r="I153" s="196">
        <f t="shared" ref="I153:I160" si="114">IFERROR(H153/G153-1,"-")</f>
        <v>0.10081112398609493</v>
      </c>
      <c r="J153" s="196">
        <f t="shared" si="111"/>
        <v>1.8922983457328672E-3</v>
      </c>
      <c r="K153" s="195">
        <v>4649</v>
      </c>
      <c r="L153" s="195">
        <v>628</v>
      </c>
      <c r="M153" s="195">
        <v>11552</v>
      </c>
      <c r="N153" s="195">
        <v>11407</v>
      </c>
      <c r="O153" s="195">
        <v>12499</v>
      </c>
      <c r="P153" s="195">
        <v>10727</v>
      </c>
      <c r="Q153" s="196">
        <f t="shared" ref="Q153:Q160" si="115">IFERROR(P153/O153-1,"-")</f>
        <v>-0.14177134170733663</v>
      </c>
      <c r="R153" s="196">
        <f t="shared" si="113"/>
        <v>4.6754797738753698E-3</v>
      </c>
      <c r="S153" s="195">
        <v>4946</v>
      </c>
      <c r="T153" s="195">
        <v>12175</v>
      </c>
      <c r="U153" s="195">
        <v>11966</v>
      </c>
      <c r="V153" s="195">
        <v>13362</v>
      </c>
      <c r="W153" s="195">
        <v>11677</v>
      </c>
      <c r="X153" s="196">
        <f t="shared" ref="X153:X160" si="116">IFERROR(W153/V153-1,"-")</f>
        <v>-0.12610387666516987</v>
      </c>
      <c r="Y153" s="196">
        <f t="shared" ref="Y153:Y160" si="117">W153/W$8</f>
        <v>4.1758080637403468E-3</v>
      </c>
    </row>
    <row r="154" spans="1:25" s="76" customFormat="1" x14ac:dyDescent="0.25">
      <c r="B154" s="194" t="s">
        <v>116</v>
      </c>
      <c r="C154" s="195">
        <v>434</v>
      </c>
      <c r="D154" s="195">
        <v>416</v>
      </c>
      <c r="E154" s="195">
        <v>1308</v>
      </c>
      <c r="F154" s="195">
        <v>1380</v>
      </c>
      <c r="G154" s="195">
        <v>1809</v>
      </c>
      <c r="H154" s="195">
        <v>1781</v>
      </c>
      <c r="I154" s="196">
        <f t="shared" si="114"/>
        <v>-1.5478164731896116E-2</v>
      </c>
      <c r="J154" s="196">
        <f t="shared" si="111"/>
        <v>3.5475614250002488E-3</v>
      </c>
      <c r="K154" s="195">
        <v>3566</v>
      </c>
      <c r="L154" s="195">
        <v>1739</v>
      </c>
      <c r="M154" s="195">
        <v>4702</v>
      </c>
      <c r="N154" s="195">
        <v>4696</v>
      </c>
      <c r="O154" s="195">
        <v>4283</v>
      </c>
      <c r="P154" s="195">
        <v>4277</v>
      </c>
      <c r="Q154" s="196">
        <f t="shared" si="115"/>
        <v>-1.4008872285781182E-3</v>
      </c>
      <c r="R154" s="196">
        <f t="shared" si="113"/>
        <v>1.8641770292593415E-3</v>
      </c>
      <c r="S154" s="195">
        <v>4000</v>
      </c>
      <c r="T154" s="195">
        <v>6010</v>
      </c>
      <c r="U154" s="195">
        <v>6076</v>
      </c>
      <c r="V154" s="195">
        <v>6092</v>
      </c>
      <c r="W154" s="195">
        <v>6058</v>
      </c>
      <c r="X154" s="196">
        <f t="shared" si="116"/>
        <v>-5.5810899540380543E-3</v>
      </c>
      <c r="Y154" s="196">
        <f t="shared" si="117"/>
        <v>2.1663993534417249E-3</v>
      </c>
    </row>
    <row r="155" spans="1:25" x14ac:dyDescent="0.25">
      <c r="A155" s="76"/>
      <c r="B155" s="194" t="s">
        <v>119</v>
      </c>
      <c r="C155" s="195">
        <v>345</v>
      </c>
      <c r="D155" s="195">
        <v>686</v>
      </c>
      <c r="E155" s="195">
        <v>1380</v>
      </c>
      <c r="F155" s="195">
        <v>1244</v>
      </c>
      <c r="G155" s="195">
        <v>1791</v>
      </c>
      <c r="H155" s="195">
        <v>1881</v>
      </c>
      <c r="I155" s="196">
        <f t="shared" si="114"/>
        <v>5.0251256281407031E-2</v>
      </c>
      <c r="J155" s="196">
        <f t="shared" si="111"/>
        <v>3.7467507245510772E-3</v>
      </c>
      <c r="K155" s="195">
        <v>1555</v>
      </c>
      <c r="L155" s="195">
        <v>2352</v>
      </c>
      <c r="M155" s="195">
        <v>2594</v>
      </c>
      <c r="N155" s="195">
        <v>4287</v>
      </c>
      <c r="O155" s="195">
        <v>5235</v>
      </c>
      <c r="P155" s="195">
        <v>8588</v>
      </c>
      <c r="Q155" s="196">
        <f t="shared" si="115"/>
        <v>0.64049665711556836</v>
      </c>
      <c r="R155" s="196">
        <f t="shared" si="113"/>
        <v>3.74317332880038E-3</v>
      </c>
      <c r="S155" s="195">
        <v>1900</v>
      </c>
      <c r="T155" s="195">
        <v>3974</v>
      </c>
      <c r="U155" s="195">
        <v>5531</v>
      </c>
      <c r="V155" s="195">
        <v>7026</v>
      </c>
      <c r="W155" s="195">
        <v>10469</v>
      </c>
      <c r="X155" s="196">
        <f t="shared" si="116"/>
        <v>0.49003700540848283</v>
      </c>
      <c r="Y155" s="196">
        <f t="shared" si="117"/>
        <v>3.7438155878477082E-3</v>
      </c>
    </row>
    <row r="156" spans="1:25" x14ac:dyDescent="0.25">
      <c r="A156" s="76"/>
      <c r="B156" s="194" t="s">
        <v>126</v>
      </c>
      <c r="C156" s="195">
        <v>215</v>
      </c>
      <c r="D156" s="195">
        <v>114</v>
      </c>
      <c r="E156" s="195">
        <v>457</v>
      </c>
      <c r="F156" s="195">
        <v>379</v>
      </c>
      <c r="G156" s="195">
        <v>549</v>
      </c>
      <c r="H156" s="195">
        <v>619</v>
      </c>
      <c r="I156" s="196">
        <f t="shared" si="114"/>
        <v>0.127504553734062</v>
      </c>
      <c r="J156" s="196">
        <f t="shared" si="111"/>
        <v>1.2329817642196261E-3</v>
      </c>
      <c r="K156" s="195">
        <v>313</v>
      </c>
      <c r="L156" s="195">
        <v>261</v>
      </c>
      <c r="M156" s="195">
        <v>526</v>
      </c>
      <c r="N156" s="195">
        <v>511</v>
      </c>
      <c r="O156" s="195">
        <v>666</v>
      </c>
      <c r="P156" s="195">
        <v>612</v>
      </c>
      <c r="Q156" s="196">
        <f t="shared" si="115"/>
        <v>-8.108108108108103E-2</v>
      </c>
      <c r="R156" s="196">
        <f t="shared" si="113"/>
        <v>2.6674686507054406E-4</v>
      </c>
      <c r="S156" s="195">
        <v>528</v>
      </c>
      <c r="T156" s="195">
        <v>983</v>
      </c>
      <c r="U156" s="195">
        <v>890</v>
      </c>
      <c r="V156" s="195">
        <v>1215</v>
      </c>
      <c r="W156" s="195">
        <v>1231</v>
      </c>
      <c r="X156" s="196">
        <f t="shared" si="116"/>
        <v>1.3168724279835287E-2</v>
      </c>
      <c r="Y156" s="196">
        <f t="shared" si="117"/>
        <v>4.402174981985413E-4</v>
      </c>
    </row>
    <row r="157" spans="1:25" x14ac:dyDescent="0.25">
      <c r="A157" s="76"/>
      <c r="B157" s="194" t="s">
        <v>122</v>
      </c>
      <c r="C157" s="195">
        <v>125</v>
      </c>
      <c r="D157" s="195">
        <v>152</v>
      </c>
      <c r="E157" s="195">
        <v>320</v>
      </c>
      <c r="F157" s="195">
        <v>310</v>
      </c>
      <c r="G157" s="195">
        <v>450</v>
      </c>
      <c r="H157" s="195">
        <v>500</v>
      </c>
      <c r="I157" s="196">
        <f t="shared" si="114"/>
        <v>0.11111111111111116</v>
      </c>
      <c r="J157" s="196">
        <f t="shared" si="111"/>
        <v>9.9594649775414058E-4</v>
      </c>
      <c r="K157" s="195">
        <v>686</v>
      </c>
      <c r="L157" s="195">
        <v>800</v>
      </c>
      <c r="M157" s="195">
        <v>1749</v>
      </c>
      <c r="N157" s="195">
        <v>1493</v>
      </c>
      <c r="O157" s="195">
        <v>1780</v>
      </c>
      <c r="P157" s="195">
        <v>1203</v>
      </c>
      <c r="Q157" s="196">
        <f t="shared" si="115"/>
        <v>-0.32415730337078652</v>
      </c>
      <c r="R157" s="196">
        <f t="shared" si="113"/>
        <v>5.243406514376872E-4</v>
      </c>
      <c r="S157" s="195">
        <v>811</v>
      </c>
      <c r="T157" s="195">
        <v>2069</v>
      </c>
      <c r="U157" s="195">
        <v>1803</v>
      </c>
      <c r="V157" s="195">
        <v>2230</v>
      </c>
      <c r="W157" s="195">
        <v>1703</v>
      </c>
      <c r="X157" s="196">
        <f t="shared" si="116"/>
        <v>-0.23632286995515694</v>
      </c>
      <c r="Y157" s="196">
        <f t="shared" si="117"/>
        <v>6.0900926030228741E-4</v>
      </c>
    </row>
    <row r="158" spans="1:25" x14ac:dyDescent="0.25">
      <c r="A158" s="76"/>
      <c r="B158" s="194" t="s">
        <v>131</v>
      </c>
      <c r="C158" s="195">
        <v>44</v>
      </c>
      <c r="D158" s="195">
        <v>21</v>
      </c>
      <c r="E158" s="195">
        <v>78</v>
      </c>
      <c r="F158" s="195">
        <v>72</v>
      </c>
      <c r="G158" s="195">
        <v>71</v>
      </c>
      <c r="H158" s="195">
        <v>52</v>
      </c>
      <c r="I158" s="196">
        <f t="shared" si="114"/>
        <v>-0.26760563380281688</v>
      </c>
      <c r="J158" s="196">
        <f t="shared" si="111"/>
        <v>1.0357843576643063E-4</v>
      </c>
      <c r="K158" s="195">
        <v>170</v>
      </c>
      <c r="L158" s="195">
        <v>16</v>
      </c>
      <c r="M158" s="195">
        <v>189</v>
      </c>
      <c r="N158" s="195">
        <v>183</v>
      </c>
      <c r="O158" s="195">
        <v>201</v>
      </c>
      <c r="P158" s="195">
        <v>152</v>
      </c>
      <c r="Q158" s="196">
        <f t="shared" si="115"/>
        <v>-0.24378109452736318</v>
      </c>
      <c r="R158" s="196">
        <f t="shared" si="113"/>
        <v>6.6250855376997881E-5</v>
      </c>
      <c r="S158" s="195">
        <v>214</v>
      </c>
      <c r="T158" s="195">
        <v>267</v>
      </c>
      <c r="U158" s="195">
        <v>255</v>
      </c>
      <c r="V158" s="195">
        <v>272</v>
      </c>
      <c r="W158" s="195">
        <v>204</v>
      </c>
      <c r="X158" s="196">
        <f t="shared" si="116"/>
        <v>-0.25</v>
      </c>
      <c r="Y158" s="196">
        <f t="shared" si="117"/>
        <v>7.2952371756703846E-5</v>
      </c>
    </row>
    <row r="159" spans="1:25" x14ac:dyDescent="0.25">
      <c r="A159" s="76"/>
      <c r="B159" s="194" t="s">
        <v>134</v>
      </c>
      <c r="C159" s="195">
        <v>56</v>
      </c>
      <c r="D159" s="195">
        <v>28</v>
      </c>
      <c r="E159" s="195">
        <v>60</v>
      </c>
      <c r="F159" s="195">
        <v>49</v>
      </c>
      <c r="G159" s="195">
        <v>50</v>
      </c>
      <c r="H159" s="195">
        <v>68</v>
      </c>
      <c r="I159" s="196">
        <f t="shared" si="114"/>
        <v>0.3600000000000001</v>
      </c>
      <c r="J159" s="196">
        <f t="shared" si="111"/>
        <v>1.3544872369456313E-4</v>
      </c>
      <c r="K159" s="195">
        <v>221</v>
      </c>
      <c r="L159" s="195">
        <v>41</v>
      </c>
      <c r="M159" s="195">
        <v>338</v>
      </c>
      <c r="N159" s="195">
        <v>468</v>
      </c>
      <c r="O159" s="195">
        <v>339</v>
      </c>
      <c r="P159" s="195">
        <v>213</v>
      </c>
      <c r="Q159" s="196">
        <f t="shared" si="115"/>
        <v>-0.37168141592920356</v>
      </c>
      <c r="R159" s="196">
        <f t="shared" si="113"/>
        <v>9.2838369705924655E-5</v>
      </c>
      <c r="S159" s="195">
        <v>277</v>
      </c>
      <c r="T159" s="195">
        <v>398</v>
      </c>
      <c r="U159" s="195">
        <v>517</v>
      </c>
      <c r="V159" s="195">
        <v>389</v>
      </c>
      <c r="W159" s="195">
        <v>281</v>
      </c>
      <c r="X159" s="196">
        <f t="shared" si="116"/>
        <v>-0.27763496143958866</v>
      </c>
      <c r="Y159" s="196">
        <f t="shared" si="117"/>
        <v>1.0048831599820479E-4</v>
      </c>
    </row>
    <row r="160" spans="1:25" x14ac:dyDescent="0.25">
      <c r="A160" s="76"/>
      <c r="B160" s="199" t="s">
        <v>148</v>
      </c>
      <c r="C160" s="200">
        <f t="shared" ref="C160" si="118">C152-SUM(C153:C159)</f>
        <v>903</v>
      </c>
      <c r="D160" s="200">
        <f t="shared" ref="D160:H160" si="119">D152-SUM(D153:D159)</f>
        <v>1279</v>
      </c>
      <c r="E160" s="200">
        <f t="shared" si="119"/>
        <v>3001</v>
      </c>
      <c r="F160" s="200">
        <f t="shared" si="119"/>
        <v>2742</v>
      </c>
      <c r="G160" s="200">
        <f t="shared" si="119"/>
        <v>4678</v>
      </c>
      <c r="H160" s="200">
        <f t="shared" si="119"/>
        <v>4815</v>
      </c>
      <c r="I160" s="201">
        <f t="shared" si="114"/>
        <v>2.928601966652411E-2</v>
      </c>
      <c r="J160" s="201">
        <f t="shared" si="111"/>
        <v>9.5909647733723753E-3</v>
      </c>
      <c r="K160" s="200">
        <f t="shared" ref="K160:P160" si="120">K152-SUM(K153:K159)</f>
        <v>2438</v>
      </c>
      <c r="L160" s="200">
        <f t="shared" si="120"/>
        <v>3096</v>
      </c>
      <c r="M160" s="200">
        <f t="shared" si="120"/>
        <v>3218</v>
      </c>
      <c r="N160" s="200">
        <f t="shared" si="120"/>
        <v>4587</v>
      </c>
      <c r="O160" s="200">
        <f t="shared" si="120"/>
        <v>5535</v>
      </c>
      <c r="P160" s="200">
        <f t="shared" si="120"/>
        <v>4971</v>
      </c>
      <c r="Q160" s="201">
        <f t="shared" si="115"/>
        <v>-0.10189701897018966</v>
      </c>
      <c r="R160" s="201">
        <f t="shared" si="113"/>
        <v>2.1666644873622135E-3</v>
      </c>
      <c r="S160" s="200">
        <f>S152-SUM(S153:S159)</f>
        <v>3341</v>
      </c>
      <c r="T160" s="200">
        <f>T152-SUM(T153:T159)</f>
        <v>6219</v>
      </c>
      <c r="U160" s="200">
        <f>U152-SUM(U153:U159)</f>
        <v>7329</v>
      </c>
      <c r="V160" s="200">
        <f>V152-SUM(V153:V159)</f>
        <v>10213</v>
      </c>
      <c r="W160" s="200">
        <f>W152-SUM(W153:W159)</f>
        <v>9786</v>
      </c>
      <c r="X160" s="201">
        <f t="shared" si="116"/>
        <v>-4.1809458533241917E-2</v>
      </c>
      <c r="Y160" s="201">
        <f t="shared" si="117"/>
        <v>3.4995681863289399E-3</v>
      </c>
    </row>
    <row r="161" spans="1:25" ht="6" customHeight="1" x14ac:dyDescent="0.25">
      <c r="A161" s="76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6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77FB-DC68-4F86-B6E1-6721A59A0463}">
  <sheetPr>
    <tabColor theme="7" tint="0.79998168889431442"/>
    <pageSetUpPr fitToPage="1"/>
  </sheetPr>
  <dimension ref="A1:Z164"/>
  <sheetViews>
    <sheetView showGridLines="0" topLeftCell="A6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65</v>
      </c>
      <c r="D6" s="204"/>
      <c r="E6" s="204"/>
      <c r="F6" s="204"/>
      <c r="G6" s="204"/>
      <c r="H6" s="204"/>
      <c r="I6" s="204"/>
      <c r="J6" s="204"/>
      <c r="K6" s="203" t="s">
        <v>64</v>
      </c>
      <c r="L6" s="204"/>
      <c r="M6" s="204"/>
      <c r="N6" s="204"/>
      <c r="O6" s="204"/>
      <c r="P6" s="204"/>
      <c r="Q6" s="204"/>
      <c r="R6" s="204"/>
      <c r="S6" s="203" t="s">
        <v>140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46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71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99</v>
      </c>
      <c r="B10" s="190" t="s">
        <v>100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106</v>
      </c>
      <c r="B11" s="194" t="s">
        <v>106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103</v>
      </c>
      <c r="B12" s="194" t="s">
        <v>103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149</v>
      </c>
      <c r="B13" s="190" t="s">
        <v>110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113</v>
      </c>
      <c r="B14" s="194" t="s">
        <v>113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116</v>
      </c>
      <c r="B15" s="194" t="s">
        <v>116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119</v>
      </c>
      <c r="B16" s="194" t="s">
        <v>119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126</v>
      </c>
      <c r="B17" s="194" t="s">
        <v>126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122</v>
      </c>
      <c r="B18" s="194" t="s">
        <v>122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131</v>
      </c>
      <c r="B19" s="194" t="s">
        <v>131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134</v>
      </c>
      <c r="B20" s="194" t="s">
        <v>134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148</v>
      </c>
      <c r="B21" s="199" t="s">
        <v>148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47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71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99</v>
      </c>
      <c r="B24" s="190" t="s">
        <v>100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106</v>
      </c>
      <c r="B25" s="194" t="s">
        <v>106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103</v>
      </c>
      <c r="B26" s="194" t="s">
        <v>103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149</v>
      </c>
      <c r="B27" s="190" t="s">
        <v>110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113</v>
      </c>
      <c r="B28" s="194" t="s">
        <v>113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116</v>
      </c>
      <c r="B29" s="194" t="s">
        <v>116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119</v>
      </c>
      <c r="B30" s="194" t="s">
        <v>119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126</v>
      </c>
      <c r="B31" s="194" t="s">
        <v>126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122</v>
      </c>
      <c r="B32" s="194" t="s">
        <v>122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131</v>
      </c>
      <c r="B33" s="194" t="s">
        <v>131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134</v>
      </c>
      <c r="B34" s="194" t="s">
        <v>134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148</v>
      </c>
      <c r="B35" s="199" t="s">
        <v>148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48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71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99</v>
      </c>
      <c r="B38" s="190" t="s">
        <v>100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106</v>
      </c>
      <c r="B39" s="194" t="s">
        <v>106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103</v>
      </c>
      <c r="B40" s="194" t="s">
        <v>103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149</v>
      </c>
      <c r="B41" s="190" t="s">
        <v>110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113</v>
      </c>
      <c r="B42" s="194" t="s">
        <v>113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116</v>
      </c>
      <c r="B43" s="194" t="s">
        <v>116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119</v>
      </c>
      <c r="B44" s="194" t="s">
        <v>119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126</v>
      </c>
      <c r="B45" s="194" t="s">
        <v>126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122</v>
      </c>
      <c r="B46" s="194" t="s">
        <v>122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131</v>
      </c>
      <c r="B47" s="194" t="s">
        <v>131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134</v>
      </c>
      <c r="B48" s="194" t="s">
        <v>134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148</v>
      </c>
      <c r="B49" s="199" t="s">
        <v>148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49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71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99</v>
      </c>
      <c r="B52" s="190" t="s">
        <v>100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106</v>
      </c>
      <c r="B53" s="194" t="s">
        <v>106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103</v>
      </c>
      <c r="B54" s="194" t="s">
        <v>103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149</v>
      </c>
      <c r="B55" s="190" t="s">
        <v>110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113</v>
      </c>
      <c r="B56" s="194" t="s">
        <v>113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116</v>
      </c>
      <c r="B57" s="194" t="s">
        <v>116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119</v>
      </c>
      <c r="B58" s="194" t="s">
        <v>119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126</v>
      </c>
      <c r="B59" s="194" t="s">
        <v>126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122</v>
      </c>
      <c r="B60" s="194" t="s">
        <v>122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131</v>
      </c>
      <c r="B61" s="194" t="s">
        <v>131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134</v>
      </c>
      <c r="B62" s="194" t="s">
        <v>134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148</v>
      </c>
      <c r="B63" s="199" t="s">
        <v>148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50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71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99</v>
      </c>
      <c r="B66" s="190" t="s">
        <v>100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106</v>
      </c>
      <c r="B67" s="194" t="s">
        <v>106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103</v>
      </c>
      <c r="B68" s="194" t="s">
        <v>103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149</v>
      </c>
      <c r="B69" s="190" t="s">
        <v>110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113</v>
      </c>
      <c r="B70" s="194" t="s">
        <v>113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116</v>
      </c>
      <c r="B71" s="194" t="s">
        <v>116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119</v>
      </c>
      <c r="B72" s="194" t="s">
        <v>119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126</v>
      </c>
      <c r="B73" s="194" t="s">
        <v>126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122</v>
      </c>
      <c r="B74" s="194" t="s">
        <v>122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131</v>
      </c>
      <c r="B75" s="194" t="s">
        <v>131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134</v>
      </c>
      <c r="B76" s="194" t="s">
        <v>134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148</v>
      </c>
      <c r="B77" s="199" t="s">
        <v>148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51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71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99</v>
      </c>
      <c r="B80" s="190" t="s">
        <v>100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106</v>
      </c>
      <c r="B81" s="194" t="s">
        <v>106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103</v>
      </c>
      <c r="B82" s="194" t="s">
        <v>103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149</v>
      </c>
      <c r="B83" s="190" t="s">
        <v>110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113</v>
      </c>
      <c r="B84" s="194" t="s">
        <v>113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116</v>
      </c>
      <c r="B85" s="194" t="s">
        <v>116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119</v>
      </c>
      <c r="B86" s="194" t="s">
        <v>119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126</v>
      </c>
      <c r="B87" s="194" t="s">
        <v>126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122</v>
      </c>
      <c r="B88" s="194" t="s">
        <v>122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131</v>
      </c>
      <c r="B89" s="194" t="s">
        <v>131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134</v>
      </c>
      <c r="B90" s="194" t="s">
        <v>134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148</v>
      </c>
      <c r="B91" s="199" t="s">
        <v>148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52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71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99</v>
      </c>
      <c r="B94" s="190" t="s">
        <v>100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106</v>
      </c>
      <c r="B95" s="194" t="s">
        <v>106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103</v>
      </c>
      <c r="B96" s="194" t="s">
        <v>103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149</v>
      </c>
      <c r="B97" s="190" t="s">
        <v>110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113</v>
      </c>
      <c r="B98" s="194" t="s">
        <v>113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116</v>
      </c>
      <c r="B99" s="194" t="s">
        <v>116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119</v>
      </c>
      <c r="B100" s="194" t="s">
        <v>119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126</v>
      </c>
      <c r="B101" s="194" t="s">
        <v>126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122</v>
      </c>
      <c r="B102" s="194" t="s">
        <v>122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131</v>
      </c>
      <c r="B103" s="194" t="s">
        <v>131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134</v>
      </c>
      <c r="B104" s="194" t="s">
        <v>134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148</v>
      </c>
      <c r="B105" s="199" t="s">
        <v>148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53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71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99</v>
      </c>
      <c r="B108" s="190" t="s">
        <v>100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106</v>
      </c>
      <c r="B109" s="194" t="s">
        <v>106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103</v>
      </c>
      <c r="B110" s="194" t="s">
        <v>103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149</v>
      </c>
      <c r="B111" s="190" t="s">
        <v>110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113</v>
      </c>
      <c r="B112" s="194" t="s">
        <v>113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116</v>
      </c>
      <c r="B113" s="194" t="s">
        <v>116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119</v>
      </c>
      <c r="B114" s="194" t="s">
        <v>119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126</v>
      </c>
      <c r="B115" s="194" t="s">
        <v>126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122</v>
      </c>
      <c r="B116" s="194" t="s">
        <v>122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131</v>
      </c>
      <c r="B117" s="194" t="s">
        <v>131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134</v>
      </c>
      <c r="B118" s="194" t="s">
        <v>134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148</v>
      </c>
      <c r="B119" s="199" t="s">
        <v>148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54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71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99</v>
      </c>
      <c r="B122" s="190" t="s">
        <v>100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106</v>
      </c>
      <c r="B123" s="194" t="s">
        <v>106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103</v>
      </c>
      <c r="B124" s="194" t="s">
        <v>103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149</v>
      </c>
      <c r="B125" s="190" t="s">
        <v>110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113</v>
      </c>
      <c r="B126" s="194" t="s">
        <v>113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116</v>
      </c>
      <c r="B127" s="194" t="s">
        <v>116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119</v>
      </c>
      <c r="B128" s="194" t="s">
        <v>119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126</v>
      </c>
      <c r="B129" s="194" t="s">
        <v>126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122</v>
      </c>
      <c r="B130" s="194" t="s">
        <v>122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131</v>
      </c>
      <c r="B131" s="194" t="s">
        <v>131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134</v>
      </c>
      <c r="B132" s="194" t="s">
        <v>134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148</v>
      </c>
      <c r="B133" s="199" t="s">
        <v>148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55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71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99</v>
      </c>
      <c r="B136" s="190" t="s">
        <v>100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106</v>
      </c>
      <c r="B137" s="194" t="s">
        <v>106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103</v>
      </c>
      <c r="B138" s="194" t="s">
        <v>103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149</v>
      </c>
      <c r="B139" s="190" t="s">
        <v>110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113</v>
      </c>
      <c r="B140" s="194" t="s">
        <v>113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116</v>
      </c>
      <c r="B141" s="194" t="s">
        <v>116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119</v>
      </c>
      <c r="B142" s="194" t="s">
        <v>119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126</v>
      </c>
      <c r="B143" s="194" t="s">
        <v>126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122</v>
      </c>
      <c r="B144" s="194" t="s">
        <v>122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131</v>
      </c>
      <c r="B145" s="194" t="s">
        <v>131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134</v>
      </c>
      <c r="B146" s="194" t="s">
        <v>134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148</v>
      </c>
      <c r="B147" s="199" t="s">
        <v>148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56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71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99</v>
      </c>
      <c r="B150" s="190" t="s">
        <v>100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106</v>
      </c>
      <c r="B151" s="194" t="s">
        <v>106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103</v>
      </c>
      <c r="B152" s="194" t="s">
        <v>103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149</v>
      </c>
      <c r="B153" s="190" t="s">
        <v>110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113</v>
      </c>
      <c r="B154" s="194" t="s">
        <v>113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116</v>
      </c>
      <c r="B155" s="194" t="s">
        <v>116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119</v>
      </c>
      <c r="B156" s="194" t="s">
        <v>119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126</v>
      </c>
      <c r="B157" s="194" t="s">
        <v>126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122</v>
      </c>
      <c r="B158" s="194" t="s">
        <v>122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131</v>
      </c>
      <c r="B159" s="194" t="s">
        <v>131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134</v>
      </c>
      <c r="B160" s="194" t="s">
        <v>134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148</v>
      </c>
      <c r="B161" s="199" t="s">
        <v>148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58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C4C1-257D-4C6C-908E-657F0594068A}">
  <sheetPr>
    <tabColor theme="8" tint="0.59999389629810485"/>
  </sheetPr>
  <dimension ref="A4:L76"/>
  <sheetViews>
    <sheetView showGridLines="0" topLeftCell="A23" zoomScaleNormal="100" workbookViewId="0">
      <selection activeCell="G17" sqref="G17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231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4" t="s">
        <v>232</v>
      </c>
      <c r="F6" s="14" t="s">
        <v>233</v>
      </c>
      <c r="G6" s="14" t="s">
        <v>234</v>
      </c>
      <c r="H6" s="14" t="s">
        <v>235</v>
      </c>
      <c r="I6" s="14" t="s">
        <v>236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agosto 2025</v>
      </c>
    </row>
    <row r="7" spans="2:12" x14ac:dyDescent="0.25">
      <c r="B7" s="16" t="s">
        <v>51</v>
      </c>
      <c r="C7" s="17" t="s">
        <v>8</v>
      </c>
      <c r="D7" s="18" t="s">
        <v>33</v>
      </c>
      <c r="E7" s="19">
        <v>50036</v>
      </c>
      <c r="F7" s="19">
        <v>65748</v>
      </c>
      <c r="G7" s="19">
        <v>73184</v>
      </c>
      <c r="H7" s="19">
        <v>89034</v>
      </c>
      <c r="I7" s="19">
        <v>94925</v>
      </c>
      <c r="J7" s="20">
        <f>I7/H7-1</f>
        <v>6.6165734438529133E-2</v>
      </c>
      <c r="K7" s="19">
        <f>I7-H7</f>
        <v>5891</v>
      </c>
      <c r="L7" s="21">
        <f>I7/$I$7</f>
        <v>1</v>
      </c>
    </row>
    <row r="8" spans="2:12" x14ac:dyDescent="0.25">
      <c r="B8" s="22"/>
      <c r="C8" s="23"/>
      <c r="D8" s="24" t="s">
        <v>34</v>
      </c>
      <c r="E8" s="25">
        <v>41535</v>
      </c>
      <c r="F8" s="25">
        <v>52300</v>
      </c>
      <c r="G8" s="25">
        <v>61320</v>
      </c>
      <c r="H8" s="25">
        <v>71470</v>
      </c>
      <c r="I8" s="25">
        <v>76089</v>
      </c>
      <c r="J8" s="26">
        <f t="shared" ref="J8:J20" si="0">I8/H8-1</f>
        <v>6.4628515461032654E-2</v>
      </c>
      <c r="K8" s="25">
        <f t="shared" ref="K8:K17" si="1">I8-H8</f>
        <v>4619</v>
      </c>
      <c r="L8" s="27">
        <f>I8/$I$7</f>
        <v>0.8015696602580985</v>
      </c>
    </row>
    <row r="9" spans="2:12" x14ac:dyDescent="0.25">
      <c r="B9" s="22"/>
      <c r="C9" s="28"/>
      <c r="D9" s="29" t="s">
        <v>35</v>
      </c>
      <c r="E9" s="30">
        <v>8501</v>
      </c>
      <c r="F9" s="30">
        <v>13448</v>
      </c>
      <c r="G9" s="30">
        <v>11864</v>
      </c>
      <c r="H9" s="30">
        <v>17564</v>
      </c>
      <c r="I9" s="30">
        <v>18836</v>
      </c>
      <c r="J9" s="31">
        <f>IFERROR(I9/H9-1,"-")</f>
        <v>7.2420860851742264E-2</v>
      </c>
      <c r="K9" s="30">
        <f>IFERROR(I9-H9,"-")</f>
        <v>1272</v>
      </c>
      <c r="L9" s="31">
        <f>IFERROR(I9/$I$7,"-")</f>
        <v>0.1984303397419015</v>
      </c>
    </row>
    <row r="10" spans="2:12" x14ac:dyDescent="0.25">
      <c r="B10" s="22"/>
      <c r="C10" s="32" t="s">
        <v>36</v>
      </c>
      <c r="D10" s="33" t="s">
        <v>33</v>
      </c>
      <c r="E10" s="34">
        <v>55912</v>
      </c>
      <c r="F10" s="34">
        <v>75727</v>
      </c>
      <c r="G10" s="34">
        <v>86056</v>
      </c>
      <c r="H10" s="34">
        <v>102682</v>
      </c>
      <c r="I10" s="34">
        <v>109164</v>
      </c>
      <c r="J10" s="35">
        <f t="shared" si="0"/>
        <v>6.3126935587542121E-2</v>
      </c>
      <c r="K10" s="34">
        <f t="shared" si="1"/>
        <v>6482</v>
      </c>
      <c r="L10" s="21">
        <f>I10/$I$10</f>
        <v>1</v>
      </c>
    </row>
    <row r="11" spans="2:12" x14ac:dyDescent="0.25">
      <c r="B11" s="22"/>
      <c r="C11" s="36"/>
      <c r="D11" s="4" t="s">
        <v>34</v>
      </c>
      <c r="E11" s="37">
        <v>46169</v>
      </c>
      <c r="F11" s="37">
        <v>60078</v>
      </c>
      <c r="G11" s="37">
        <v>71851</v>
      </c>
      <c r="H11" s="37">
        <v>82180</v>
      </c>
      <c r="I11" s="37">
        <v>87472</v>
      </c>
      <c r="J11" s="38">
        <f t="shared" si="0"/>
        <v>6.4395229982964208E-2</v>
      </c>
      <c r="K11" s="37">
        <f t="shared" si="1"/>
        <v>5292</v>
      </c>
      <c r="L11" s="39">
        <f>I11/$I$10</f>
        <v>0.80128980249899229</v>
      </c>
    </row>
    <row r="12" spans="2:12" x14ac:dyDescent="0.25">
      <c r="B12" s="22"/>
      <c r="C12" s="40"/>
      <c r="D12" s="41" t="s">
        <v>35</v>
      </c>
      <c r="E12" s="42">
        <v>9743</v>
      </c>
      <c r="F12" s="42">
        <v>15649</v>
      </c>
      <c r="G12" s="42">
        <v>14205</v>
      </c>
      <c r="H12" s="42">
        <v>20502</v>
      </c>
      <c r="I12" s="42">
        <v>21692</v>
      </c>
      <c r="J12" s="43">
        <f>IFERROR(I12/H12-1,"-")</f>
        <v>5.8043117744610351E-2</v>
      </c>
      <c r="K12" s="42">
        <f>IFERROR(I12-H12,"-")</f>
        <v>1190</v>
      </c>
      <c r="L12" s="43">
        <f>IFERROR(I12/$I$10,"-")</f>
        <v>0.19871019750100766</v>
      </c>
    </row>
    <row r="13" spans="2:12" x14ac:dyDescent="0.25">
      <c r="B13" s="22"/>
      <c r="C13" s="17" t="s">
        <v>22</v>
      </c>
      <c r="D13" s="18" t="s">
        <v>33</v>
      </c>
      <c r="E13" s="19">
        <v>283986</v>
      </c>
      <c r="F13" s="19">
        <v>416027</v>
      </c>
      <c r="G13" s="19">
        <v>480859</v>
      </c>
      <c r="H13" s="19">
        <v>551869</v>
      </c>
      <c r="I13" s="19">
        <v>557802</v>
      </c>
      <c r="J13" s="20">
        <f t="shared" si="0"/>
        <v>1.0750739758891958E-2</v>
      </c>
      <c r="K13" s="19">
        <f t="shared" si="1"/>
        <v>5933</v>
      </c>
      <c r="L13" s="21">
        <f>I13/$I$13</f>
        <v>1</v>
      </c>
    </row>
    <row r="14" spans="2:12" x14ac:dyDescent="0.25">
      <c r="B14" s="22"/>
      <c r="C14" s="23"/>
      <c r="D14" s="24" t="s">
        <v>34</v>
      </c>
      <c r="E14" s="25">
        <v>229749</v>
      </c>
      <c r="F14" s="25">
        <v>330578</v>
      </c>
      <c r="G14" s="25">
        <v>399402</v>
      </c>
      <c r="H14" s="25">
        <v>441301</v>
      </c>
      <c r="I14" s="25">
        <v>444039</v>
      </c>
      <c r="J14" s="26">
        <f t="shared" si="0"/>
        <v>6.2043820430952579E-3</v>
      </c>
      <c r="K14" s="25">
        <f t="shared" si="1"/>
        <v>2738</v>
      </c>
      <c r="L14" s="27">
        <f>I14/$I$13</f>
        <v>0.79605128701582284</v>
      </c>
    </row>
    <row r="15" spans="2:12" x14ac:dyDescent="0.25">
      <c r="B15" s="22"/>
      <c r="C15" s="28"/>
      <c r="D15" s="29" t="s">
        <v>35</v>
      </c>
      <c r="E15" s="30">
        <v>54237</v>
      </c>
      <c r="F15" s="30">
        <v>85449</v>
      </c>
      <c r="G15" s="30">
        <v>81457</v>
      </c>
      <c r="H15" s="30">
        <v>110568</v>
      </c>
      <c r="I15" s="30">
        <v>113763</v>
      </c>
      <c r="J15" s="31">
        <f>IFERROR(I15/H15-1,"-")</f>
        <v>2.8896244844801355E-2</v>
      </c>
      <c r="K15" s="30">
        <f>IFERROR(I15-H15,"-")</f>
        <v>3195</v>
      </c>
      <c r="L15" s="31">
        <f>IFERROR(I15/$I$13,"-")</f>
        <v>0.20394871298417719</v>
      </c>
    </row>
    <row r="16" spans="2:12" x14ac:dyDescent="0.25">
      <c r="B16" s="22"/>
      <c r="C16" s="32" t="s">
        <v>23</v>
      </c>
      <c r="D16" s="33" t="s">
        <v>33</v>
      </c>
      <c r="E16" s="44">
        <v>5.6756335438484289</v>
      </c>
      <c r="F16" s="44">
        <v>6.327599318610452</v>
      </c>
      <c r="G16" s="44">
        <v>6.5705482072584172</v>
      </c>
      <c r="H16" s="44">
        <v>6.1984073500011228</v>
      </c>
      <c r="I16" s="44">
        <v>5.8762391361601267</v>
      </c>
      <c r="J16" s="45">
        <f t="shared" si="0"/>
        <v>-5.1975966671654383E-2</v>
      </c>
      <c r="K16" s="46">
        <f t="shared" si="1"/>
        <v>-0.32216821384099603</v>
      </c>
      <c r="L16" s="47"/>
    </row>
    <row r="17" spans="2:12" x14ac:dyDescent="0.25">
      <c r="B17" s="22"/>
      <c r="C17" s="36"/>
      <c r="D17" s="4" t="s">
        <v>34</v>
      </c>
      <c r="E17" s="48">
        <f>E14/E8</f>
        <v>5.5314553990610325</v>
      </c>
      <c r="F17" s="48">
        <f t="shared" ref="F17:I17" si="2">F14/F8</f>
        <v>6.3208030592734223</v>
      </c>
      <c r="G17" s="48">
        <f t="shared" si="2"/>
        <v>6.5134050880626226</v>
      </c>
      <c r="H17" s="48">
        <f t="shared" si="2"/>
        <v>6.1746327130264449</v>
      </c>
      <c r="I17" s="48">
        <f t="shared" si="2"/>
        <v>5.8357844103615504</v>
      </c>
      <c r="J17" s="49">
        <f t="shared" si="0"/>
        <v>-5.4877483149732287E-2</v>
      </c>
      <c r="K17" s="50">
        <f t="shared" si="1"/>
        <v>-0.33884830266489452</v>
      </c>
      <c r="L17" s="51"/>
    </row>
    <row r="18" spans="2:12" x14ac:dyDescent="0.25">
      <c r="B18" s="22"/>
      <c r="C18" s="40"/>
      <c r="D18" s="41" t="s">
        <v>35</v>
      </c>
      <c r="E18" s="52">
        <f>IFERROR(E15/E9,"-")</f>
        <v>6.3800729325961649</v>
      </c>
      <c r="F18" s="52">
        <f t="shared" ref="F18:I18" si="3">IFERROR(F15/F9,"-")</f>
        <v>6.354030339083879</v>
      </c>
      <c r="G18" s="52">
        <f t="shared" si="3"/>
        <v>6.8658968307484827</v>
      </c>
      <c r="H18" s="52">
        <f t="shared" si="3"/>
        <v>6.2951491687542704</v>
      </c>
      <c r="I18" s="52">
        <f t="shared" si="3"/>
        <v>6.0396581015077508</v>
      </c>
      <c r="J18" s="43">
        <f>IFERROR(I18/H18-1,"-")</f>
        <v>-4.0585387319277411E-2</v>
      </c>
      <c r="K18" s="53">
        <f>IFERROR(I18-H18,"-")</f>
        <v>-0.2554910672465196</v>
      </c>
      <c r="L18" s="43"/>
    </row>
    <row r="19" spans="2:12" x14ac:dyDescent="0.25">
      <c r="B19" s="22"/>
      <c r="C19" s="54" t="s">
        <v>37</v>
      </c>
      <c r="D19" s="18" t="s">
        <v>33</v>
      </c>
      <c r="E19" s="21">
        <v>0.60020000000000007</v>
      </c>
      <c r="F19" s="21">
        <v>0.72010000000000007</v>
      </c>
      <c r="G19" s="21">
        <v>0.79819999999999991</v>
      </c>
      <c r="H19" s="21">
        <v>0.88090000000000002</v>
      </c>
      <c r="I19" s="21">
        <v>0.89469999999999994</v>
      </c>
      <c r="J19" s="20">
        <f t="shared" si="0"/>
        <v>1.5665796344647376E-2</v>
      </c>
      <c r="K19" s="55">
        <f>(I19-H19)*100</f>
        <v>1.3799999999999923</v>
      </c>
      <c r="L19" s="21"/>
    </row>
    <row r="20" spans="2:12" x14ac:dyDescent="0.25">
      <c r="B20" s="22"/>
      <c r="C20" s="56"/>
      <c r="D20" s="24" t="s">
        <v>34</v>
      </c>
      <c r="E20" s="27">
        <v>0.61680000000000001</v>
      </c>
      <c r="F20" s="27">
        <v>0.74629999999999996</v>
      </c>
      <c r="G20" s="27">
        <v>0.85400000000000009</v>
      </c>
      <c r="H20" s="27">
        <v>0.90229999999999999</v>
      </c>
      <c r="I20" s="27">
        <v>0.91480000000000006</v>
      </c>
      <c r="J20" s="26">
        <f t="shared" si="0"/>
        <v>1.3853485536961196E-2</v>
      </c>
      <c r="K20" s="57">
        <f>(I20-H20)*100</f>
        <v>1.2500000000000067</v>
      </c>
      <c r="L20" s="27"/>
    </row>
    <row r="21" spans="2:12" x14ac:dyDescent="0.25">
      <c r="B21" s="22"/>
      <c r="C21" s="58"/>
      <c r="D21" s="29" t="s">
        <v>35</v>
      </c>
      <c r="E21" s="31">
        <v>0.53900000000000003</v>
      </c>
      <c r="F21" s="31">
        <v>0.63380000000000003</v>
      </c>
      <c r="G21" s="31">
        <v>0.60450000000000004</v>
      </c>
      <c r="H21" s="31">
        <v>0.80459999999999998</v>
      </c>
      <c r="I21" s="31">
        <v>0.82409999999999994</v>
      </c>
      <c r="J21" s="31">
        <f>IFERROR(I21/H21-1,"-")</f>
        <v>2.4235645041014164E-2</v>
      </c>
      <c r="K21" s="59">
        <f>IFERROR(I21-H21,"-")</f>
        <v>1.9499999999999962E-2</v>
      </c>
      <c r="L21" s="60"/>
    </row>
    <row r="22" spans="2:12" x14ac:dyDescent="0.25">
      <c r="B22" s="22"/>
      <c r="C22" s="61" t="s">
        <v>38</v>
      </c>
      <c r="D22" s="33" t="s">
        <v>33</v>
      </c>
      <c r="E22" s="34">
        <v>15262</v>
      </c>
      <c r="F22" s="34">
        <v>18637</v>
      </c>
      <c r="G22" s="34">
        <v>19434</v>
      </c>
      <c r="H22" s="34">
        <v>20210</v>
      </c>
      <c r="I22" s="34">
        <v>20110.999999999996</v>
      </c>
      <c r="J22" s="45">
        <f>I22/H22-1</f>
        <v>-4.8985650667987546E-3</v>
      </c>
      <c r="K22" s="34">
        <f>I22-H22</f>
        <v>-99.000000000003638</v>
      </c>
      <c r="L22" s="47">
        <f>I22/$I$22</f>
        <v>1</v>
      </c>
    </row>
    <row r="23" spans="2:12" x14ac:dyDescent="0.25">
      <c r="B23" s="22"/>
      <c r="C23" s="62"/>
      <c r="D23" s="4" t="s">
        <v>34</v>
      </c>
      <c r="E23" s="37">
        <v>12016</v>
      </c>
      <c r="F23" s="37">
        <v>14288</v>
      </c>
      <c r="G23" s="37">
        <v>15087</v>
      </c>
      <c r="H23" s="37">
        <v>15777</v>
      </c>
      <c r="I23" s="37">
        <v>15658</v>
      </c>
      <c r="J23" s="49">
        <f>I23/H23-1</f>
        <v>-7.5426253406858379E-3</v>
      </c>
      <c r="K23" s="37">
        <f>I23-H23</f>
        <v>-119</v>
      </c>
      <c r="L23" s="51">
        <f>I23/$I$22</f>
        <v>0.77857888717617241</v>
      </c>
    </row>
    <row r="24" spans="2:12" x14ac:dyDescent="0.25">
      <c r="B24" s="63"/>
      <c r="C24" s="64"/>
      <c r="D24" s="41" t="s">
        <v>35</v>
      </c>
      <c r="E24" s="42">
        <v>3246</v>
      </c>
      <c r="F24" s="42">
        <v>4349</v>
      </c>
      <c r="G24" s="42">
        <v>4347</v>
      </c>
      <c r="H24" s="42">
        <v>4433</v>
      </c>
      <c r="I24" s="42">
        <v>4453</v>
      </c>
      <c r="J24" s="43">
        <f>IFERROR(I24/H24-1,"-")</f>
        <v>4.5116174148431831E-3</v>
      </c>
      <c r="K24" s="42">
        <f>IFERROR(I24-H24,"-")</f>
        <v>20</v>
      </c>
      <c r="L24" s="43">
        <f>IFERROR(I24/$I$22,"-")</f>
        <v>0.22142111282382779</v>
      </c>
    </row>
    <row r="25" spans="2:12" ht="7.5" customHeight="1" x14ac:dyDescent="0.25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6"/>
    </row>
    <row r="26" spans="2:12" ht="24.75" customHeight="1" x14ac:dyDescent="0.25">
      <c r="B26" s="67" t="s">
        <v>39</v>
      </c>
      <c r="C26" s="68"/>
      <c r="D26" s="68"/>
      <c r="E26" s="68"/>
      <c r="F26" s="68"/>
      <c r="G26" s="68"/>
      <c r="H26" s="68"/>
      <c r="I26" s="68"/>
      <c r="J26" s="68"/>
      <c r="K26" s="68"/>
    </row>
    <row r="29" spans="2:12" ht="21.75" customHeight="1" thickBot="1" x14ac:dyDescent="0.3">
      <c r="B29" s="12" t="s">
        <v>231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4" t="s">
        <v>237</v>
      </c>
      <c r="F31" s="14" t="s">
        <v>238</v>
      </c>
      <c r="G31" s="14" t="s">
        <v>239</v>
      </c>
      <c r="H31" s="14" t="s">
        <v>240</v>
      </c>
      <c r="I31" s="14" t="s">
        <v>241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agosto 2025</v>
      </c>
    </row>
    <row r="32" spans="2:12" ht="15" customHeight="1" x14ac:dyDescent="0.25">
      <c r="B32" s="16" t="s">
        <v>51</v>
      </c>
      <c r="C32" s="17" t="s">
        <v>8</v>
      </c>
      <c r="D32" s="18" t="s">
        <v>33</v>
      </c>
      <c r="E32" s="69">
        <v>161693</v>
      </c>
      <c r="F32" s="69">
        <v>461029</v>
      </c>
      <c r="G32" s="69">
        <v>526478</v>
      </c>
      <c r="H32" s="69">
        <v>613713</v>
      </c>
      <c r="I32" s="69">
        <v>632703</v>
      </c>
      <c r="J32" s="20">
        <f>I32/H32-1</f>
        <v>3.0942802254473989E-2</v>
      </c>
      <c r="K32" s="19">
        <f>I32-H32</f>
        <v>18990</v>
      </c>
      <c r="L32" s="21">
        <f>I32/$I$32</f>
        <v>1</v>
      </c>
    </row>
    <row r="33" spans="1:12" x14ac:dyDescent="0.25">
      <c r="B33" s="22"/>
      <c r="C33" s="23"/>
      <c r="D33" s="24" t="s">
        <v>34</v>
      </c>
      <c r="E33" s="70">
        <v>126835</v>
      </c>
      <c r="F33" s="70">
        <v>371684</v>
      </c>
      <c r="G33" s="70">
        <v>429134</v>
      </c>
      <c r="H33" s="70">
        <v>496487</v>
      </c>
      <c r="I33" s="70">
        <v>501562</v>
      </c>
      <c r="J33" s="26">
        <f t="shared" ref="J33:J45" si="4">I33/H33-1</f>
        <v>1.0221818496758184E-2</v>
      </c>
      <c r="K33" s="25">
        <f t="shared" ref="K33:K42" si="5">I33-H33</f>
        <v>5075</v>
      </c>
      <c r="L33" s="27">
        <f>I33/$I$32</f>
        <v>0.79272897394196018</v>
      </c>
    </row>
    <row r="34" spans="1:12" x14ac:dyDescent="0.25">
      <c r="B34" s="22"/>
      <c r="C34" s="28"/>
      <c r="D34" s="29" t="s">
        <v>35</v>
      </c>
      <c r="E34" s="30">
        <v>34858</v>
      </c>
      <c r="F34" s="30">
        <v>89345</v>
      </c>
      <c r="G34" s="30">
        <v>97344</v>
      </c>
      <c r="H34" s="30">
        <v>117226</v>
      </c>
      <c r="I34" s="30">
        <v>131141</v>
      </c>
      <c r="J34" s="31">
        <f>IFERROR(I34/H34-1,"-")</f>
        <v>0.11870233565932464</v>
      </c>
      <c r="K34" s="30">
        <f>IFERROR(I34-H34,"-")</f>
        <v>13915</v>
      </c>
      <c r="L34" s="31">
        <f>IFERROR(I34/I32,"-")</f>
        <v>0.20727102605803988</v>
      </c>
    </row>
    <row r="35" spans="1:12" x14ac:dyDescent="0.25">
      <c r="B35" s="22"/>
      <c r="C35" s="32" t="s">
        <v>36</v>
      </c>
      <c r="D35" s="33" t="s">
        <v>33</v>
      </c>
      <c r="E35" s="71">
        <v>162776</v>
      </c>
      <c r="F35" s="71">
        <v>471379</v>
      </c>
      <c r="G35" s="71">
        <v>539929</v>
      </c>
      <c r="H35" s="71">
        <v>628065</v>
      </c>
      <c r="I35" s="71">
        <v>647983</v>
      </c>
      <c r="J35" s="35">
        <f t="shared" si="4"/>
        <v>3.1713278084274821E-2</v>
      </c>
      <c r="K35" s="34">
        <f t="shared" si="5"/>
        <v>19918</v>
      </c>
      <c r="L35" s="21">
        <f>I35/$I$35</f>
        <v>1</v>
      </c>
    </row>
    <row r="36" spans="1:12" x14ac:dyDescent="0.25">
      <c r="B36" s="22"/>
      <c r="C36" s="36"/>
      <c r="D36" s="4" t="s">
        <v>34</v>
      </c>
      <c r="E36" s="72">
        <v>127522</v>
      </c>
      <c r="F36" s="72">
        <v>379467</v>
      </c>
      <c r="G36" s="72">
        <v>439754</v>
      </c>
      <c r="H36" s="72">
        <v>507917</v>
      </c>
      <c r="I36" s="72">
        <v>513697</v>
      </c>
      <c r="J36" s="38">
        <f t="shared" si="4"/>
        <v>1.1379812055906768E-2</v>
      </c>
      <c r="K36" s="37">
        <f t="shared" si="5"/>
        <v>5780</v>
      </c>
      <c r="L36" s="39">
        <f>I36/$I$35</f>
        <v>0.79276308174751497</v>
      </c>
    </row>
    <row r="37" spans="1:12" x14ac:dyDescent="0.25">
      <c r="B37" s="22"/>
      <c r="C37" s="40"/>
      <c r="D37" s="41" t="s">
        <v>35</v>
      </c>
      <c r="E37" s="42">
        <v>35254</v>
      </c>
      <c r="F37" s="42">
        <v>91912</v>
      </c>
      <c r="G37" s="42">
        <v>100175</v>
      </c>
      <c r="H37" s="42">
        <v>120148</v>
      </c>
      <c r="I37" s="42">
        <v>134286</v>
      </c>
      <c r="J37" s="43">
        <f>IFERROR(I37/H37-1,"-")</f>
        <v>0.11767153843592904</v>
      </c>
      <c r="K37" s="42">
        <f>IFERROR(I37-H37,"-")</f>
        <v>14138</v>
      </c>
      <c r="L37" s="43">
        <f>IFERROR(I37/I35,"-")</f>
        <v>0.20723691825248503</v>
      </c>
    </row>
    <row r="38" spans="1:12" x14ac:dyDescent="0.25">
      <c r="B38" s="22"/>
      <c r="C38" s="17" t="s">
        <v>22</v>
      </c>
      <c r="D38" s="18" t="s">
        <v>33</v>
      </c>
      <c r="E38" s="69">
        <v>810988</v>
      </c>
      <c r="F38" s="69">
        <v>2786196</v>
      </c>
      <c r="G38" s="69">
        <v>3356298</v>
      </c>
      <c r="H38" s="69">
        <v>3819820</v>
      </c>
      <c r="I38" s="69">
        <v>3813638</v>
      </c>
      <c r="J38" s="20">
        <f t="shared" si="4"/>
        <v>-1.6184008670565575E-3</v>
      </c>
      <c r="K38" s="19">
        <f t="shared" si="5"/>
        <v>-6182</v>
      </c>
      <c r="L38" s="21">
        <f>I38/$I$38</f>
        <v>1</v>
      </c>
    </row>
    <row r="39" spans="1:12" x14ac:dyDescent="0.25">
      <c r="B39" s="22"/>
      <c r="C39" s="23"/>
      <c r="D39" s="24" t="s">
        <v>34</v>
      </c>
      <c r="E39" s="70">
        <v>611988</v>
      </c>
      <c r="F39" s="70">
        <v>2206386</v>
      </c>
      <c r="G39" s="70">
        <v>2679196</v>
      </c>
      <c r="H39" s="70">
        <v>3083559</v>
      </c>
      <c r="I39" s="70">
        <v>3001947</v>
      </c>
      <c r="J39" s="26">
        <f t="shared" si="4"/>
        <v>-2.6466819671684516E-2</v>
      </c>
      <c r="K39" s="25">
        <f t="shared" si="5"/>
        <v>-81612</v>
      </c>
      <c r="L39" s="27">
        <f>I39/$I$38</f>
        <v>0.7871609733278303</v>
      </c>
    </row>
    <row r="40" spans="1:12" x14ac:dyDescent="0.25">
      <c r="B40" s="22"/>
      <c r="C40" s="28"/>
      <c r="D40" s="29" t="s">
        <v>35</v>
      </c>
      <c r="E40" s="30">
        <v>199000</v>
      </c>
      <c r="F40" s="30">
        <v>579810</v>
      </c>
      <c r="G40" s="30">
        <v>677102</v>
      </c>
      <c r="H40" s="30">
        <v>736261</v>
      </c>
      <c r="I40" s="30">
        <v>811691</v>
      </c>
      <c r="J40" s="31">
        <f>IFERROR(I40/H40-1,"-")</f>
        <v>0.10245008223985796</v>
      </c>
      <c r="K40" s="30">
        <f>IFERROR(I40-H40,"-")</f>
        <v>75430</v>
      </c>
      <c r="L40" s="31">
        <f>IFERROR(I40/I38,"-")</f>
        <v>0.21283902667216972</v>
      </c>
    </row>
    <row r="41" spans="1:12" x14ac:dyDescent="0.25">
      <c r="B41" s="22"/>
      <c r="C41" s="32" t="s">
        <v>23</v>
      </c>
      <c r="D41" s="33" t="s">
        <v>33</v>
      </c>
      <c r="E41" s="73">
        <v>5.0156036439425327</v>
      </c>
      <c r="F41" s="73">
        <v>6.0434289383097379</v>
      </c>
      <c r="G41" s="73">
        <v>6.3750014245609501</v>
      </c>
      <c r="H41" s="73">
        <v>6.2241145291039945</v>
      </c>
      <c r="I41" s="73">
        <v>6.0275326654054115</v>
      </c>
      <c r="J41" s="45">
        <f t="shared" si="4"/>
        <v>-3.1583908486800039E-2</v>
      </c>
      <c r="K41" s="46">
        <f t="shared" si="5"/>
        <v>-0.19658186369858299</v>
      </c>
      <c r="L41" s="47"/>
    </row>
    <row r="42" spans="1:12" x14ac:dyDescent="0.25">
      <c r="B42" s="22"/>
      <c r="C42" s="36"/>
      <c r="D42" s="4" t="s">
        <v>34</v>
      </c>
      <c r="E42" s="74">
        <f t="shared" ref="E42:I42" si="6">E39/E33</f>
        <v>4.8250719438640752</v>
      </c>
      <c r="F42" s="74">
        <f t="shared" si="6"/>
        <v>5.9361877293615004</v>
      </c>
      <c r="G42" s="74">
        <f t="shared" si="6"/>
        <v>6.243262011399703</v>
      </c>
      <c r="H42" s="74">
        <f t="shared" si="6"/>
        <v>6.2107547629645889</v>
      </c>
      <c r="I42" s="74">
        <f t="shared" si="6"/>
        <v>5.9851962469246072</v>
      </c>
      <c r="J42" s="49">
        <f t="shared" si="4"/>
        <v>-3.6317408213412672E-2</v>
      </c>
      <c r="K42" s="50">
        <f t="shared" si="5"/>
        <v>-0.22555851603998178</v>
      </c>
      <c r="L42" s="51"/>
    </row>
    <row r="43" spans="1:12" x14ac:dyDescent="0.25">
      <c r="B43" s="22"/>
      <c r="C43" s="40"/>
      <c r="D43" s="41" t="s">
        <v>35</v>
      </c>
      <c r="E43" s="52">
        <f>IFERROR(E40/E34,"-")</f>
        <v>5.7088760112456249</v>
      </c>
      <c r="F43" s="52">
        <f t="shared" ref="F43:I43" si="7">IFERROR(F40/F34,"-")</f>
        <v>6.4895629302143378</v>
      </c>
      <c r="G43" s="52">
        <f t="shared" si="7"/>
        <v>6.9557651216305061</v>
      </c>
      <c r="H43" s="52">
        <f t="shared" si="7"/>
        <v>6.2806971149744939</v>
      </c>
      <c r="I43" s="52">
        <f t="shared" si="7"/>
        <v>6.1894525739471256</v>
      </c>
      <c r="J43" s="43">
        <f>IFERROR(I43/H43-1,"-")</f>
        <v>-1.452777285021789E-2</v>
      </c>
      <c r="K43" s="53">
        <f>IFERROR(I43-H43,"-")</f>
        <v>-9.1244541027368342E-2</v>
      </c>
      <c r="L43" s="75"/>
    </row>
    <row r="44" spans="1:12" x14ac:dyDescent="0.25">
      <c r="A44" s="76"/>
      <c r="B44" s="22"/>
      <c r="C44" s="54" t="s">
        <v>37</v>
      </c>
      <c r="D44" s="18" t="s">
        <v>33</v>
      </c>
      <c r="E44" s="77">
        <v>0.39584411223200811</v>
      </c>
      <c r="F44" s="77">
        <v>0.62367422589028498</v>
      </c>
      <c r="G44" s="77">
        <v>0.72327025321693073</v>
      </c>
      <c r="H44" s="77">
        <v>0.78227326215539961</v>
      </c>
      <c r="I44" s="77">
        <v>0.7852613012483628</v>
      </c>
      <c r="J44" s="77">
        <f t="shared" si="4"/>
        <v>3.8196871061784154E-3</v>
      </c>
      <c r="K44" s="55">
        <f>(I44-H44)*100</f>
        <v>0.29880390929631906</v>
      </c>
      <c r="L44" s="21"/>
    </row>
    <row r="45" spans="1:12" x14ac:dyDescent="0.25">
      <c r="B45" s="22"/>
      <c r="C45" s="56"/>
      <c r="D45" s="24" t="s">
        <v>34</v>
      </c>
      <c r="E45" s="78">
        <v>0.43223826118155917</v>
      </c>
      <c r="F45" s="78">
        <v>0.63693881751604409</v>
      </c>
      <c r="G45" s="78">
        <v>0.74754164958849156</v>
      </c>
      <c r="H45" s="78">
        <v>0.80780820037346823</v>
      </c>
      <c r="I45" s="78">
        <v>0.79518615154364725</v>
      </c>
      <c r="J45" s="78">
        <f t="shared" si="4"/>
        <v>-1.5625056571579199E-2</v>
      </c>
      <c r="K45" s="57">
        <f>(I45-H45)*100</f>
        <v>-1.2622048829820987</v>
      </c>
      <c r="L45" s="27"/>
    </row>
    <row r="46" spans="1:12" x14ac:dyDescent="0.25">
      <c r="B46" s="22"/>
      <c r="C46" s="58"/>
      <c r="D46" s="29" t="s">
        <v>35</v>
      </c>
      <c r="E46" s="79">
        <v>0.31442665326798314</v>
      </c>
      <c r="F46" s="79">
        <v>0.57787815333340653</v>
      </c>
      <c r="G46" s="79">
        <v>0.64092862910210624</v>
      </c>
      <c r="H46" s="79">
        <v>0.69081763437551014</v>
      </c>
      <c r="I46" s="79">
        <v>0.75061287939106935</v>
      </c>
      <c r="J46" s="31">
        <f>IFERROR(I46/H46-1,"-")</f>
        <v>8.6557207054526408E-2</v>
      </c>
      <c r="K46" s="59">
        <f>IFERROR(I46-H46,"-")</f>
        <v>5.9795245015559217E-2</v>
      </c>
      <c r="L46" s="60"/>
    </row>
    <row r="47" spans="1:12" x14ac:dyDescent="0.25">
      <c r="B47" s="22"/>
      <c r="C47" s="61" t="s">
        <v>40</v>
      </c>
      <c r="D47" s="33" t="s">
        <v>33</v>
      </c>
      <c r="E47" s="71">
        <v>8387.75</v>
      </c>
      <c r="F47" s="71">
        <v>18385.5</v>
      </c>
      <c r="G47" s="71">
        <v>19097</v>
      </c>
      <c r="H47" s="71">
        <v>20011.25</v>
      </c>
      <c r="I47" s="71">
        <v>19988.25</v>
      </c>
      <c r="J47" s="45">
        <f>I47/H47-1</f>
        <v>-1.14935348866263E-3</v>
      </c>
      <c r="K47" s="34">
        <f>I47-H47</f>
        <v>-23</v>
      </c>
      <c r="L47" s="47">
        <f>I47/$I$22</f>
        <v>0.99389637511809481</v>
      </c>
    </row>
    <row r="48" spans="1:12" x14ac:dyDescent="0.25">
      <c r="B48" s="22"/>
      <c r="C48" s="36"/>
      <c r="D48" s="4" t="s">
        <v>34</v>
      </c>
      <c r="E48" s="72">
        <v>5791</v>
      </c>
      <c r="F48" s="72">
        <v>14257.5</v>
      </c>
      <c r="G48" s="72">
        <v>14749.5</v>
      </c>
      <c r="H48" s="72">
        <v>15643.5</v>
      </c>
      <c r="I48" s="72">
        <v>15538.25</v>
      </c>
      <c r="J48" s="49">
        <f>I48/H48-1</f>
        <v>-6.7280340077348066E-3</v>
      </c>
      <c r="K48" s="37">
        <f>I48-H48</f>
        <v>-105.25</v>
      </c>
      <c r="L48" s="51">
        <f>I48/$I$22</f>
        <v>0.77262443438914041</v>
      </c>
    </row>
    <row r="49" spans="2:12" x14ac:dyDescent="0.25">
      <c r="B49" s="63"/>
      <c r="C49" s="40"/>
      <c r="D49" s="41" t="s">
        <v>35</v>
      </c>
      <c r="E49" s="42">
        <v>2596.75</v>
      </c>
      <c r="F49" s="42">
        <v>4128</v>
      </c>
      <c r="G49" s="42">
        <v>4347.5</v>
      </c>
      <c r="H49" s="42">
        <v>4367.75</v>
      </c>
      <c r="I49" s="42">
        <v>4450</v>
      </c>
      <c r="J49" s="43">
        <f>IFERROR(I49/H49-1,"-")</f>
        <v>1.8831205998511846E-2</v>
      </c>
      <c r="K49" s="42">
        <f>IFERROR(I49-H49,"-")</f>
        <v>82.25</v>
      </c>
      <c r="L49" s="43">
        <f>IFERROR(I49/I47,"-")</f>
        <v>0.22263079559241053</v>
      </c>
    </row>
    <row r="50" spans="2:12" ht="6" customHeight="1" x14ac:dyDescent="0.25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6"/>
    </row>
    <row r="51" spans="2:12" ht="28.5" customHeight="1" x14ac:dyDescent="0.25">
      <c r="B51" s="67" t="s">
        <v>41</v>
      </c>
      <c r="C51" s="68"/>
      <c r="D51" s="68"/>
      <c r="E51" s="68"/>
      <c r="F51" s="68"/>
      <c r="G51" s="68"/>
      <c r="H51" s="68"/>
      <c r="I51" s="68"/>
      <c r="J51" s="68"/>
      <c r="K51" s="68"/>
    </row>
    <row r="52" spans="2:12" x14ac:dyDescent="0.25">
      <c r="B52" s="80"/>
    </row>
    <row r="54" spans="2:12" ht="21.75" thickBot="1" x14ac:dyDescent="0.3">
      <c r="B54" s="12" t="s">
        <v>231</v>
      </c>
      <c r="C54" s="12"/>
      <c r="D54" s="12"/>
      <c r="E54" s="12"/>
      <c r="F54" s="12"/>
      <c r="G54" s="12"/>
      <c r="H54" s="12"/>
      <c r="I54" s="12"/>
      <c r="J54" s="12"/>
      <c r="K54" s="12"/>
      <c r="L54" s="13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5">
        <v>2020</v>
      </c>
      <c r="F56" s="15">
        <v>2021</v>
      </c>
      <c r="G56" s="15">
        <v>2022</v>
      </c>
      <c r="H56" s="15">
        <v>2023</v>
      </c>
      <c r="I56" s="15">
        <v>2024</v>
      </c>
      <c r="J56" s="15" t="str">
        <f>CONCATENATE("var. ",RIGHT(I56,2),"/",RIGHT(H56,2))</f>
        <v>var. 24/23</v>
      </c>
      <c r="K56" s="15" t="str">
        <f>CONCATENATE("dif. ",RIGHT(I56,2),"/",RIGHT(H56,2))</f>
        <v>dif. 24/23</v>
      </c>
      <c r="L56" s="15" t="str">
        <f>CONCATENATE("cuota ",I56)</f>
        <v>cuota 2024</v>
      </c>
    </row>
    <row r="57" spans="2:12" x14ac:dyDescent="0.25">
      <c r="B57" s="22"/>
      <c r="C57" s="17" t="s">
        <v>8</v>
      </c>
      <c r="D57" s="18" t="s">
        <v>33</v>
      </c>
      <c r="E57" s="69">
        <v>225835</v>
      </c>
      <c r="F57" s="69">
        <v>354204</v>
      </c>
      <c r="G57" s="69">
        <v>710225</v>
      </c>
      <c r="H57" s="69">
        <v>797848</v>
      </c>
      <c r="I57" s="69">
        <v>914356</v>
      </c>
      <c r="J57" s="20">
        <f>I57/H57-1</f>
        <v>0.14602781482187077</v>
      </c>
      <c r="K57" s="19">
        <f>I57-H57</f>
        <v>116508</v>
      </c>
      <c r="L57" s="20">
        <f>I57/$I$57</f>
        <v>1</v>
      </c>
    </row>
    <row r="58" spans="2:12" x14ac:dyDescent="0.25">
      <c r="B58" s="22"/>
      <c r="C58" s="23"/>
      <c r="D58" s="24" t="s">
        <v>34</v>
      </c>
      <c r="E58" s="70">
        <v>177177</v>
      </c>
      <c r="F58" s="70">
        <v>285256</v>
      </c>
      <c r="G58" s="70">
        <v>574800</v>
      </c>
      <c r="H58" s="70">
        <v>652648</v>
      </c>
      <c r="I58" s="70">
        <v>741051</v>
      </c>
      <c r="J58" s="26">
        <f>I58/H58-1</f>
        <v>0.13545280151015548</v>
      </c>
      <c r="K58" s="25">
        <f>I58-H58</f>
        <v>88403</v>
      </c>
      <c r="L58" s="26">
        <f>I58/$I$57</f>
        <v>0.81046222696630199</v>
      </c>
    </row>
    <row r="59" spans="2:12" x14ac:dyDescent="0.25">
      <c r="B59" s="22"/>
      <c r="C59" s="28"/>
      <c r="D59" s="29" t="s">
        <v>35</v>
      </c>
      <c r="E59" s="30">
        <v>48658</v>
      </c>
      <c r="F59" s="30">
        <v>68948</v>
      </c>
      <c r="G59" s="30">
        <v>135425</v>
      </c>
      <c r="H59" s="30">
        <v>145200</v>
      </c>
      <c r="I59" s="30">
        <v>173305</v>
      </c>
      <c r="J59" s="31">
        <f>IFERROR(I59/H59-1,"-")</f>
        <v>0.1935606060606061</v>
      </c>
      <c r="K59" s="30">
        <f>IFERROR(I59-H59,"-")</f>
        <v>28105</v>
      </c>
      <c r="L59" s="31">
        <f>IFERROR(I59/I57,"-")</f>
        <v>0.18953777303369804</v>
      </c>
    </row>
    <row r="60" spans="2:12" x14ac:dyDescent="0.25">
      <c r="B60" s="22"/>
      <c r="C60" s="32" t="s">
        <v>36</v>
      </c>
      <c r="D60" s="33" t="s">
        <v>33</v>
      </c>
      <c r="E60" s="71">
        <v>240954</v>
      </c>
      <c r="F60" s="71">
        <v>355287</v>
      </c>
      <c r="G60" s="71">
        <v>720575</v>
      </c>
      <c r="H60" s="71">
        <v>811299</v>
      </c>
      <c r="I60" s="71">
        <v>928708</v>
      </c>
      <c r="J60" s="45">
        <f t="shared" ref="J60:J73" si="8">I60/H60-1</f>
        <v>0.14471729904757669</v>
      </c>
      <c r="K60" s="71">
        <f t="shared" ref="K60:K73" si="9">I60-H60</f>
        <v>117409</v>
      </c>
      <c r="L60" s="45">
        <f>I60/$I$60</f>
        <v>1</v>
      </c>
    </row>
    <row r="61" spans="2:12" x14ac:dyDescent="0.25">
      <c r="B61" s="22"/>
      <c r="C61" s="36"/>
      <c r="D61" s="4" t="s">
        <v>34</v>
      </c>
      <c r="E61" s="72">
        <v>188502</v>
      </c>
      <c r="F61" s="72">
        <v>285943</v>
      </c>
      <c r="G61" s="72">
        <v>582583</v>
      </c>
      <c r="H61" s="72">
        <v>663268</v>
      </c>
      <c r="I61" s="72">
        <v>752481</v>
      </c>
      <c r="J61" s="49">
        <f t="shared" si="8"/>
        <v>0.13450520754808015</v>
      </c>
      <c r="K61" s="72">
        <f t="shared" si="9"/>
        <v>89213</v>
      </c>
      <c r="L61" s="49">
        <f>I61/$I$60</f>
        <v>0.81024498550674706</v>
      </c>
    </row>
    <row r="62" spans="2:12" x14ac:dyDescent="0.25">
      <c r="B62" s="22"/>
      <c r="C62" s="40"/>
      <c r="D62" s="41" t="s">
        <v>35</v>
      </c>
      <c r="E62" s="42">
        <v>52452</v>
      </c>
      <c r="F62" s="42">
        <v>69344</v>
      </c>
      <c r="G62" s="42">
        <v>137992</v>
      </c>
      <c r="H62" s="42">
        <v>148031</v>
      </c>
      <c r="I62" s="42">
        <v>176227</v>
      </c>
      <c r="J62" s="43">
        <f>IFERROR(I62/H62-1,"-")</f>
        <v>0.19047361701265286</v>
      </c>
      <c r="K62" s="42">
        <f>IFERROR(I62-H62,"-")</f>
        <v>28196</v>
      </c>
      <c r="L62" s="81">
        <f>IFERROR(I62/I60,"-")</f>
        <v>0.18975501449325299</v>
      </c>
    </row>
    <row r="63" spans="2:12" x14ac:dyDescent="0.25">
      <c r="B63" s="22"/>
      <c r="C63" s="17" t="s">
        <v>22</v>
      </c>
      <c r="D63" s="18" t="s">
        <v>33</v>
      </c>
      <c r="E63" s="69">
        <v>1546641</v>
      </c>
      <c r="F63" s="69">
        <v>1967362</v>
      </c>
      <c r="G63" s="69">
        <v>4352393</v>
      </c>
      <c r="H63" s="69">
        <v>5123327</v>
      </c>
      <c r="I63" s="69">
        <v>5751799</v>
      </c>
      <c r="J63" s="20">
        <f t="shared" si="8"/>
        <v>0.12266872678632468</v>
      </c>
      <c r="K63" s="19">
        <f t="shared" si="9"/>
        <v>628472</v>
      </c>
      <c r="L63" s="20">
        <f>I63/$I$63</f>
        <v>1</v>
      </c>
    </row>
    <row r="64" spans="2:12" x14ac:dyDescent="0.25">
      <c r="B64" s="22"/>
      <c r="C64" s="23"/>
      <c r="D64" s="24" t="s">
        <v>34</v>
      </c>
      <c r="E64" s="70">
        <v>1157521</v>
      </c>
      <c r="F64" s="70">
        <v>1534896</v>
      </c>
      <c r="G64" s="70">
        <v>3454999</v>
      </c>
      <c r="H64" s="70">
        <v>4107039</v>
      </c>
      <c r="I64" s="70">
        <v>4639829</v>
      </c>
      <c r="J64" s="26">
        <f t="shared" si="8"/>
        <v>0.12972606298601019</v>
      </c>
      <c r="K64" s="25">
        <f t="shared" si="9"/>
        <v>532790</v>
      </c>
      <c r="L64" s="26">
        <f t="shared" ref="L64" si="10">I64/$I$63</f>
        <v>0.80667439874028979</v>
      </c>
    </row>
    <row r="65" spans="2:12" x14ac:dyDescent="0.25">
      <c r="B65" s="22"/>
      <c r="C65" s="28"/>
      <c r="D65" s="29" t="s">
        <v>35</v>
      </c>
      <c r="E65" s="30">
        <v>389120</v>
      </c>
      <c r="F65" s="30">
        <v>432466</v>
      </c>
      <c r="G65" s="30">
        <v>897394</v>
      </c>
      <c r="H65" s="30">
        <v>1016288</v>
      </c>
      <c r="I65" s="30">
        <v>1111970</v>
      </c>
      <c r="J65" s="31">
        <f>IFERROR(I65/H65-1,"-")</f>
        <v>9.4148509084039267E-2</v>
      </c>
      <c r="K65" s="30">
        <f>IFERROR(I65-H65,"-")</f>
        <v>95682</v>
      </c>
      <c r="L65" s="31">
        <f>IFERROR(I65/I63,"-")</f>
        <v>0.19332560125971021</v>
      </c>
    </row>
    <row r="66" spans="2:12" x14ac:dyDescent="0.25">
      <c r="B66" s="22"/>
      <c r="C66" s="32" t="s">
        <v>23</v>
      </c>
      <c r="D66" s="33" t="s">
        <v>33</v>
      </c>
      <c r="E66" s="73">
        <v>6.8485442911860428</v>
      </c>
      <c r="F66" s="73">
        <v>5.5543189800228117</v>
      </c>
      <c r="G66" s="73">
        <v>6.1281889542046537</v>
      </c>
      <c r="H66" s="73">
        <v>6.4214324031645127</v>
      </c>
      <c r="I66" s="73">
        <v>6.2905465704823937</v>
      </c>
      <c r="J66" s="45">
        <f t="shared" si="8"/>
        <v>-2.0382653661139227E-2</v>
      </c>
      <c r="K66" s="46">
        <f t="shared" si="9"/>
        <v>-0.13088583268211895</v>
      </c>
      <c r="L66" s="45"/>
    </row>
    <row r="67" spans="2:12" x14ac:dyDescent="0.25">
      <c r="B67" s="22"/>
      <c r="C67" s="36"/>
      <c r="D67" s="4" t="s">
        <v>34</v>
      </c>
      <c r="E67" s="74">
        <f t="shared" ref="E67:I67" si="11">E64/E57</f>
        <v>5.1255164168530118</v>
      </c>
      <c r="F67" s="74">
        <f t="shared" si="11"/>
        <v>4.3333672121150526</v>
      </c>
      <c r="G67" s="74">
        <f t="shared" si="11"/>
        <v>4.8646541588933081</v>
      </c>
      <c r="H67" s="74">
        <f t="shared" si="11"/>
        <v>5.1476459175181235</v>
      </c>
      <c r="I67" s="74">
        <f t="shared" si="11"/>
        <v>5.0744228724916773</v>
      </c>
      <c r="J67" s="49">
        <f t="shared" si="8"/>
        <v>-1.4224569094245298E-2</v>
      </c>
      <c r="K67" s="50">
        <f t="shared" si="9"/>
        <v>-7.3223045026446165E-2</v>
      </c>
      <c r="L67" s="49"/>
    </row>
    <row r="68" spans="2:12" x14ac:dyDescent="0.25">
      <c r="B68" s="22"/>
      <c r="C68" s="40"/>
      <c r="D68" s="41" t="s">
        <v>35</v>
      </c>
      <c r="E68" s="52">
        <f>IFERROR(E65/E59,"-")</f>
        <v>7.997040568868429</v>
      </c>
      <c r="F68" s="52">
        <f t="shared" ref="F68:I68" si="12">IFERROR(F65/F59,"-")</f>
        <v>6.2723501769449443</v>
      </c>
      <c r="G68" s="52">
        <f t="shared" si="12"/>
        <v>6.6265017537382311</v>
      </c>
      <c r="H68" s="52">
        <f t="shared" si="12"/>
        <v>6.9992286501377414</v>
      </c>
      <c r="I68" s="52">
        <f t="shared" si="12"/>
        <v>6.4162603502495603</v>
      </c>
      <c r="J68" s="43">
        <f>IFERROR(I68/H68-1,"-")</f>
        <v>-8.3290363699821235E-2</v>
      </c>
      <c r="K68" s="53">
        <f>IFERROR(I68-H68,"-")</f>
        <v>-0.58296829988818111</v>
      </c>
      <c r="L68" s="81"/>
    </row>
    <row r="69" spans="2:12" x14ac:dyDescent="0.25">
      <c r="B69" s="22"/>
      <c r="C69" s="54" t="s">
        <v>37</v>
      </c>
      <c r="D69" s="18" t="s">
        <v>33</v>
      </c>
      <c r="E69" s="77">
        <v>0.48948502261743165</v>
      </c>
      <c r="F69" s="77">
        <v>0.48615455783025679</v>
      </c>
      <c r="G69" s="77">
        <v>0.6493275173640638</v>
      </c>
      <c r="H69" s="77">
        <v>0.73071425433679682</v>
      </c>
      <c r="I69" s="77">
        <v>0.78531451498170857</v>
      </c>
      <c r="J69" s="77">
        <f t="shared" si="8"/>
        <v>7.4721767532053285E-2</v>
      </c>
      <c r="K69" s="55">
        <f t="shared" si="9"/>
        <v>5.4600260644911747E-2</v>
      </c>
      <c r="L69" s="20"/>
    </row>
    <row r="70" spans="2:12" x14ac:dyDescent="0.25">
      <c r="B70" s="22"/>
      <c r="C70" s="56"/>
      <c r="D70" s="24" t="s">
        <v>34</v>
      </c>
      <c r="E70" s="78">
        <v>0.51022458290172568</v>
      </c>
      <c r="F70" s="78">
        <v>0.51651565552296963</v>
      </c>
      <c r="G70" s="78">
        <v>0.66840723443186234</v>
      </c>
      <c r="H70" s="78">
        <v>0.75711049413019116</v>
      </c>
      <c r="I70" s="78">
        <v>0.81153602495705168</v>
      </c>
      <c r="J70" s="78">
        <f t="shared" si="8"/>
        <v>7.1885849223880527E-2</v>
      </c>
      <c r="K70" s="57">
        <f t="shared" si="9"/>
        <v>5.4425530826860524E-2</v>
      </c>
      <c r="L70" s="26"/>
    </row>
    <row r="71" spans="2:12" x14ac:dyDescent="0.25">
      <c r="B71" s="22"/>
      <c r="C71" s="58"/>
      <c r="D71" s="29" t="s">
        <v>35</v>
      </c>
      <c r="E71" s="79">
        <v>0.43668308492718394</v>
      </c>
      <c r="F71" s="79">
        <v>0.40223857552634612</v>
      </c>
      <c r="G71" s="79">
        <v>0.58503273636647524</v>
      </c>
      <c r="H71" s="79">
        <v>0.6404747244880018</v>
      </c>
      <c r="I71" s="79">
        <v>0.69201596160452461</v>
      </c>
      <c r="J71" s="31">
        <f>IFERROR(I71/H71-1,"-")</f>
        <v>8.0473491218135296E-2</v>
      </c>
      <c r="K71" s="59">
        <f>IFERROR(I71-H71,"-")</f>
        <v>5.1541237116522809E-2</v>
      </c>
      <c r="L71" s="31"/>
    </row>
    <row r="72" spans="2:12" x14ac:dyDescent="0.25">
      <c r="B72" s="22"/>
      <c r="C72" s="61" t="s">
        <v>42</v>
      </c>
      <c r="D72" s="33" t="s">
        <v>33</v>
      </c>
      <c r="E72" s="71">
        <v>9244</v>
      </c>
      <c r="F72" s="71">
        <v>11050</v>
      </c>
      <c r="G72" s="71">
        <v>18364</v>
      </c>
      <c r="H72" s="71">
        <v>19209</v>
      </c>
      <c r="I72" s="71">
        <v>20011</v>
      </c>
      <c r="J72" s="45">
        <f t="shared" si="8"/>
        <v>4.175126242906968E-2</v>
      </c>
      <c r="K72" s="34">
        <f t="shared" si="9"/>
        <v>802</v>
      </c>
      <c r="L72" s="45">
        <f>I72/$I$72</f>
        <v>1</v>
      </c>
    </row>
    <row r="73" spans="2:12" x14ac:dyDescent="0.25">
      <c r="B73" s="22"/>
      <c r="C73" s="36"/>
      <c r="D73" s="4" t="s">
        <v>34</v>
      </c>
      <c r="E73" s="72">
        <v>6499</v>
      </c>
      <c r="F73" s="72">
        <v>8111</v>
      </c>
      <c r="G73" s="72">
        <v>14162</v>
      </c>
      <c r="H73" s="72">
        <v>14862</v>
      </c>
      <c r="I73" s="72">
        <v>15621</v>
      </c>
      <c r="J73" s="49">
        <f t="shared" si="8"/>
        <v>5.106984255147351E-2</v>
      </c>
      <c r="K73" s="37">
        <f t="shared" si="9"/>
        <v>759</v>
      </c>
      <c r="L73" s="49">
        <f t="shared" ref="L73" si="13">I73/$I$72</f>
        <v>0.78062065863774921</v>
      </c>
    </row>
    <row r="74" spans="2:12" x14ac:dyDescent="0.25">
      <c r="B74" s="63"/>
      <c r="C74" s="40"/>
      <c r="D74" s="41" t="s">
        <v>35</v>
      </c>
      <c r="E74" s="42">
        <v>2744.9999999999995</v>
      </c>
      <c r="F74" s="42">
        <v>2940</v>
      </c>
      <c r="G74" s="42">
        <v>4202</v>
      </c>
      <c r="H74" s="42">
        <v>4347</v>
      </c>
      <c r="I74" s="42">
        <v>4390</v>
      </c>
      <c r="J74" s="43">
        <f>IFERROR(I74/H74-1,"-")</f>
        <v>9.8918794570967972E-3</v>
      </c>
      <c r="K74" s="42">
        <f>IFERROR(I74-H74,"-")</f>
        <v>43</v>
      </c>
      <c r="L74" s="81">
        <f>IFERROR(I74/I72,"-")</f>
        <v>0.21937934136225076</v>
      </c>
    </row>
    <row r="75" spans="2:12" x14ac:dyDescent="0.25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6"/>
    </row>
    <row r="76" spans="2:12" ht="27" customHeight="1" x14ac:dyDescent="0.25">
      <c r="B76" s="67" t="s">
        <v>39</v>
      </c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30"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975D-CAED-44D6-BABB-B13259D53CE7}">
  <sheetPr>
    <tabColor rgb="FFFFC00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395D-32FF-41CE-83C7-31458ADBC479}">
  <sheetPr>
    <tabColor rgb="FFFFC000"/>
  </sheetPr>
  <dimension ref="A1:V16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277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46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232</v>
      </c>
      <c r="D8" s="205" t="s">
        <v>233</v>
      </c>
      <c r="E8" s="205" t="s">
        <v>234</v>
      </c>
      <c r="F8" s="205" t="s">
        <v>235</v>
      </c>
      <c r="G8" s="205" t="s">
        <v>236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232</v>
      </c>
      <c r="M8" s="205" t="s">
        <v>233</v>
      </c>
      <c r="N8" s="205" t="s">
        <v>234</v>
      </c>
      <c r="O8" s="205" t="s">
        <v>235</v>
      </c>
      <c r="P8" s="205" t="s">
        <v>236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46</v>
      </c>
      <c r="C9" s="184"/>
      <c r="D9" s="184"/>
      <c r="E9" s="184"/>
      <c r="F9" s="184"/>
      <c r="G9" s="184"/>
      <c r="H9" s="185"/>
      <c r="I9" s="185"/>
      <c r="K9" s="186" t="s">
        <v>51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71</v>
      </c>
      <c r="C10" s="209">
        <v>323520</v>
      </c>
      <c r="D10" s="209">
        <v>524175</v>
      </c>
      <c r="E10" s="209">
        <v>536478</v>
      </c>
      <c r="F10" s="209">
        <v>584505</v>
      </c>
      <c r="G10" s="209">
        <v>570995</v>
      </c>
      <c r="H10" s="210">
        <f t="shared" ref="H10:H22" si="0">IFERROR(G10/F10-1,"-")</f>
        <v>-2.3113574734176745E-2</v>
      </c>
      <c r="I10" s="210">
        <f t="shared" ref="I10:I22" si="1">G10/G$10</f>
        <v>1</v>
      </c>
      <c r="K10" s="187" t="s">
        <v>71</v>
      </c>
      <c r="L10" s="209">
        <v>55912</v>
      </c>
      <c r="M10" s="209">
        <v>75727</v>
      </c>
      <c r="N10" s="209">
        <v>86056</v>
      </c>
      <c r="O10" s="209">
        <v>102682</v>
      </c>
      <c r="P10" s="209">
        <v>109164</v>
      </c>
      <c r="Q10" s="210">
        <f t="shared" ref="Q10:Q22" si="2">IFERROR(P10/O10-1,"-")</f>
        <v>6.3126935587542121E-2</v>
      </c>
      <c r="R10" s="210">
        <f t="shared" ref="R10:R22" si="3">P10/P$10</f>
        <v>1</v>
      </c>
    </row>
    <row r="11" spans="1:18" x14ac:dyDescent="0.25">
      <c r="B11" s="190" t="s">
        <v>100</v>
      </c>
      <c r="C11" s="191">
        <v>133715</v>
      </c>
      <c r="D11" s="191">
        <v>133368</v>
      </c>
      <c r="E11" s="191">
        <v>129856</v>
      </c>
      <c r="F11" s="191">
        <v>141408</v>
      </c>
      <c r="G11" s="191">
        <v>144136</v>
      </c>
      <c r="H11" s="192">
        <f t="shared" si="0"/>
        <v>1.9291694953609495E-2</v>
      </c>
      <c r="I11" s="192">
        <f t="shared" si="1"/>
        <v>0.25242953090657538</v>
      </c>
      <c r="J11" s="103"/>
      <c r="K11" s="190" t="s">
        <v>100</v>
      </c>
      <c r="L11" s="191">
        <v>35462</v>
      </c>
      <c r="M11" s="191">
        <v>41665</v>
      </c>
      <c r="N11" s="191">
        <v>41606</v>
      </c>
      <c r="O11" s="191">
        <v>52170</v>
      </c>
      <c r="P11" s="191">
        <v>56404</v>
      </c>
      <c r="Q11" s="192">
        <f t="shared" si="2"/>
        <v>8.1157753498179108E-2</v>
      </c>
      <c r="R11" s="192">
        <f t="shared" si="3"/>
        <v>0.51669048404235829</v>
      </c>
    </row>
    <row r="12" spans="1:18" x14ac:dyDescent="0.25">
      <c r="B12" s="194" t="s">
        <v>106</v>
      </c>
      <c r="C12" s="195">
        <v>54254</v>
      </c>
      <c r="D12" s="195">
        <v>53372</v>
      </c>
      <c r="E12" s="195">
        <v>50630</v>
      </c>
      <c r="F12" s="195">
        <v>56113</v>
      </c>
      <c r="G12" s="195">
        <v>59705</v>
      </c>
      <c r="H12" s="196">
        <f t="shared" si="0"/>
        <v>6.4013686667973468E-2</v>
      </c>
      <c r="I12" s="196">
        <f t="shared" si="1"/>
        <v>0.1045630872424452</v>
      </c>
      <c r="J12" s="103"/>
      <c r="K12" s="194" t="s">
        <v>106</v>
      </c>
      <c r="L12" s="195">
        <v>10186</v>
      </c>
      <c r="M12" s="195">
        <v>10727</v>
      </c>
      <c r="N12" s="195">
        <v>9291</v>
      </c>
      <c r="O12" s="195">
        <v>13618</v>
      </c>
      <c r="P12" s="195">
        <v>15669</v>
      </c>
      <c r="Q12" s="196">
        <f t="shared" si="2"/>
        <v>0.15060948744309011</v>
      </c>
      <c r="R12" s="196">
        <f t="shared" si="3"/>
        <v>0.14353633065845883</v>
      </c>
    </row>
    <row r="13" spans="1:18" x14ac:dyDescent="0.25">
      <c r="B13" s="194" t="s">
        <v>103</v>
      </c>
      <c r="C13" s="195">
        <v>79461</v>
      </c>
      <c r="D13" s="195">
        <v>79996</v>
      </c>
      <c r="E13" s="195">
        <v>79226</v>
      </c>
      <c r="F13" s="195">
        <v>85295</v>
      </c>
      <c r="G13" s="195">
        <v>84431</v>
      </c>
      <c r="H13" s="196">
        <f t="shared" si="0"/>
        <v>-1.0129550383961572E-2</v>
      </c>
      <c r="I13" s="196">
        <f t="shared" si="1"/>
        <v>0.14786644366413015</v>
      </c>
      <c r="J13" s="103"/>
      <c r="K13" s="194" t="s">
        <v>103</v>
      </c>
      <c r="L13" s="195">
        <v>25276</v>
      </c>
      <c r="M13" s="195">
        <v>30938</v>
      </c>
      <c r="N13" s="195">
        <v>32315</v>
      </c>
      <c r="O13" s="195">
        <v>38552</v>
      </c>
      <c r="P13" s="195">
        <v>40735</v>
      </c>
      <c r="Q13" s="196">
        <f t="shared" si="2"/>
        <v>5.6624818427059465E-2</v>
      </c>
      <c r="R13" s="196">
        <f>P13/P$10</f>
        <v>0.37315415338389946</v>
      </c>
    </row>
    <row r="14" spans="1:18" x14ac:dyDescent="0.25">
      <c r="B14" s="190" t="s">
        <v>110</v>
      </c>
      <c r="C14" s="191">
        <v>189805</v>
      </c>
      <c r="D14" s="191">
        <v>390807</v>
      </c>
      <c r="E14" s="191">
        <v>406622</v>
      </c>
      <c r="F14" s="191">
        <v>443097</v>
      </c>
      <c r="G14" s="191">
        <v>426859</v>
      </c>
      <c r="H14" s="192">
        <f t="shared" si="0"/>
        <v>-3.6646603339675066E-2</v>
      </c>
      <c r="I14" s="192">
        <f t="shared" si="1"/>
        <v>0.74757046909342462</v>
      </c>
      <c r="J14" s="103"/>
      <c r="K14" s="190" t="s">
        <v>110</v>
      </c>
      <c r="L14" s="191">
        <v>20450</v>
      </c>
      <c r="M14" s="191">
        <v>34062</v>
      </c>
      <c r="N14" s="191">
        <v>44450</v>
      </c>
      <c r="O14" s="191">
        <v>50512</v>
      </c>
      <c r="P14" s="191">
        <v>52760</v>
      </c>
      <c r="Q14" s="192">
        <f t="shared" si="2"/>
        <v>4.4504276211593252E-2</v>
      </c>
      <c r="R14" s="192">
        <f t="shared" si="3"/>
        <v>0.48330951595764171</v>
      </c>
    </row>
    <row r="15" spans="1:18" x14ac:dyDescent="0.25">
      <c r="B15" s="194" t="s">
        <v>113</v>
      </c>
      <c r="C15" s="195">
        <v>55051</v>
      </c>
      <c r="D15" s="195">
        <v>203676</v>
      </c>
      <c r="E15" s="195">
        <v>207939</v>
      </c>
      <c r="F15" s="195">
        <v>229447</v>
      </c>
      <c r="G15" s="195">
        <v>221335</v>
      </c>
      <c r="H15" s="196">
        <f t="shared" si="0"/>
        <v>-3.5354569900674204E-2</v>
      </c>
      <c r="I15" s="196">
        <f t="shared" si="1"/>
        <v>0.38763036453909405</v>
      </c>
      <c r="J15" s="103"/>
      <c r="K15" s="194" t="s">
        <v>113</v>
      </c>
      <c r="L15" s="195">
        <v>1465</v>
      </c>
      <c r="M15" s="195">
        <v>8841</v>
      </c>
      <c r="N15" s="195">
        <v>11048</v>
      </c>
      <c r="O15" s="195">
        <v>12200</v>
      </c>
      <c r="P15" s="195">
        <v>13890</v>
      </c>
      <c r="Q15" s="196">
        <f t="shared" si="2"/>
        <v>0.13852459016393448</v>
      </c>
      <c r="R15" s="196">
        <f t="shared" si="3"/>
        <v>0.12723974936792348</v>
      </c>
    </row>
    <row r="16" spans="1:18" x14ac:dyDescent="0.25">
      <c r="B16" s="194" t="s">
        <v>116</v>
      </c>
      <c r="C16" s="195">
        <v>24245</v>
      </c>
      <c r="D16" s="195">
        <v>33788</v>
      </c>
      <c r="E16" s="195">
        <v>35898</v>
      </c>
      <c r="F16" s="195">
        <v>35542</v>
      </c>
      <c r="G16" s="195">
        <v>35790</v>
      </c>
      <c r="H16" s="196">
        <f t="shared" si="0"/>
        <v>6.9776602329638671E-3</v>
      </c>
      <c r="I16" s="196">
        <f t="shared" si="1"/>
        <v>6.2680058494382615E-2</v>
      </c>
      <c r="J16" s="103"/>
      <c r="K16" s="194" t="s">
        <v>116</v>
      </c>
      <c r="L16" s="195">
        <v>5372</v>
      </c>
      <c r="M16" s="195">
        <v>8998</v>
      </c>
      <c r="N16" s="195">
        <v>9535</v>
      </c>
      <c r="O16" s="195">
        <v>9567</v>
      </c>
      <c r="P16" s="195">
        <v>10555</v>
      </c>
      <c r="Q16" s="196">
        <f t="shared" si="2"/>
        <v>0.10327166300825752</v>
      </c>
      <c r="R16" s="196">
        <f t="shared" si="3"/>
        <v>9.6689384778864823E-2</v>
      </c>
    </row>
    <row r="17" spans="2:22" x14ac:dyDescent="0.25">
      <c r="B17" s="194" t="s">
        <v>119</v>
      </c>
      <c r="C17" s="195">
        <v>18413</v>
      </c>
      <c r="D17" s="195">
        <v>22110</v>
      </c>
      <c r="E17" s="195">
        <v>23466</v>
      </c>
      <c r="F17" s="195">
        <v>27270</v>
      </c>
      <c r="G17" s="195">
        <v>27318</v>
      </c>
      <c r="H17" s="196">
        <f t="shared" si="0"/>
        <v>1.7601760176018111E-3</v>
      </c>
      <c r="I17" s="196">
        <f t="shared" si="1"/>
        <v>4.7842800725050129E-2</v>
      </c>
      <c r="J17" s="103"/>
      <c r="K17" s="194" t="s">
        <v>119</v>
      </c>
      <c r="L17" s="195">
        <v>2634</v>
      </c>
      <c r="M17" s="195">
        <v>2781</v>
      </c>
      <c r="N17" s="195">
        <v>4969</v>
      </c>
      <c r="O17" s="195">
        <v>6658</v>
      </c>
      <c r="P17" s="195">
        <v>6714</v>
      </c>
      <c r="Q17" s="196">
        <f t="shared" si="2"/>
        <v>8.4109342144789156E-3</v>
      </c>
      <c r="R17" s="196">
        <f t="shared" si="3"/>
        <v>6.1503792459052437E-2</v>
      </c>
    </row>
    <row r="18" spans="2:22" x14ac:dyDescent="0.25">
      <c r="B18" s="194" t="s">
        <v>126</v>
      </c>
      <c r="C18" s="195">
        <v>13701</v>
      </c>
      <c r="D18" s="195">
        <v>20820</v>
      </c>
      <c r="E18" s="195">
        <v>23092</v>
      </c>
      <c r="F18" s="195">
        <v>21139</v>
      </c>
      <c r="G18" s="195">
        <v>20420</v>
      </c>
      <c r="H18" s="196">
        <f t="shared" si="0"/>
        <v>-3.4012961824116617E-2</v>
      </c>
      <c r="I18" s="196">
        <f t="shared" si="1"/>
        <v>3.5762134519566724E-2</v>
      </c>
      <c r="J18" s="103"/>
      <c r="K18" s="194" t="s">
        <v>126</v>
      </c>
      <c r="L18" s="195">
        <v>925</v>
      </c>
      <c r="M18" s="195">
        <v>1502</v>
      </c>
      <c r="N18" s="195">
        <v>2130</v>
      </c>
      <c r="O18" s="195">
        <v>2677</v>
      </c>
      <c r="P18" s="195">
        <v>2305</v>
      </c>
      <c r="Q18" s="196">
        <f t="shared" si="2"/>
        <v>-0.1389615240941352</v>
      </c>
      <c r="R18" s="196">
        <f t="shared" si="3"/>
        <v>2.1115019603532299E-2</v>
      </c>
    </row>
    <row r="19" spans="2:22" x14ac:dyDescent="0.25">
      <c r="B19" s="194" t="s">
        <v>122</v>
      </c>
      <c r="C19" s="195">
        <v>13373</v>
      </c>
      <c r="D19" s="195">
        <v>13089</v>
      </c>
      <c r="E19" s="195">
        <v>15495</v>
      </c>
      <c r="F19" s="195">
        <v>15935</v>
      </c>
      <c r="G19" s="195">
        <v>13913</v>
      </c>
      <c r="H19" s="196">
        <f t="shared" si="0"/>
        <v>-0.12689049262629437</v>
      </c>
      <c r="I19" s="196">
        <f t="shared" si="1"/>
        <v>2.4366237882993722E-2</v>
      </c>
      <c r="J19" s="103"/>
      <c r="K19" s="194" t="s">
        <v>122</v>
      </c>
      <c r="L19" s="195">
        <v>874</v>
      </c>
      <c r="M19" s="195">
        <v>432</v>
      </c>
      <c r="N19" s="195">
        <v>953</v>
      </c>
      <c r="O19" s="195">
        <v>1022</v>
      </c>
      <c r="P19" s="195">
        <v>1172</v>
      </c>
      <c r="Q19" s="196">
        <f t="shared" si="2"/>
        <v>0.14677103718199613</v>
      </c>
      <c r="R19" s="196">
        <f t="shared" si="3"/>
        <v>1.07361401194533E-2</v>
      </c>
    </row>
    <row r="20" spans="2:22" x14ac:dyDescent="0.25">
      <c r="B20" s="194" t="s">
        <v>131</v>
      </c>
      <c r="C20" s="195">
        <v>1157</v>
      </c>
      <c r="D20" s="195">
        <v>2087</v>
      </c>
      <c r="E20" s="195">
        <v>1444</v>
      </c>
      <c r="F20" s="195">
        <v>1435</v>
      </c>
      <c r="G20" s="195">
        <v>1416</v>
      </c>
      <c r="H20" s="196">
        <f t="shared" si="0"/>
        <v>-1.3240418118466879E-2</v>
      </c>
      <c r="I20" s="196">
        <f t="shared" si="1"/>
        <v>2.4798816101717176E-3</v>
      </c>
      <c r="J20" s="103"/>
      <c r="K20" s="194" t="s">
        <v>131</v>
      </c>
      <c r="L20" s="195">
        <v>150</v>
      </c>
      <c r="M20" s="195">
        <v>329</v>
      </c>
      <c r="N20" s="195">
        <v>182</v>
      </c>
      <c r="O20" s="195">
        <v>195</v>
      </c>
      <c r="P20" s="195">
        <v>338</v>
      </c>
      <c r="Q20" s="196">
        <f t="shared" si="2"/>
        <v>0.73333333333333339</v>
      </c>
      <c r="R20" s="196">
        <f t="shared" si="3"/>
        <v>3.0962588399105931E-3</v>
      </c>
    </row>
    <row r="21" spans="2:22" x14ac:dyDescent="0.25">
      <c r="B21" s="194" t="s">
        <v>134</v>
      </c>
      <c r="C21" s="195">
        <v>241</v>
      </c>
      <c r="D21" s="195">
        <v>752</v>
      </c>
      <c r="E21" s="195">
        <v>1089</v>
      </c>
      <c r="F21" s="195">
        <v>486</v>
      </c>
      <c r="G21" s="195">
        <v>450</v>
      </c>
      <c r="H21" s="196">
        <f t="shared" si="0"/>
        <v>-7.407407407407407E-2</v>
      </c>
      <c r="I21" s="196">
        <f t="shared" si="1"/>
        <v>7.8809796933423232E-4</v>
      </c>
      <c r="J21" s="103"/>
      <c r="K21" s="194" t="s">
        <v>134</v>
      </c>
      <c r="L21" s="195">
        <v>34</v>
      </c>
      <c r="M21" s="195">
        <v>186</v>
      </c>
      <c r="N21" s="195">
        <v>112</v>
      </c>
      <c r="O21" s="195">
        <v>81</v>
      </c>
      <c r="P21" s="195">
        <v>106</v>
      </c>
      <c r="Q21" s="196">
        <f t="shared" si="2"/>
        <v>0.30864197530864201</v>
      </c>
      <c r="R21" s="196">
        <f t="shared" si="3"/>
        <v>9.710160858891209E-4</v>
      </c>
    </row>
    <row r="22" spans="2:22" x14ac:dyDescent="0.25">
      <c r="B22" s="199" t="s">
        <v>148</v>
      </c>
      <c r="C22" s="200">
        <f>C14-SUM(C15:C21)</f>
        <v>63624</v>
      </c>
      <c r="D22" s="200">
        <f>D14-SUM(D15:D21)</f>
        <v>94485</v>
      </c>
      <c r="E22" s="200">
        <f>E14-SUM(E15:E21)</f>
        <v>98199</v>
      </c>
      <c r="F22" s="200">
        <f>F14-SUM(F15:F21)</f>
        <v>111843</v>
      </c>
      <c r="G22" s="200">
        <f>G14-SUM(G15:G21)</f>
        <v>106217</v>
      </c>
      <c r="H22" s="201">
        <f t="shared" si="0"/>
        <v>-5.0302656402278156E-2</v>
      </c>
      <c r="I22" s="201">
        <f t="shared" si="1"/>
        <v>0.18602089335283145</v>
      </c>
      <c r="J22" s="103"/>
      <c r="K22" s="199" t="s">
        <v>148</v>
      </c>
      <c r="L22" s="200">
        <f>L14-SUM(L15:L21)</f>
        <v>8996</v>
      </c>
      <c r="M22" s="200">
        <f>M14-SUM(M15:M21)</f>
        <v>10993</v>
      </c>
      <c r="N22" s="200">
        <f>N14-SUM(N15:N21)</f>
        <v>15521</v>
      </c>
      <c r="O22" s="200">
        <f>O14-SUM(O15:O21)</f>
        <v>18112</v>
      </c>
      <c r="P22" s="200">
        <f>P14-SUM(P15:P21)</f>
        <v>17680</v>
      </c>
      <c r="Q22" s="201">
        <f t="shared" si="2"/>
        <v>-2.3851590106007015E-2</v>
      </c>
      <c r="R22" s="201">
        <f t="shared" si="3"/>
        <v>0.16195815470301564</v>
      </c>
    </row>
    <row r="23" spans="2:22" x14ac:dyDescent="0.25">
      <c r="B23" s="186" t="s">
        <v>47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71</v>
      </c>
      <c r="C24" s="209">
        <v>135673</v>
      </c>
      <c r="D24" s="209">
        <v>198300</v>
      </c>
      <c r="E24" s="209">
        <v>203132</v>
      </c>
      <c r="F24" s="209">
        <v>210914</v>
      </c>
      <c r="G24" s="209">
        <v>197112</v>
      </c>
      <c r="H24" s="210">
        <f t="shared" ref="H24:H36" si="4">IFERROR(G24/F24-1,"-")</f>
        <v>-6.5438994092378855E-2</v>
      </c>
      <c r="I24" s="210">
        <f t="shared" ref="I24:I36" si="5">G24/G$10</f>
        <v>0.3452079265142427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100</v>
      </c>
      <c r="C25" s="191">
        <v>47355</v>
      </c>
      <c r="D25" s="191">
        <v>36241</v>
      </c>
      <c r="E25" s="191">
        <v>29404</v>
      </c>
      <c r="F25" s="191">
        <v>29634</v>
      </c>
      <c r="G25" s="191">
        <v>27657</v>
      </c>
      <c r="H25" s="192">
        <f t="shared" si="4"/>
        <v>-6.6713909698319473E-2</v>
      </c>
      <c r="I25" s="192">
        <f t="shared" si="5"/>
        <v>4.8436501195281922E-2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106</v>
      </c>
      <c r="C26" s="195">
        <v>19391</v>
      </c>
      <c r="D26" s="195">
        <v>14337</v>
      </c>
      <c r="E26" s="195">
        <v>12540</v>
      </c>
      <c r="F26" s="195">
        <v>11203</v>
      </c>
      <c r="G26" s="195">
        <v>13809</v>
      </c>
      <c r="H26" s="196">
        <f t="shared" si="4"/>
        <v>0.23261626350084796</v>
      </c>
      <c r="I26" s="196">
        <f t="shared" si="5"/>
        <v>2.4184099685636475E-2</v>
      </c>
    </row>
    <row r="27" spans="2:22" x14ac:dyDescent="0.25">
      <c r="B27" s="194" t="s">
        <v>103</v>
      </c>
      <c r="C27" s="195">
        <v>27964</v>
      </c>
      <c r="D27" s="195">
        <v>21904</v>
      </c>
      <c r="E27" s="195">
        <v>16864</v>
      </c>
      <c r="F27" s="195">
        <v>18431</v>
      </c>
      <c r="G27" s="195">
        <v>13848</v>
      </c>
      <c r="H27" s="196">
        <f t="shared" si="4"/>
        <v>-0.248657153708426</v>
      </c>
      <c r="I27" s="196">
        <f t="shared" si="5"/>
        <v>2.4252401509645444E-2</v>
      </c>
    </row>
    <row r="28" spans="2:22" x14ac:dyDescent="0.25">
      <c r="B28" s="190" t="s">
        <v>110</v>
      </c>
      <c r="C28" s="191">
        <v>88318</v>
      </c>
      <c r="D28" s="191">
        <v>162059</v>
      </c>
      <c r="E28" s="191">
        <v>173728</v>
      </c>
      <c r="F28" s="191">
        <v>181280</v>
      </c>
      <c r="G28" s="191">
        <v>169455</v>
      </c>
      <c r="H28" s="192">
        <f t="shared" si="4"/>
        <v>-6.523058252427183E-2</v>
      </c>
      <c r="I28" s="192">
        <f t="shared" si="5"/>
        <v>0.29677142531896078</v>
      </c>
    </row>
    <row r="29" spans="2:22" x14ac:dyDescent="0.25">
      <c r="B29" s="194" t="s">
        <v>113</v>
      </c>
      <c r="C29" s="195">
        <v>28800</v>
      </c>
      <c r="D29" s="195">
        <v>89009</v>
      </c>
      <c r="E29" s="195">
        <v>95219</v>
      </c>
      <c r="F29" s="195">
        <v>101712</v>
      </c>
      <c r="G29" s="195">
        <v>94567</v>
      </c>
      <c r="H29" s="196">
        <f t="shared" si="4"/>
        <v>-7.0247365109328275E-2</v>
      </c>
      <c r="I29" s="196">
        <f t="shared" si="5"/>
        <v>0.16561791259117856</v>
      </c>
    </row>
    <row r="30" spans="2:22" x14ac:dyDescent="0.25">
      <c r="B30" s="194" t="s">
        <v>116</v>
      </c>
      <c r="C30" s="195">
        <v>14020</v>
      </c>
      <c r="D30" s="195">
        <v>17512</v>
      </c>
      <c r="E30" s="195">
        <v>17456</v>
      </c>
      <c r="F30" s="195">
        <v>17415</v>
      </c>
      <c r="G30" s="195">
        <v>15953</v>
      </c>
      <c r="H30" s="196">
        <f t="shared" si="4"/>
        <v>-8.395061728395059E-2</v>
      </c>
      <c r="I30" s="196">
        <f t="shared" si="5"/>
        <v>2.7938948677308909E-2</v>
      </c>
    </row>
    <row r="31" spans="2:22" x14ac:dyDescent="0.25">
      <c r="B31" s="194" t="s">
        <v>119</v>
      </c>
      <c r="C31" s="195">
        <v>6475</v>
      </c>
      <c r="D31" s="195">
        <v>7432</v>
      </c>
      <c r="E31" s="195">
        <v>8076</v>
      </c>
      <c r="F31" s="195">
        <v>6722</v>
      </c>
      <c r="G31" s="195">
        <v>6581</v>
      </c>
      <c r="H31" s="196">
        <f t="shared" si="4"/>
        <v>-2.0975900029753025E-2</v>
      </c>
      <c r="I31" s="196">
        <f t="shared" si="5"/>
        <v>1.1525494969307963E-2</v>
      </c>
    </row>
    <row r="32" spans="2:22" x14ac:dyDescent="0.25">
      <c r="B32" s="194" t="s">
        <v>126</v>
      </c>
      <c r="C32" s="195">
        <v>7050</v>
      </c>
      <c r="D32" s="195">
        <v>9314</v>
      </c>
      <c r="E32" s="195">
        <v>9861</v>
      </c>
      <c r="F32" s="195">
        <v>8555</v>
      </c>
      <c r="G32" s="195">
        <v>8714</v>
      </c>
      <c r="H32" s="196">
        <f t="shared" si="4"/>
        <v>1.858562244301587E-2</v>
      </c>
      <c r="I32" s="196">
        <f t="shared" si="5"/>
        <v>1.5261079343952223E-2</v>
      </c>
    </row>
    <row r="33" spans="2:9" x14ac:dyDescent="0.25">
      <c r="B33" s="194" t="s">
        <v>122</v>
      </c>
      <c r="C33" s="195">
        <v>7356</v>
      </c>
      <c r="D33" s="195">
        <v>7162</v>
      </c>
      <c r="E33" s="195">
        <v>7924</v>
      </c>
      <c r="F33" s="195">
        <v>7845</v>
      </c>
      <c r="G33" s="195">
        <v>6463</v>
      </c>
      <c r="H33" s="196">
        <f t="shared" si="4"/>
        <v>-0.17616316124920328</v>
      </c>
      <c r="I33" s="196">
        <f t="shared" si="5"/>
        <v>1.131883816846032E-2</v>
      </c>
    </row>
    <row r="34" spans="2:9" x14ac:dyDescent="0.25">
      <c r="B34" s="194" t="s">
        <v>131</v>
      </c>
      <c r="C34" s="195">
        <v>192</v>
      </c>
      <c r="D34" s="195">
        <v>630</v>
      </c>
      <c r="E34" s="195">
        <v>729</v>
      </c>
      <c r="F34" s="195">
        <v>653</v>
      </c>
      <c r="G34" s="195">
        <v>514</v>
      </c>
      <c r="H34" s="196">
        <f t="shared" si="4"/>
        <v>-0.21286370597243487</v>
      </c>
      <c r="I34" s="196">
        <f t="shared" si="5"/>
        <v>9.0018301386176757E-4</v>
      </c>
    </row>
    <row r="35" spans="2:9" x14ac:dyDescent="0.25">
      <c r="B35" s="194" t="s">
        <v>134</v>
      </c>
      <c r="C35" s="195">
        <v>81</v>
      </c>
      <c r="D35" s="195">
        <v>337</v>
      </c>
      <c r="E35" s="195">
        <v>470</v>
      </c>
      <c r="F35" s="195">
        <v>265</v>
      </c>
      <c r="G35" s="195">
        <v>136</v>
      </c>
      <c r="H35" s="196">
        <f t="shared" si="4"/>
        <v>-0.48679245283018868</v>
      </c>
      <c r="I35" s="196">
        <f t="shared" si="5"/>
        <v>2.3818071962101244E-4</v>
      </c>
    </row>
    <row r="36" spans="2:9" x14ac:dyDescent="0.25">
      <c r="B36" s="199" t="s">
        <v>148</v>
      </c>
      <c r="C36" s="200">
        <f>C28-SUM(C29:C35)</f>
        <v>24344</v>
      </c>
      <c r="D36" s="200">
        <f>D28-SUM(D29:D35)</f>
        <v>30663</v>
      </c>
      <c r="E36" s="200">
        <f>E28-SUM(E29:E35)</f>
        <v>33993</v>
      </c>
      <c r="F36" s="200">
        <f>F28-SUM(F29:F35)</f>
        <v>38113</v>
      </c>
      <c r="G36" s="200">
        <f>G28-SUM(G29:G35)</f>
        <v>36527</v>
      </c>
      <c r="H36" s="201">
        <f t="shared" si="4"/>
        <v>-4.1613097893107298E-2</v>
      </c>
      <c r="I36" s="201">
        <f t="shared" si="5"/>
        <v>6.3970787835270007E-2</v>
      </c>
    </row>
    <row r="37" spans="2:9" x14ac:dyDescent="0.25">
      <c r="B37" s="186" t="s">
        <v>48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71</v>
      </c>
      <c r="C38" s="209">
        <v>60982</v>
      </c>
      <c r="D38" s="209">
        <v>142344</v>
      </c>
      <c r="E38" s="209">
        <v>143539</v>
      </c>
      <c r="F38" s="209">
        <v>152016</v>
      </c>
      <c r="G38" s="209">
        <v>148444</v>
      </c>
      <c r="H38" s="210">
        <f t="shared" ref="H38:H50" si="6">IFERROR(G38/F38-1,"-")</f>
        <v>-2.3497526576149896E-2</v>
      </c>
      <c r="I38" s="210">
        <f t="shared" ref="I38:I50" si="7">G38/G$10</f>
        <v>0.25997425546633507</v>
      </c>
    </row>
    <row r="39" spans="2:9" x14ac:dyDescent="0.25">
      <c r="B39" s="190" t="s">
        <v>100</v>
      </c>
      <c r="C39" s="191">
        <v>13776</v>
      </c>
      <c r="D39" s="191">
        <v>20969</v>
      </c>
      <c r="E39" s="191">
        <v>22947</v>
      </c>
      <c r="F39" s="191">
        <v>20840</v>
      </c>
      <c r="G39" s="191">
        <v>19219</v>
      </c>
      <c r="H39" s="192">
        <f t="shared" si="6"/>
        <v>-7.7783109404990447E-2</v>
      </c>
      <c r="I39" s="192">
        <f t="shared" si="7"/>
        <v>3.3658788605854695E-2</v>
      </c>
    </row>
    <row r="40" spans="2:9" x14ac:dyDescent="0.25">
      <c r="B40" s="194" t="s">
        <v>106</v>
      </c>
      <c r="C40" s="195">
        <v>4547</v>
      </c>
      <c r="D40" s="195">
        <v>8693</v>
      </c>
      <c r="E40" s="195">
        <v>11322</v>
      </c>
      <c r="F40" s="195">
        <v>10333</v>
      </c>
      <c r="G40" s="195">
        <v>9326</v>
      </c>
      <c r="H40" s="196">
        <f t="shared" si="6"/>
        <v>-9.7454756605051762E-2</v>
      </c>
      <c r="I40" s="196">
        <f t="shared" si="7"/>
        <v>1.633289258224678E-2</v>
      </c>
    </row>
    <row r="41" spans="2:9" x14ac:dyDescent="0.25">
      <c r="B41" s="194" t="s">
        <v>103</v>
      </c>
      <c r="C41" s="195">
        <v>9229</v>
      </c>
      <c r="D41" s="195">
        <v>12276</v>
      </c>
      <c r="E41" s="195">
        <v>11625</v>
      </c>
      <c r="F41" s="195">
        <v>10507</v>
      </c>
      <c r="G41" s="195">
        <v>9893</v>
      </c>
      <c r="H41" s="196">
        <f t="shared" si="6"/>
        <v>-5.8437232321309596E-2</v>
      </c>
      <c r="I41" s="196">
        <f t="shared" si="7"/>
        <v>1.7325896023607911E-2</v>
      </c>
    </row>
    <row r="42" spans="2:9" x14ac:dyDescent="0.25">
      <c r="B42" s="190" t="s">
        <v>110</v>
      </c>
      <c r="C42" s="191">
        <v>47206</v>
      </c>
      <c r="D42" s="191">
        <v>121375</v>
      </c>
      <c r="E42" s="191">
        <v>120592</v>
      </c>
      <c r="F42" s="191">
        <v>131176</v>
      </c>
      <c r="G42" s="191">
        <v>129225</v>
      </c>
      <c r="H42" s="192">
        <f t="shared" si="6"/>
        <v>-1.4873147526986652E-2</v>
      </c>
      <c r="I42" s="192">
        <f t="shared" si="7"/>
        <v>0.2263154668604804</v>
      </c>
    </row>
    <row r="43" spans="2:9" x14ac:dyDescent="0.25">
      <c r="B43" s="194" t="s">
        <v>113</v>
      </c>
      <c r="C43" s="195">
        <v>16412</v>
      </c>
      <c r="D43" s="195">
        <v>67927</v>
      </c>
      <c r="E43" s="195">
        <v>68857</v>
      </c>
      <c r="F43" s="195">
        <v>76327</v>
      </c>
      <c r="G43" s="195">
        <v>74721</v>
      </c>
      <c r="H43" s="196">
        <f t="shared" si="6"/>
        <v>-2.1041047073774632E-2</v>
      </c>
      <c r="I43" s="196">
        <f t="shared" si="7"/>
        <v>0.13086104081471817</v>
      </c>
    </row>
    <row r="44" spans="2:9" x14ac:dyDescent="0.25">
      <c r="B44" s="194" t="s">
        <v>116</v>
      </c>
      <c r="C44" s="195">
        <v>1557</v>
      </c>
      <c r="D44" s="195">
        <v>3350</v>
      </c>
      <c r="E44" s="195">
        <v>3774</v>
      </c>
      <c r="F44" s="195">
        <v>3779</v>
      </c>
      <c r="G44" s="195">
        <v>4241</v>
      </c>
      <c r="H44" s="196">
        <f t="shared" si="6"/>
        <v>0.12225456469965601</v>
      </c>
      <c r="I44" s="196">
        <f t="shared" si="7"/>
        <v>7.4273855287699539E-3</v>
      </c>
    </row>
    <row r="45" spans="2:9" x14ac:dyDescent="0.25">
      <c r="B45" s="194" t="s">
        <v>119</v>
      </c>
      <c r="C45" s="195">
        <v>2833</v>
      </c>
      <c r="D45" s="195">
        <v>3444</v>
      </c>
      <c r="E45" s="195">
        <v>3622</v>
      </c>
      <c r="F45" s="195">
        <v>3914</v>
      </c>
      <c r="G45" s="195">
        <v>4368</v>
      </c>
      <c r="H45" s="196">
        <f t="shared" si="6"/>
        <v>0.11599386816555946</v>
      </c>
      <c r="I45" s="196">
        <f t="shared" si="7"/>
        <v>7.6498042890042819E-3</v>
      </c>
    </row>
    <row r="46" spans="2:9" x14ac:dyDescent="0.25">
      <c r="B46" s="194" t="s">
        <v>126</v>
      </c>
      <c r="C46" s="195">
        <v>4526</v>
      </c>
      <c r="D46" s="195">
        <v>7311</v>
      </c>
      <c r="E46" s="195">
        <v>8276</v>
      </c>
      <c r="F46" s="195">
        <v>7598</v>
      </c>
      <c r="G46" s="195">
        <v>7251</v>
      </c>
      <c r="H46" s="196">
        <f t="shared" si="6"/>
        <v>-4.5669913135035545E-2</v>
      </c>
      <c r="I46" s="196">
        <f t="shared" si="7"/>
        <v>1.2698885279205598E-2</v>
      </c>
    </row>
    <row r="47" spans="2:9" x14ac:dyDescent="0.25">
      <c r="B47" s="194" t="s">
        <v>122</v>
      </c>
      <c r="C47" s="195">
        <v>2898</v>
      </c>
      <c r="D47" s="195">
        <v>3422</v>
      </c>
      <c r="E47" s="195">
        <v>4872</v>
      </c>
      <c r="F47" s="195">
        <v>4672</v>
      </c>
      <c r="G47" s="195">
        <v>4443</v>
      </c>
      <c r="H47" s="196">
        <f t="shared" si="6"/>
        <v>-4.901541095890416E-2</v>
      </c>
      <c r="I47" s="196">
        <f t="shared" si="7"/>
        <v>7.7811539505599873E-3</v>
      </c>
    </row>
    <row r="48" spans="2:9" x14ac:dyDescent="0.25">
      <c r="B48" s="194" t="s">
        <v>131</v>
      </c>
      <c r="C48" s="195">
        <v>760</v>
      </c>
      <c r="D48" s="195">
        <v>971</v>
      </c>
      <c r="E48" s="195">
        <v>445</v>
      </c>
      <c r="F48" s="195">
        <v>513</v>
      </c>
      <c r="G48" s="195">
        <v>491</v>
      </c>
      <c r="H48" s="196">
        <f t="shared" si="6"/>
        <v>-4.2884990253411304E-2</v>
      </c>
      <c r="I48" s="196">
        <f t="shared" si="7"/>
        <v>8.5990245098468466E-4</v>
      </c>
    </row>
    <row r="49" spans="2:9" x14ac:dyDescent="0.25">
      <c r="B49" s="194" t="s">
        <v>134</v>
      </c>
      <c r="C49" s="195">
        <v>79</v>
      </c>
      <c r="D49" s="195">
        <v>153</v>
      </c>
      <c r="E49" s="195">
        <v>384</v>
      </c>
      <c r="F49" s="195">
        <v>63</v>
      </c>
      <c r="G49" s="195">
        <v>108</v>
      </c>
      <c r="H49" s="196">
        <f t="shared" si="6"/>
        <v>0.71428571428571419</v>
      </c>
      <c r="I49" s="196">
        <f t="shared" si="7"/>
        <v>1.8914351264021577E-4</v>
      </c>
    </row>
    <row r="50" spans="2:9" x14ac:dyDescent="0.25">
      <c r="B50" s="199" t="s">
        <v>148</v>
      </c>
      <c r="C50" s="200">
        <f>C42-SUM(C43:C49)</f>
        <v>18141</v>
      </c>
      <c r="D50" s="200">
        <f>D42-SUM(D43:D49)</f>
        <v>34797</v>
      </c>
      <c r="E50" s="200">
        <f>E42-SUM(E43:E49)</f>
        <v>30362</v>
      </c>
      <c r="F50" s="200">
        <f>F42-SUM(F43:F49)</f>
        <v>34310</v>
      </c>
      <c r="G50" s="200">
        <f>G42-SUM(G43:G49)</f>
        <v>33602</v>
      </c>
      <c r="H50" s="201">
        <f t="shared" si="6"/>
        <v>-2.063538327018366E-2</v>
      </c>
      <c r="I50" s="201">
        <f t="shared" si="7"/>
        <v>5.88481510345975E-2</v>
      </c>
    </row>
    <row r="51" spans="2:9" x14ac:dyDescent="0.25">
      <c r="B51" s="186" t="s">
        <v>49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71</v>
      </c>
      <c r="C52" s="209">
        <v>2524</v>
      </c>
      <c r="D52" s="209">
        <v>3626</v>
      </c>
      <c r="E52" s="209">
        <v>3264</v>
      </c>
      <c r="F52" s="209">
        <v>3498</v>
      </c>
      <c r="G52" s="209">
        <v>3952</v>
      </c>
      <c r="H52" s="210">
        <f t="shared" ref="H52:H64" si="8">IFERROR(G52/F52-1,"-")</f>
        <v>0.12978845054316746</v>
      </c>
      <c r="I52" s="210">
        <f t="shared" ref="I52:I64" si="9">G52/G$10</f>
        <v>6.9212514995753028E-3</v>
      </c>
    </row>
    <row r="53" spans="2:9" x14ac:dyDescent="0.25">
      <c r="B53" s="190" t="s">
        <v>100</v>
      </c>
      <c r="C53" s="191">
        <v>1027</v>
      </c>
      <c r="D53" s="191">
        <v>1196</v>
      </c>
      <c r="E53" s="191">
        <v>1321</v>
      </c>
      <c r="F53" s="191">
        <v>697</v>
      </c>
      <c r="G53" s="191">
        <v>945</v>
      </c>
      <c r="H53" s="192">
        <f t="shared" si="8"/>
        <v>0.35581061692969862</v>
      </c>
      <c r="I53" s="192">
        <f t="shared" si="9"/>
        <v>1.655005735601888E-3</v>
      </c>
    </row>
    <row r="54" spans="2:9" x14ac:dyDescent="0.25">
      <c r="B54" s="194" t="s">
        <v>106</v>
      </c>
      <c r="C54" s="195">
        <v>524</v>
      </c>
      <c r="D54" s="195">
        <v>864</v>
      </c>
      <c r="E54" s="195">
        <v>903</v>
      </c>
      <c r="F54" s="195">
        <v>386</v>
      </c>
      <c r="G54" s="195">
        <v>433</v>
      </c>
      <c r="H54" s="196">
        <f t="shared" si="8"/>
        <v>0.12176165803108807</v>
      </c>
      <c r="I54" s="196">
        <f t="shared" si="9"/>
        <v>7.5832537938160579E-4</v>
      </c>
    </row>
    <row r="55" spans="2:9" x14ac:dyDescent="0.25">
      <c r="B55" s="194" t="s">
        <v>103</v>
      </c>
      <c r="C55" s="195">
        <v>503</v>
      </c>
      <c r="D55" s="195">
        <v>332</v>
      </c>
      <c r="E55" s="195">
        <v>418</v>
      </c>
      <c r="F55" s="195">
        <v>311</v>
      </c>
      <c r="G55" s="195">
        <v>512</v>
      </c>
      <c r="H55" s="196">
        <f t="shared" si="8"/>
        <v>0.6463022508038585</v>
      </c>
      <c r="I55" s="196">
        <f t="shared" si="9"/>
        <v>8.9668035622028218E-4</v>
      </c>
    </row>
    <row r="56" spans="2:9" x14ac:dyDescent="0.25">
      <c r="B56" s="190" t="s">
        <v>110</v>
      </c>
      <c r="C56" s="191">
        <v>1497</v>
      </c>
      <c r="D56" s="191">
        <v>2430</v>
      </c>
      <c r="E56" s="191">
        <v>1943</v>
      </c>
      <c r="F56" s="191">
        <v>2801</v>
      </c>
      <c r="G56" s="191">
        <v>3007</v>
      </c>
      <c r="H56" s="192">
        <f t="shared" si="8"/>
        <v>7.3545162441984946E-2</v>
      </c>
      <c r="I56" s="192">
        <f t="shared" si="9"/>
        <v>5.266245763973415E-3</v>
      </c>
    </row>
    <row r="57" spans="2:9" x14ac:dyDescent="0.25">
      <c r="B57" s="194" t="s">
        <v>113</v>
      </c>
      <c r="C57" s="195">
        <v>288</v>
      </c>
      <c r="D57" s="195">
        <v>895</v>
      </c>
      <c r="E57" s="195">
        <v>683</v>
      </c>
      <c r="F57" s="195">
        <v>1094</v>
      </c>
      <c r="G57" s="195">
        <v>1145</v>
      </c>
      <c r="H57" s="196">
        <f t="shared" si="8"/>
        <v>4.6617915904936025E-2</v>
      </c>
      <c r="I57" s="196">
        <f t="shared" si="9"/>
        <v>2.0052714997504358E-3</v>
      </c>
    </row>
    <row r="58" spans="2:9" x14ac:dyDescent="0.25">
      <c r="B58" s="194" t="s">
        <v>116</v>
      </c>
      <c r="C58" s="195">
        <v>386</v>
      </c>
      <c r="D58" s="195">
        <v>447</v>
      </c>
      <c r="E58" s="195">
        <v>296</v>
      </c>
      <c r="F58" s="195">
        <v>461</v>
      </c>
      <c r="G58" s="195">
        <v>437</v>
      </c>
      <c r="H58" s="196">
        <f t="shared" si="8"/>
        <v>-5.2060737527114931E-2</v>
      </c>
      <c r="I58" s="196">
        <f t="shared" si="9"/>
        <v>7.6533069466457678E-4</v>
      </c>
    </row>
    <row r="59" spans="2:9" x14ac:dyDescent="0.25">
      <c r="B59" s="194" t="s">
        <v>119</v>
      </c>
      <c r="C59" s="195">
        <v>230</v>
      </c>
      <c r="D59" s="195">
        <v>253</v>
      </c>
      <c r="E59" s="195">
        <v>212</v>
      </c>
      <c r="F59" s="195">
        <v>235</v>
      </c>
      <c r="G59" s="195">
        <v>351</v>
      </c>
      <c r="H59" s="196">
        <f t="shared" si="8"/>
        <v>0.49361702127659579</v>
      </c>
      <c r="I59" s="196">
        <f t="shared" si="9"/>
        <v>6.1471641608070121E-4</v>
      </c>
    </row>
    <row r="60" spans="2:9" x14ac:dyDescent="0.25">
      <c r="B60" s="194" t="s">
        <v>126</v>
      </c>
      <c r="C60" s="195">
        <v>45</v>
      </c>
      <c r="D60" s="195">
        <v>76</v>
      </c>
      <c r="E60" s="195">
        <v>29</v>
      </c>
      <c r="F60" s="195">
        <v>106</v>
      </c>
      <c r="G60" s="195">
        <v>125</v>
      </c>
      <c r="H60" s="196">
        <f t="shared" si="8"/>
        <v>0.179245283018868</v>
      </c>
      <c r="I60" s="196">
        <f t="shared" si="9"/>
        <v>2.1891610259284233E-4</v>
      </c>
    </row>
    <row r="61" spans="2:9" x14ac:dyDescent="0.25">
      <c r="B61" s="194" t="s">
        <v>122</v>
      </c>
      <c r="C61" s="195">
        <v>40</v>
      </c>
      <c r="D61" s="195">
        <v>56</v>
      </c>
      <c r="E61" s="195">
        <v>60</v>
      </c>
      <c r="F61" s="195">
        <v>40</v>
      </c>
      <c r="G61" s="195">
        <v>36</v>
      </c>
      <c r="H61" s="196">
        <f t="shared" si="8"/>
        <v>-9.9999999999999978E-2</v>
      </c>
      <c r="I61" s="196">
        <f t="shared" si="9"/>
        <v>6.3047837546738582E-5</v>
      </c>
    </row>
    <row r="62" spans="2:9" x14ac:dyDescent="0.25">
      <c r="B62" s="194" t="s">
        <v>131</v>
      </c>
      <c r="C62" s="195">
        <v>3</v>
      </c>
      <c r="D62" s="195">
        <v>5</v>
      </c>
      <c r="E62" s="195">
        <v>5</v>
      </c>
      <c r="F62" s="195">
        <v>8</v>
      </c>
      <c r="G62" s="195">
        <v>4</v>
      </c>
      <c r="H62" s="196">
        <f t="shared" si="8"/>
        <v>-0.5</v>
      </c>
      <c r="I62" s="196">
        <f t="shared" si="9"/>
        <v>7.0053152829709545E-6</v>
      </c>
    </row>
    <row r="63" spans="2:9" x14ac:dyDescent="0.25">
      <c r="B63" s="194" t="s">
        <v>134</v>
      </c>
      <c r="C63" s="195">
        <v>4</v>
      </c>
      <c r="D63" s="195">
        <v>2</v>
      </c>
      <c r="E63" s="195">
        <v>2</v>
      </c>
      <c r="F63" s="195">
        <v>6</v>
      </c>
      <c r="G63" s="195">
        <v>2</v>
      </c>
      <c r="H63" s="196">
        <f t="shared" si="8"/>
        <v>-0.66666666666666674</v>
      </c>
      <c r="I63" s="196">
        <f t="shared" si="9"/>
        <v>3.5026576414854773E-6</v>
      </c>
    </row>
    <row r="64" spans="2:9" x14ac:dyDescent="0.25">
      <c r="B64" s="199" t="s">
        <v>148</v>
      </c>
      <c r="C64" s="200">
        <f>C56-SUM(C57:C63)</f>
        <v>501</v>
      </c>
      <c r="D64" s="200">
        <f>D56-SUM(D57:D63)</f>
        <v>696</v>
      </c>
      <c r="E64" s="200">
        <f>E56-SUM(E57:E63)</f>
        <v>656</v>
      </c>
      <c r="F64" s="200">
        <f>F56-SUM(F57:F63)</f>
        <v>851</v>
      </c>
      <c r="G64" s="200">
        <f>G56-SUM(G57:G63)</f>
        <v>907</v>
      </c>
      <c r="H64" s="201">
        <f t="shared" si="8"/>
        <v>6.5804935370152862E-2</v>
      </c>
      <c r="I64" s="201">
        <f t="shared" si="9"/>
        <v>1.5884552404136639E-3</v>
      </c>
    </row>
    <row r="65" spans="2:9" x14ac:dyDescent="0.25">
      <c r="B65" s="186" t="s">
        <v>50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71</v>
      </c>
      <c r="C66" s="209">
        <v>6786</v>
      </c>
      <c r="D66" s="209">
        <v>18865</v>
      </c>
      <c r="E66" s="209">
        <v>13528</v>
      </c>
      <c r="F66" s="209">
        <v>29179</v>
      </c>
      <c r="G66" s="209">
        <v>19110</v>
      </c>
      <c r="H66" s="210">
        <f t="shared" ref="H66:H78" si="10">IFERROR(G66/F66-1,"-")</f>
        <v>-0.34507693889441038</v>
      </c>
      <c r="I66" s="210">
        <f t="shared" ref="I66:I78" si="11">G66/G$10</f>
        <v>3.3467893764393734E-2</v>
      </c>
    </row>
    <row r="67" spans="2:9" x14ac:dyDescent="0.25">
      <c r="B67" s="190" t="s">
        <v>100</v>
      </c>
      <c r="C67" s="191">
        <v>4036</v>
      </c>
      <c r="D67" s="191">
        <v>1261</v>
      </c>
      <c r="E67" s="191">
        <v>3125</v>
      </c>
      <c r="F67" s="191">
        <v>9446</v>
      </c>
      <c r="G67" s="191">
        <v>5296</v>
      </c>
      <c r="H67" s="192">
        <f t="shared" si="10"/>
        <v>-0.43933940292187168</v>
      </c>
      <c r="I67" s="192">
        <f t="shared" si="11"/>
        <v>9.2750374346535439E-3</v>
      </c>
    </row>
    <row r="68" spans="2:9" x14ac:dyDescent="0.25">
      <c r="B68" s="194" t="s">
        <v>106</v>
      </c>
      <c r="C68" s="195">
        <v>3090</v>
      </c>
      <c r="D68" s="195">
        <v>510</v>
      </c>
      <c r="E68" s="195">
        <v>314</v>
      </c>
      <c r="F68" s="195">
        <v>6163</v>
      </c>
      <c r="G68" s="195">
        <v>1180</v>
      </c>
      <c r="H68" s="196">
        <f t="shared" si="10"/>
        <v>-0.80853480447833848</v>
      </c>
      <c r="I68" s="196">
        <f t="shared" si="11"/>
        <v>2.0665680084764313E-3</v>
      </c>
    </row>
    <row r="69" spans="2:9" x14ac:dyDescent="0.25">
      <c r="B69" s="194" t="s">
        <v>103</v>
      </c>
      <c r="C69" s="195">
        <v>946</v>
      </c>
      <c r="D69" s="195">
        <v>751</v>
      </c>
      <c r="E69" s="195">
        <v>2811</v>
      </c>
      <c r="F69" s="195">
        <v>3283</v>
      </c>
      <c r="G69" s="195">
        <v>4116</v>
      </c>
      <c r="H69" s="196">
        <f t="shared" si="10"/>
        <v>0.25373134328358216</v>
      </c>
      <c r="I69" s="196">
        <f t="shared" si="11"/>
        <v>7.2084694261771122E-3</v>
      </c>
    </row>
    <row r="70" spans="2:9" x14ac:dyDescent="0.25">
      <c r="B70" s="190" t="s">
        <v>110</v>
      </c>
      <c r="C70" s="191">
        <v>2750</v>
      </c>
      <c r="D70" s="191">
        <v>17604</v>
      </c>
      <c r="E70" s="191">
        <v>10403</v>
      </c>
      <c r="F70" s="191">
        <v>19733</v>
      </c>
      <c r="G70" s="191">
        <v>13814</v>
      </c>
      <c r="H70" s="192">
        <f t="shared" si="10"/>
        <v>-0.2999543911214716</v>
      </c>
      <c r="I70" s="192">
        <f t="shared" si="11"/>
        <v>2.4192856329740189E-2</v>
      </c>
    </row>
    <row r="71" spans="2:9" x14ac:dyDescent="0.25">
      <c r="B71" s="194" t="s">
        <v>113</v>
      </c>
      <c r="C71" s="195">
        <v>88</v>
      </c>
      <c r="D71" s="195">
        <v>11526</v>
      </c>
      <c r="E71" s="195">
        <v>5253</v>
      </c>
      <c r="F71" s="195">
        <v>10695</v>
      </c>
      <c r="G71" s="195">
        <v>8004</v>
      </c>
      <c r="H71" s="196">
        <f t="shared" si="10"/>
        <v>-0.25161290322580643</v>
      </c>
      <c r="I71" s="196">
        <f t="shared" si="11"/>
        <v>1.401763588122488E-2</v>
      </c>
    </row>
    <row r="72" spans="2:9" x14ac:dyDescent="0.25">
      <c r="B72" s="194" t="s">
        <v>116</v>
      </c>
      <c r="C72" s="195">
        <v>96</v>
      </c>
      <c r="D72" s="195">
        <v>192</v>
      </c>
      <c r="E72" s="195">
        <v>752</v>
      </c>
      <c r="F72" s="195">
        <v>454</v>
      </c>
      <c r="G72" s="195">
        <v>710</v>
      </c>
      <c r="H72" s="196">
        <f t="shared" si="10"/>
        <v>0.5638766519823788</v>
      </c>
      <c r="I72" s="196">
        <f t="shared" si="11"/>
        <v>1.2434434627273444E-3</v>
      </c>
    </row>
    <row r="73" spans="2:9" x14ac:dyDescent="0.25">
      <c r="B73" s="194" t="s">
        <v>119</v>
      </c>
      <c r="C73" s="195">
        <v>1080</v>
      </c>
      <c r="D73" s="195">
        <v>1870</v>
      </c>
      <c r="E73" s="195">
        <v>265</v>
      </c>
      <c r="F73" s="195">
        <v>2386</v>
      </c>
      <c r="G73" s="195">
        <v>1390</v>
      </c>
      <c r="H73" s="196">
        <f t="shared" si="10"/>
        <v>-0.41743503772003354</v>
      </c>
      <c r="I73" s="196">
        <f t="shared" si="11"/>
        <v>2.4343470608324067E-3</v>
      </c>
    </row>
    <row r="74" spans="2:9" x14ac:dyDescent="0.25">
      <c r="B74" s="194" t="s">
        <v>126</v>
      </c>
      <c r="C74" s="195">
        <v>160</v>
      </c>
      <c r="D74" s="195">
        <v>311</v>
      </c>
      <c r="E74" s="195">
        <v>425</v>
      </c>
      <c r="F74" s="195">
        <v>702</v>
      </c>
      <c r="G74" s="195">
        <v>519</v>
      </c>
      <c r="H74" s="196">
        <f t="shared" si="10"/>
        <v>-0.26068376068376065</v>
      </c>
      <c r="I74" s="196">
        <f t="shared" si="11"/>
        <v>9.0893965796548135E-4</v>
      </c>
    </row>
    <row r="75" spans="2:9" x14ac:dyDescent="0.25">
      <c r="B75" s="194" t="s">
        <v>122</v>
      </c>
      <c r="C75" s="195">
        <v>252</v>
      </c>
      <c r="D75" s="195">
        <v>285</v>
      </c>
      <c r="E75" s="195">
        <v>122</v>
      </c>
      <c r="F75" s="195">
        <v>567</v>
      </c>
      <c r="G75" s="195">
        <v>213</v>
      </c>
      <c r="H75" s="196">
        <f t="shared" si="10"/>
        <v>-0.62433862433862441</v>
      </c>
      <c r="I75" s="196">
        <f t="shared" si="11"/>
        <v>3.7303303881820331E-4</v>
      </c>
    </row>
    <row r="76" spans="2:9" x14ac:dyDescent="0.25">
      <c r="B76" s="194" t="s">
        <v>131</v>
      </c>
      <c r="C76" s="195">
        <v>0</v>
      </c>
      <c r="D76" s="195">
        <v>6</v>
      </c>
      <c r="E76" s="195">
        <v>5</v>
      </c>
      <c r="F76" s="195">
        <v>0</v>
      </c>
      <c r="G76" s="195">
        <v>10</v>
      </c>
      <c r="H76" s="196" t="str">
        <f t="shared" si="10"/>
        <v>-</v>
      </c>
      <c r="I76" s="196">
        <f t="shared" si="11"/>
        <v>1.7513288207427386E-5</v>
      </c>
    </row>
    <row r="77" spans="2:9" x14ac:dyDescent="0.25">
      <c r="B77" s="194" t="s">
        <v>134</v>
      </c>
      <c r="C77" s="195">
        <v>0</v>
      </c>
      <c r="D77" s="195">
        <v>17</v>
      </c>
      <c r="E77" s="195">
        <v>9</v>
      </c>
      <c r="F77" s="195">
        <v>0</v>
      </c>
      <c r="G77" s="195">
        <v>61</v>
      </c>
      <c r="H77" s="196" t="str">
        <f t="shared" si="10"/>
        <v>-</v>
      </c>
      <c r="I77" s="196">
        <f t="shared" si="11"/>
        <v>1.0683105806530705E-4</v>
      </c>
    </row>
    <row r="78" spans="2:9" x14ac:dyDescent="0.25">
      <c r="B78" s="199" t="s">
        <v>148</v>
      </c>
      <c r="C78" s="200">
        <f>C70-SUM(C71:C77)</f>
        <v>1074</v>
      </c>
      <c r="D78" s="200">
        <f>D70-SUM(D71:D77)</f>
        <v>3397</v>
      </c>
      <c r="E78" s="200">
        <f>E70-SUM(E71:E77)</f>
        <v>3572</v>
      </c>
      <c r="F78" s="200">
        <f>F70-SUM(F71:F77)</f>
        <v>4929</v>
      </c>
      <c r="G78" s="200">
        <f>G70-SUM(G71:G77)</f>
        <v>2907</v>
      </c>
      <c r="H78" s="201">
        <f t="shared" si="10"/>
        <v>-0.41022519780888622</v>
      </c>
      <c r="I78" s="201">
        <f t="shared" si="11"/>
        <v>5.0911128818991406E-3</v>
      </c>
    </row>
    <row r="79" spans="2:9" x14ac:dyDescent="0.25">
      <c r="B79" s="186" t="s">
        <v>51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71</v>
      </c>
      <c r="C80" s="209">
        <v>55912</v>
      </c>
      <c r="D80" s="209">
        <v>75727</v>
      </c>
      <c r="E80" s="209">
        <v>86056</v>
      </c>
      <c r="F80" s="209">
        <v>102682</v>
      </c>
      <c r="G80" s="209">
        <v>109164</v>
      </c>
      <c r="H80" s="210">
        <f t="shared" ref="H80:H92" si="12">IFERROR(G80/F80-1,"-")</f>
        <v>6.3126935587542121E-2</v>
      </c>
      <c r="I80" s="210">
        <f t="shared" ref="I80:I92" si="13">G80/G$10</f>
        <v>0.1911820593875603</v>
      </c>
    </row>
    <row r="81" spans="2:9" x14ac:dyDescent="0.25">
      <c r="B81" s="190" t="s">
        <v>100</v>
      </c>
      <c r="C81" s="191">
        <v>35462</v>
      </c>
      <c r="D81" s="191">
        <v>41665</v>
      </c>
      <c r="E81" s="191">
        <v>41606</v>
      </c>
      <c r="F81" s="191">
        <v>52170</v>
      </c>
      <c r="G81" s="191">
        <v>56404</v>
      </c>
      <c r="H81" s="192">
        <f t="shared" si="12"/>
        <v>8.1157753498179108E-2</v>
      </c>
      <c r="I81" s="192">
        <f t="shared" si="13"/>
        <v>9.8781950805173421E-2</v>
      </c>
    </row>
    <row r="82" spans="2:9" x14ac:dyDescent="0.25">
      <c r="B82" s="194" t="s">
        <v>106</v>
      </c>
      <c r="C82" s="195">
        <v>10186</v>
      </c>
      <c r="D82" s="195">
        <v>10727</v>
      </c>
      <c r="E82" s="195">
        <v>9291</v>
      </c>
      <c r="F82" s="195">
        <v>13618</v>
      </c>
      <c r="G82" s="195">
        <v>15669</v>
      </c>
      <c r="H82" s="196">
        <f t="shared" si="12"/>
        <v>0.15060948744309011</v>
      </c>
      <c r="I82" s="196">
        <f t="shared" si="13"/>
        <v>2.744157129221797E-2</v>
      </c>
    </row>
    <row r="83" spans="2:9" x14ac:dyDescent="0.25">
      <c r="B83" s="194" t="s">
        <v>103</v>
      </c>
      <c r="C83" s="195">
        <v>25276</v>
      </c>
      <c r="D83" s="195">
        <v>30938</v>
      </c>
      <c r="E83" s="195">
        <v>32315</v>
      </c>
      <c r="F83" s="195">
        <v>38552</v>
      </c>
      <c r="G83" s="195">
        <v>40735</v>
      </c>
      <c r="H83" s="196">
        <f t="shared" si="12"/>
        <v>5.6624818427059465E-2</v>
      </c>
      <c r="I83" s="196">
        <f t="shared" si="13"/>
        <v>7.1340379512955451E-2</v>
      </c>
    </row>
    <row r="84" spans="2:9" x14ac:dyDescent="0.25">
      <c r="B84" s="190" t="s">
        <v>110</v>
      </c>
      <c r="C84" s="191">
        <v>20450</v>
      </c>
      <c r="D84" s="191">
        <v>34062</v>
      </c>
      <c r="E84" s="191">
        <v>44450</v>
      </c>
      <c r="F84" s="191">
        <v>50512</v>
      </c>
      <c r="G84" s="191">
        <v>52760</v>
      </c>
      <c r="H84" s="192">
        <f t="shared" si="12"/>
        <v>4.4504276211593252E-2</v>
      </c>
      <c r="I84" s="192">
        <f t="shared" si="13"/>
        <v>9.2400108582386883E-2</v>
      </c>
    </row>
    <row r="85" spans="2:9" x14ac:dyDescent="0.25">
      <c r="B85" s="194" t="s">
        <v>113</v>
      </c>
      <c r="C85" s="195">
        <v>1465</v>
      </c>
      <c r="D85" s="195">
        <v>8841</v>
      </c>
      <c r="E85" s="195">
        <v>11048</v>
      </c>
      <c r="F85" s="195">
        <v>12200</v>
      </c>
      <c r="G85" s="195">
        <v>13890</v>
      </c>
      <c r="H85" s="196">
        <f t="shared" si="12"/>
        <v>0.13852459016393448</v>
      </c>
      <c r="I85" s="196">
        <f t="shared" si="13"/>
        <v>2.4325957320116637E-2</v>
      </c>
    </row>
    <row r="86" spans="2:9" x14ac:dyDescent="0.25">
      <c r="B86" s="194" t="s">
        <v>116</v>
      </c>
      <c r="C86" s="195">
        <v>5372</v>
      </c>
      <c r="D86" s="195">
        <v>8998</v>
      </c>
      <c r="E86" s="195">
        <v>9535</v>
      </c>
      <c r="F86" s="195">
        <v>9567</v>
      </c>
      <c r="G86" s="195">
        <v>10555</v>
      </c>
      <c r="H86" s="196">
        <f t="shared" si="12"/>
        <v>0.10327166300825752</v>
      </c>
      <c r="I86" s="196">
        <f t="shared" si="13"/>
        <v>1.8485275702939605E-2</v>
      </c>
    </row>
    <row r="87" spans="2:9" x14ac:dyDescent="0.25">
      <c r="B87" s="194" t="s">
        <v>119</v>
      </c>
      <c r="C87" s="195">
        <v>2634</v>
      </c>
      <c r="D87" s="195">
        <v>2781</v>
      </c>
      <c r="E87" s="195">
        <v>4969</v>
      </c>
      <c r="F87" s="195">
        <v>6658</v>
      </c>
      <c r="G87" s="195">
        <v>6714</v>
      </c>
      <c r="H87" s="196">
        <f t="shared" si="12"/>
        <v>8.4109342144789156E-3</v>
      </c>
      <c r="I87" s="196">
        <f t="shared" si="13"/>
        <v>1.1758421702466746E-2</v>
      </c>
    </row>
    <row r="88" spans="2:9" x14ac:dyDescent="0.25">
      <c r="B88" s="194" t="s">
        <v>126</v>
      </c>
      <c r="C88" s="195">
        <v>925</v>
      </c>
      <c r="D88" s="195">
        <v>1502</v>
      </c>
      <c r="E88" s="195">
        <v>2130</v>
      </c>
      <c r="F88" s="195">
        <v>2677</v>
      </c>
      <c r="G88" s="195">
        <v>2305</v>
      </c>
      <c r="H88" s="196">
        <f t="shared" si="12"/>
        <v>-0.1389615240941352</v>
      </c>
      <c r="I88" s="196">
        <f t="shared" si="13"/>
        <v>4.036812931812012E-3</v>
      </c>
    </row>
    <row r="89" spans="2:9" x14ac:dyDescent="0.25">
      <c r="B89" s="194" t="s">
        <v>122</v>
      </c>
      <c r="C89" s="195">
        <v>874</v>
      </c>
      <c r="D89" s="195">
        <v>432</v>
      </c>
      <c r="E89" s="195">
        <v>953</v>
      </c>
      <c r="F89" s="195">
        <v>1022</v>
      </c>
      <c r="G89" s="195">
        <v>1172</v>
      </c>
      <c r="H89" s="196">
        <f t="shared" si="12"/>
        <v>0.14677103718199613</v>
      </c>
      <c r="I89" s="196">
        <f t="shared" si="13"/>
        <v>2.0525573779104898E-3</v>
      </c>
    </row>
    <row r="90" spans="2:9" x14ac:dyDescent="0.25">
      <c r="B90" s="194" t="s">
        <v>131</v>
      </c>
      <c r="C90" s="195">
        <v>150</v>
      </c>
      <c r="D90" s="195">
        <v>329</v>
      </c>
      <c r="E90" s="195">
        <v>182</v>
      </c>
      <c r="F90" s="195">
        <v>195</v>
      </c>
      <c r="G90" s="195">
        <v>338</v>
      </c>
      <c r="H90" s="196">
        <f t="shared" si="12"/>
        <v>0.73333333333333339</v>
      </c>
      <c r="I90" s="196">
        <f t="shared" si="13"/>
        <v>5.9194914141104567E-4</v>
      </c>
    </row>
    <row r="91" spans="2:9" x14ac:dyDescent="0.25">
      <c r="B91" s="194" t="s">
        <v>134</v>
      </c>
      <c r="C91" s="195">
        <v>34</v>
      </c>
      <c r="D91" s="195">
        <v>186</v>
      </c>
      <c r="E91" s="195">
        <v>112</v>
      </c>
      <c r="F91" s="195">
        <v>81</v>
      </c>
      <c r="G91" s="195">
        <v>106</v>
      </c>
      <c r="H91" s="196">
        <f t="shared" si="12"/>
        <v>0.30864197530864201</v>
      </c>
      <c r="I91" s="196">
        <f t="shared" si="13"/>
        <v>1.8564085499873028E-4</v>
      </c>
    </row>
    <row r="92" spans="2:9" x14ac:dyDescent="0.25">
      <c r="B92" s="199" t="s">
        <v>148</v>
      </c>
      <c r="C92" s="200">
        <f>C84-SUM(C85:C91)</f>
        <v>8996</v>
      </c>
      <c r="D92" s="200">
        <f>D84-SUM(D85:D91)</f>
        <v>10993</v>
      </c>
      <c r="E92" s="200">
        <f>E84-SUM(E85:E91)</f>
        <v>15521</v>
      </c>
      <c r="F92" s="200">
        <f>F84-SUM(F85:F91)</f>
        <v>18112</v>
      </c>
      <c r="G92" s="200">
        <f>G84-SUM(G85:G91)</f>
        <v>17680</v>
      </c>
      <c r="H92" s="201">
        <f t="shared" si="12"/>
        <v>-2.3851590106007015E-2</v>
      </c>
      <c r="I92" s="201">
        <f t="shared" si="13"/>
        <v>3.0963493550731618E-2</v>
      </c>
    </row>
    <row r="93" spans="2:9" x14ac:dyDescent="0.25">
      <c r="B93" s="186" t="s">
        <v>52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71</v>
      </c>
      <c r="C94" s="209">
        <v>3078</v>
      </c>
      <c r="D94" s="209">
        <v>4073</v>
      </c>
      <c r="E94" s="209">
        <v>4816</v>
      </c>
      <c r="F94" s="209">
        <v>3075</v>
      </c>
      <c r="G94" s="209">
        <v>4293</v>
      </c>
      <c r="H94" s="210">
        <f t="shared" ref="H94:H106" si="14">IFERROR(G94/F94-1,"-")</f>
        <v>0.39609756097560966</v>
      </c>
      <c r="I94" s="210">
        <f t="shared" ref="I94:I106" si="15">G94/G$10</f>
        <v>7.5184546274485765E-3</v>
      </c>
    </row>
    <row r="95" spans="2:9" x14ac:dyDescent="0.25">
      <c r="B95" s="190" t="s">
        <v>100</v>
      </c>
      <c r="C95" s="191">
        <v>1870</v>
      </c>
      <c r="D95" s="191">
        <v>2670</v>
      </c>
      <c r="E95" s="191">
        <v>3465</v>
      </c>
      <c r="F95" s="191">
        <v>1793</v>
      </c>
      <c r="G95" s="191">
        <v>3043</v>
      </c>
      <c r="H95" s="192">
        <f t="shared" si="14"/>
        <v>0.69715560513106523</v>
      </c>
      <c r="I95" s="192">
        <f t="shared" si="15"/>
        <v>5.3292936015201537E-3</v>
      </c>
    </row>
    <row r="96" spans="2:9" x14ac:dyDescent="0.25">
      <c r="B96" s="194" t="s">
        <v>106</v>
      </c>
      <c r="C96" s="195">
        <v>633</v>
      </c>
      <c r="D96" s="195">
        <v>1026</v>
      </c>
      <c r="E96" s="195">
        <v>1472</v>
      </c>
      <c r="F96" s="195">
        <v>178</v>
      </c>
      <c r="G96" s="195">
        <v>1650</v>
      </c>
      <c r="H96" s="196">
        <f t="shared" si="14"/>
        <v>8.2696629213483153</v>
      </c>
      <c r="I96" s="196">
        <f t="shared" si="15"/>
        <v>2.8896925542255185E-3</v>
      </c>
    </row>
    <row r="97" spans="2:9" x14ac:dyDescent="0.25">
      <c r="B97" s="194" t="s">
        <v>103</v>
      </c>
      <c r="C97" s="195">
        <v>1237</v>
      </c>
      <c r="D97" s="195">
        <v>1644</v>
      </c>
      <c r="E97" s="195">
        <v>1993</v>
      </c>
      <c r="F97" s="195">
        <v>1615</v>
      </c>
      <c r="G97" s="195">
        <v>1393</v>
      </c>
      <c r="H97" s="196">
        <f t="shared" si="14"/>
        <v>-0.13746130030959758</v>
      </c>
      <c r="I97" s="196">
        <f t="shared" si="15"/>
        <v>2.4396010472946348E-3</v>
      </c>
    </row>
    <row r="98" spans="2:9" x14ac:dyDescent="0.25">
      <c r="B98" s="190" t="s">
        <v>110</v>
      </c>
      <c r="C98" s="191">
        <v>1208</v>
      </c>
      <c r="D98" s="191">
        <v>1403</v>
      </c>
      <c r="E98" s="191">
        <v>1351</v>
      </c>
      <c r="F98" s="191">
        <v>1282</v>
      </c>
      <c r="G98" s="191">
        <v>1250</v>
      </c>
      <c r="H98" s="192">
        <f t="shared" si="14"/>
        <v>-2.4960998439937598E-2</v>
      </c>
      <c r="I98" s="192">
        <f t="shared" si="15"/>
        <v>2.1891610259284233E-3</v>
      </c>
    </row>
    <row r="99" spans="2:9" x14ac:dyDescent="0.25">
      <c r="B99" s="194" t="s">
        <v>113</v>
      </c>
      <c r="C99" s="195">
        <v>83</v>
      </c>
      <c r="D99" s="195">
        <v>113</v>
      </c>
      <c r="E99" s="195">
        <v>164</v>
      </c>
      <c r="F99" s="195">
        <v>130</v>
      </c>
      <c r="G99" s="195">
        <v>80</v>
      </c>
      <c r="H99" s="196">
        <f t="shared" si="14"/>
        <v>-0.38461538461538458</v>
      </c>
      <c r="I99" s="196">
        <f t="shared" si="15"/>
        <v>1.4010630565941908E-4</v>
      </c>
    </row>
    <row r="100" spans="2:9" x14ac:dyDescent="0.25">
      <c r="B100" s="194" t="s">
        <v>116</v>
      </c>
      <c r="C100" s="195">
        <v>248</v>
      </c>
      <c r="D100" s="195">
        <v>207</v>
      </c>
      <c r="E100" s="195">
        <v>249</v>
      </c>
      <c r="F100" s="195">
        <v>212</v>
      </c>
      <c r="G100" s="195">
        <v>186</v>
      </c>
      <c r="H100" s="196">
        <f t="shared" si="14"/>
        <v>-0.12264150943396224</v>
      </c>
      <c r="I100" s="196">
        <f t="shared" si="15"/>
        <v>3.2574716065814936E-4</v>
      </c>
    </row>
    <row r="101" spans="2:9" x14ac:dyDescent="0.25">
      <c r="B101" s="194" t="s">
        <v>119</v>
      </c>
      <c r="C101" s="195">
        <v>434</v>
      </c>
      <c r="D101" s="195">
        <v>426</v>
      </c>
      <c r="E101" s="195">
        <v>338</v>
      </c>
      <c r="F101" s="195">
        <v>345</v>
      </c>
      <c r="G101" s="195">
        <v>364</v>
      </c>
      <c r="H101" s="196">
        <f t="shared" si="14"/>
        <v>5.507246376811592E-2</v>
      </c>
      <c r="I101" s="196">
        <f t="shared" si="15"/>
        <v>6.3748369075035686E-4</v>
      </c>
    </row>
    <row r="102" spans="2:9" x14ac:dyDescent="0.25">
      <c r="B102" s="194" t="s">
        <v>126</v>
      </c>
      <c r="C102" s="195">
        <v>24</v>
      </c>
      <c r="D102" s="195">
        <v>111</v>
      </c>
      <c r="E102" s="195">
        <v>51</v>
      </c>
      <c r="F102" s="195">
        <v>52</v>
      </c>
      <c r="G102" s="195">
        <v>24</v>
      </c>
      <c r="H102" s="196">
        <f t="shared" si="14"/>
        <v>-0.53846153846153844</v>
      </c>
      <c r="I102" s="196">
        <f t="shared" si="15"/>
        <v>4.2031891697825724E-5</v>
      </c>
    </row>
    <row r="103" spans="2:9" x14ac:dyDescent="0.25">
      <c r="B103" s="194" t="s">
        <v>122</v>
      </c>
      <c r="C103" s="195">
        <v>41</v>
      </c>
      <c r="D103" s="195">
        <v>61</v>
      </c>
      <c r="E103" s="195">
        <v>51</v>
      </c>
      <c r="F103" s="195">
        <v>59</v>
      </c>
      <c r="G103" s="195">
        <v>42</v>
      </c>
      <c r="H103" s="196">
        <f t="shared" si="14"/>
        <v>-0.28813559322033899</v>
      </c>
      <c r="I103" s="196">
        <f t="shared" si="15"/>
        <v>7.3555810471195022E-5</v>
      </c>
    </row>
    <row r="104" spans="2:9" x14ac:dyDescent="0.25">
      <c r="B104" s="194" t="s">
        <v>131</v>
      </c>
      <c r="C104" s="195">
        <v>0</v>
      </c>
      <c r="D104" s="195">
        <v>27</v>
      </c>
      <c r="E104" s="195">
        <v>6</v>
      </c>
      <c r="F104" s="195">
        <v>4</v>
      </c>
      <c r="G104" s="195">
        <v>2</v>
      </c>
      <c r="H104" s="196">
        <f t="shared" si="14"/>
        <v>-0.5</v>
      </c>
      <c r="I104" s="196">
        <f t="shared" si="15"/>
        <v>3.5026576414854773E-6</v>
      </c>
    </row>
    <row r="105" spans="2:9" x14ac:dyDescent="0.25">
      <c r="B105" s="194" t="s">
        <v>134</v>
      </c>
      <c r="C105" s="195">
        <v>9</v>
      </c>
      <c r="D105" s="195">
        <v>5</v>
      </c>
      <c r="E105" s="195">
        <v>14</v>
      </c>
      <c r="F105" s="195">
        <v>5</v>
      </c>
      <c r="G105" s="195">
        <v>4</v>
      </c>
      <c r="H105" s="196">
        <f t="shared" si="14"/>
        <v>-0.19999999999999996</v>
      </c>
      <c r="I105" s="196">
        <f t="shared" si="15"/>
        <v>7.0053152829709545E-6</v>
      </c>
    </row>
    <row r="106" spans="2:9" x14ac:dyDescent="0.25">
      <c r="B106" s="199" t="s">
        <v>148</v>
      </c>
      <c r="C106" s="200">
        <f>C98-SUM(C99:C105)</f>
        <v>369</v>
      </c>
      <c r="D106" s="200">
        <f>D98-SUM(D99:D105)</f>
        <v>453</v>
      </c>
      <c r="E106" s="200">
        <f>E98-SUM(E99:E105)</f>
        <v>478</v>
      </c>
      <c r="F106" s="200">
        <f>F98-SUM(F99:F105)</f>
        <v>475</v>
      </c>
      <c r="G106" s="200">
        <f>G98-SUM(G99:G105)</f>
        <v>548</v>
      </c>
      <c r="H106" s="201">
        <f t="shared" si="14"/>
        <v>0.15368421052631587</v>
      </c>
      <c r="I106" s="201">
        <f t="shared" si="15"/>
        <v>9.5972819376702074E-4</v>
      </c>
    </row>
    <row r="107" spans="2:9" x14ac:dyDescent="0.25">
      <c r="B107" s="186" t="s">
        <v>53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71</v>
      </c>
      <c r="C108" s="209">
        <v>15789</v>
      </c>
      <c r="D108" s="209">
        <v>23478</v>
      </c>
      <c r="E108" s="209">
        <v>23404</v>
      </c>
      <c r="F108" s="209">
        <v>25728</v>
      </c>
      <c r="G108" s="209">
        <v>26434</v>
      </c>
      <c r="H108" s="210">
        <f t="shared" ref="H108:H120" si="16">IFERROR(G108/F108-1,"-")</f>
        <v>2.7440920398009938E-2</v>
      </c>
      <c r="I108" s="210">
        <f t="shared" ref="I108:I120" si="17">G108/G$10</f>
        <v>4.6294626047513554E-2</v>
      </c>
    </row>
    <row r="109" spans="2:9" x14ac:dyDescent="0.25">
      <c r="B109" s="190" t="s">
        <v>100</v>
      </c>
      <c r="C109" s="191">
        <v>6967</v>
      </c>
      <c r="D109" s="191">
        <v>7917</v>
      </c>
      <c r="E109" s="191">
        <v>7203</v>
      </c>
      <c r="F109" s="191">
        <v>7276</v>
      </c>
      <c r="G109" s="191">
        <v>7339</v>
      </c>
      <c r="H109" s="192">
        <f t="shared" si="16"/>
        <v>8.6586036283673451E-3</v>
      </c>
      <c r="I109" s="192">
        <f t="shared" si="17"/>
        <v>1.2853002215430958E-2</v>
      </c>
    </row>
    <row r="110" spans="2:9" x14ac:dyDescent="0.25">
      <c r="B110" s="194" t="s">
        <v>106</v>
      </c>
      <c r="C110" s="195">
        <v>2685</v>
      </c>
      <c r="D110" s="195">
        <v>2935</v>
      </c>
      <c r="E110" s="195">
        <v>2382</v>
      </c>
      <c r="F110" s="195">
        <v>2847</v>
      </c>
      <c r="G110" s="195">
        <v>3137</v>
      </c>
      <c r="H110" s="196">
        <f t="shared" si="16"/>
        <v>0.10186160871092387</v>
      </c>
      <c r="I110" s="196">
        <f t="shared" si="17"/>
        <v>5.4939185106699711E-3</v>
      </c>
    </row>
    <row r="111" spans="2:9" x14ac:dyDescent="0.25">
      <c r="B111" s="194" t="s">
        <v>103</v>
      </c>
      <c r="C111" s="195">
        <v>4282</v>
      </c>
      <c r="D111" s="195">
        <v>4982</v>
      </c>
      <c r="E111" s="195">
        <v>4821</v>
      </c>
      <c r="F111" s="195">
        <v>4429</v>
      </c>
      <c r="G111" s="195">
        <v>4202</v>
      </c>
      <c r="H111" s="196">
        <f t="shared" si="16"/>
        <v>-5.1253104538270478E-2</v>
      </c>
      <c r="I111" s="196">
        <f t="shared" si="17"/>
        <v>7.3590837047609872E-3</v>
      </c>
    </row>
    <row r="112" spans="2:9" x14ac:dyDescent="0.25">
      <c r="B112" s="190" t="s">
        <v>110</v>
      </c>
      <c r="C112" s="191">
        <v>8822</v>
      </c>
      <c r="D112" s="191">
        <v>15561</v>
      </c>
      <c r="E112" s="191">
        <v>16201</v>
      </c>
      <c r="F112" s="191">
        <v>18452</v>
      </c>
      <c r="G112" s="191">
        <v>19095</v>
      </c>
      <c r="H112" s="192">
        <f t="shared" si="16"/>
        <v>3.4847171038369762E-2</v>
      </c>
      <c r="I112" s="192">
        <f t="shared" si="17"/>
        <v>3.3441623832082594E-2</v>
      </c>
    </row>
    <row r="113" spans="2:9" x14ac:dyDescent="0.25">
      <c r="B113" s="194" t="s">
        <v>113</v>
      </c>
      <c r="C113" s="195">
        <v>4186</v>
      </c>
      <c r="D113" s="195">
        <v>10586</v>
      </c>
      <c r="E113" s="195">
        <v>11111</v>
      </c>
      <c r="F113" s="195">
        <v>12278</v>
      </c>
      <c r="G113" s="195">
        <v>13281</v>
      </c>
      <c r="H113" s="196">
        <f t="shared" si="16"/>
        <v>8.1690829125264708E-2</v>
      </c>
      <c r="I113" s="196">
        <f t="shared" si="17"/>
        <v>2.3259398068284309E-2</v>
      </c>
    </row>
    <row r="114" spans="2:9" x14ac:dyDescent="0.25">
      <c r="B114" s="194" t="s">
        <v>116</v>
      </c>
      <c r="C114" s="195">
        <v>486</v>
      </c>
      <c r="D114" s="195">
        <v>392</v>
      </c>
      <c r="E114" s="195">
        <v>409</v>
      </c>
      <c r="F114" s="195">
        <v>650</v>
      </c>
      <c r="G114" s="195">
        <v>575</v>
      </c>
      <c r="H114" s="196">
        <f t="shared" si="16"/>
        <v>-0.11538461538461542</v>
      </c>
      <c r="I114" s="196">
        <f t="shared" si="17"/>
        <v>1.0070140719270746E-3</v>
      </c>
    </row>
    <row r="115" spans="2:9" x14ac:dyDescent="0.25">
      <c r="B115" s="194" t="s">
        <v>119</v>
      </c>
      <c r="C115" s="195">
        <v>1111</v>
      </c>
      <c r="D115" s="195">
        <v>1161</v>
      </c>
      <c r="E115" s="195">
        <v>1257</v>
      </c>
      <c r="F115" s="195">
        <v>1822</v>
      </c>
      <c r="G115" s="195">
        <v>1596</v>
      </c>
      <c r="H115" s="196">
        <f t="shared" si="16"/>
        <v>-0.12403951701427007</v>
      </c>
      <c r="I115" s="196">
        <f t="shared" si="17"/>
        <v>2.7951207979054109E-3</v>
      </c>
    </row>
    <row r="116" spans="2:9" x14ac:dyDescent="0.25">
      <c r="B116" s="194" t="s">
        <v>126</v>
      </c>
      <c r="C116" s="195">
        <v>559</v>
      </c>
      <c r="D116" s="195">
        <v>300</v>
      </c>
      <c r="E116" s="195">
        <v>536</v>
      </c>
      <c r="F116" s="195">
        <v>332</v>
      </c>
      <c r="G116" s="195">
        <v>546</v>
      </c>
      <c r="H116" s="196">
        <f t="shared" si="16"/>
        <v>0.64457831325301207</v>
      </c>
      <c r="I116" s="196">
        <f t="shared" si="17"/>
        <v>9.5622553612553524E-4</v>
      </c>
    </row>
    <row r="117" spans="2:9" x14ac:dyDescent="0.25">
      <c r="B117" s="194" t="s">
        <v>122</v>
      </c>
      <c r="C117" s="195">
        <v>618</v>
      </c>
      <c r="D117" s="195">
        <v>420</v>
      </c>
      <c r="E117" s="195">
        <v>311</v>
      </c>
      <c r="F117" s="195">
        <v>345</v>
      </c>
      <c r="G117" s="195">
        <v>479</v>
      </c>
      <c r="H117" s="196">
        <f t="shared" si="16"/>
        <v>0.38840579710144918</v>
      </c>
      <c r="I117" s="196">
        <f t="shared" si="17"/>
        <v>8.3888650513577181E-4</v>
      </c>
    </row>
    <row r="118" spans="2:9" x14ac:dyDescent="0.25">
      <c r="B118" s="194" t="s">
        <v>131</v>
      </c>
      <c r="C118" s="195">
        <v>15</v>
      </c>
      <c r="D118" s="195">
        <v>41</v>
      </c>
      <c r="E118" s="195">
        <v>17</v>
      </c>
      <c r="F118" s="195">
        <v>4</v>
      </c>
      <c r="G118" s="195">
        <v>5</v>
      </c>
      <c r="H118" s="196">
        <f t="shared" si="16"/>
        <v>0.25</v>
      </c>
      <c r="I118" s="196">
        <f t="shared" si="17"/>
        <v>8.7566441037136928E-6</v>
      </c>
    </row>
    <row r="119" spans="2:9" x14ac:dyDescent="0.25">
      <c r="B119" s="194" t="s">
        <v>134</v>
      </c>
      <c r="C119" s="195">
        <v>5</v>
      </c>
      <c r="D119" s="195">
        <v>10</v>
      </c>
      <c r="E119" s="195">
        <v>22</v>
      </c>
      <c r="F119" s="195">
        <v>9</v>
      </c>
      <c r="G119" s="195">
        <v>3</v>
      </c>
      <c r="H119" s="196">
        <f t="shared" si="16"/>
        <v>-0.66666666666666674</v>
      </c>
      <c r="I119" s="196">
        <f t="shared" si="17"/>
        <v>5.2539864622282155E-6</v>
      </c>
    </row>
    <row r="120" spans="2:9" x14ac:dyDescent="0.25">
      <c r="B120" s="199" t="s">
        <v>148</v>
      </c>
      <c r="C120" s="200">
        <f>C112-SUM(C113:C119)</f>
        <v>1842</v>
      </c>
      <c r="D120" s="200">
        <f>D112-SUM(D113:D119)</f>
        <v>2651</v>
      </c>
      <c r="E120" s="200">
        <f>E112-SUM(E113:E119)</f>
        <v>2538</v>
      </c>
      <c r="F120" s="200">
        <f>F112-SUM(F113:F119)</f>
        <v>3012</v>
      </c>
      <c r="G120" s="200">
        <f>G112-SUM(G113:G119)</f>
        <v>2610</v>
      </c>
      <c r="H120" s="201">
        <f t="shared" si="16"/>
        <v>-0.13346613545816732</v>
      </c>
      <c r="I120" s="201">
        <f t="shared" si="17"/>
        <v>4.5709682221385479E-3</v>
      </c>
    </row>
    <row r="121" spans="2:9" x14ac:dyDescent="0.25">
      <c r="B121" s="186" t="s">
        <v>54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71</v>
      </c>
      <c r="C122" s="209">
        <v>14503</v>
      </c>
      <c r="D122" s="209">
        <v>16220</v>
      </c>
      <c r="E122" s="209">
        <v>15661</v>
      </c>
      <c r="F122" s="209">
        <v>15944</v>
      </c>
      <c r="G122" s="209">
        <v>17758</v>
      </c>
      <c r="H122" s="210">
        <f t="shared" ref="H122:H134" si="18">IFERROR(G122/F122-1,"-")</f>
        <v>0.11377320622177622</v>
      </c>
      <c r="I122" s="210">
        <f t="shared" ref="I122:I134" si="19">G122/G$10</f>
        <v>3.1100097198749552E-2</v>
      </c>
    </row>
    <row r="123" spans="2:9" x14ac:dyDescent="0.25">
      <c r="B123" s="190" t="s">
        <v>100</v>
      </c>
      <c r="C123" s="191">
        <v>9513</v>
      </c>
      <c r="D123" s="191">
        <v>9159</v>
      </c>
      <c r="E123" s="191">
        <v>9130</v>
      </c>
      <c r="F123" s="191">
        <v>9659</v>
      </c>
      <c r="G123" s="191">
        <v>11269</v>
      </c>
      <c r="H123" s="192">
        <f t="shared" si="18"/>
        <v>0.16668392173102808</v>
      </c>
      <c r="I123" s="192">
        <f t="shared" si="19"/>
        <v>1.9735724480949922E-2</v>
      </c>
    </row>
    <row r="124" spans="2:9" x14ac:dyDescent="0.25">
      <c r="B124" s="194" t="s">
        <v>106</v>
      </c>
      <c r="C124" s="195">
        <v>4290</v>
      </c>
      <c r="D124" s="195">
        <v>5351</v>
      </c>
      <c r="E124" s="195">
        <v>4081</v>
      </c>
      <c r="F124" s="195">
        <v>5505</v>
      </c>
      <c r="G124" s="195">
        <v>6952</v>
      </c>
      <c r="H124" s="196">
        <f t="shared" si="18"/>
        <v>0.2628519527702089</v>
      </c>
      <c r="I124" s="196">
        <f t="shared" si="19"/>
        <v>1.2175237961803519E-2</v>
      </c>
    </row>
    <row r="125" spans="2:9" x14ac:dyDescent="0.25">
      <c r="B125" s="194" t="s">
        <v>103</v>
      </c>
      <c r="C125" s="195">
        <v>5223</v>
      </c>
      <c r="D125" s="195">
        <v>3808</v>
      </c>
      <c r="E125" s="195">
        <v>5049</v>
      </c>
      <c r="F125" s="195">
        <v>4154</v>
      </c>
      <c r="G125" s="195">
        <v>4317</v>
      </c>
      <c r="H125" s="196">
        <f t="shared" si="18"/>
        <v>3.9239287433798786E-2</v>
      </c>
      <c r="I125" s="196">
        <f t="shared" si="19"/>
        <v>7.560486519146402E-3</v>
      </c>
    </row>
    <row r="126" spans="2:9" x14ac:dyDescent="0.25">
      <c r="B126" s="190" t="s">
        <v>110</v>
      </c>
      <c r="C126" s="191">
        <v>4990</v>
      </c>
      <c r="D126" s="191">
        <v>7061</v>
      </c>
      <c r="E126" s="191">
        <v>6531</v>
      </c>
      <c r="F126" s="191">
        <v>6285</v>
      </c>
      <c r="G126" s="191">
        <v>6489</v>
      </c>
      <c r="H126" s="192">
        <f t="shared" si="18"/>
        <v>3.2458233890214849E-2</v>
      </c>
      <c r="I126" s="192">
        <f t="shared" si="19"/>
        <v>1.136437271779963E-2</v>
      </c>
    </row>
    <row r="127" spans="2:9" x14ac:dyDescent="0.25">
      <c r="B127" s="194" t="s">
        <v>113</v>
      </c>
      <c r="C127" s="195">
        <v>263</v>
      </c>
      <c r="D127" s="195">
        <v>902</v>
      </c>
      <c r="E127" s="195">
        <v>1530</v>
      </c>
      <c r="F127" s="195">
        <v>591</v>
      </c>
      <c r="G127" s="195">
        <v>705</v>
      </c>
      <c r="H127" s="196">
        <f t="shared" si="18"/>
        <v>0.19289340101522834</v>
      </c>
      <c r="I127" s="196">
        <f t="shared" si="19"/>
        <v>1.2346868186236307E-3</v>
      </c>
    </row>
    <row r="128" spans="2:9" x14ac:dyDescent="0.25">
      <c r="B128" s="194" t="s">
        <v>116</v>
      </c>
      <c r="C128" s="195">
        <v>419</v>
      </c>
      <c r="D128" s="195">
        <v>619</v>
      </c>
      <c r="E128" s="195">
        <v>620</v>
      </c>
      <c r="F128" s="195">
        <v>689</v>
      </c>
      <c r="G128" s="195">
        <v>508</v>
      </c>
      <c r="H128" s="196">
        <f t="shared" si="18"/>
        <v>-0.26269956458635702</v>
      </c>
      <c r="I128" s="196">
        <f t="shared" si="19"/>
        <v>8.8967504093731119E-4</v>
      </c>
    </row>
    <row r="129" spans="2:9" x14ac:dyDescent="0.25">
      <c r="B129" s="194" t="s">
        <v>119</v>
      </c>
      <c r="C129" s="195">
        <v>900</v>
      </c>
      <c r="D129" s="195">
        <v>921</v>
      </c>
      <c r="E129" s="195">
        <v>878</v>
      </c>
      <c r="F129" s="195">
        <v>1102</v>
      </c>
      <c r="G129" s="195">
        <v>1126</v>
      </c>
      <c r="H129" s="196">
        <f t="shared" si="18"/>
        <v>2.1778584392014411E-2</v>
      </c>
      <c r="I129" s="196">
        <f t="shared" si="19"/>
        <v>1.9719962521563238E-3</v>
      </c>
    </row>
    <row r="130" spans="2:9" x14ac:dyDescent="0.25">
      <c r="B130" s="194" t="s">
        <v>126</v>
      </c>
      <c r="C130" s="195">
        <v>109</v>
      </c>
      <c r="D130" s="195">
        <v>375</v>
      </c>
      <c r="E130" s="195">
        <v>245</v>
      </c>
      <c r="F130" s="195">
        <v>210</v>
      </c>
      <c r="G130" s="195">
        <v>220</v>
      </c>
      <c r="H130" s="196">
        <f t="shared" si="18"/>
        <v>4.7619047619047672E-2</v>
      </c>
      <c r="I130" s="196">
        <f t="shared" si="19"/>
        <v>3.8529234056340248E-4</v>
      </c>
    </row>
    <row r="131" spans="2:9" x14ac:dyDescent="0.25">
      <c r="B131" s="194" t="s">
        <v>122</v>
      </c>
      <c r="C131" s="195">
        <v>110</v>
      </c>
      <c r="D131" s="195">
        <v>194</v>
      </c>
      <c r="E131" s="195">
        <v>130</v>
      </c>
      <c r="F131" s="195">
        <v>122</v>
      </c>
      <c r="G131" s="195">
        <v>276</v>
      </c>
      <c r="H131" s="196">
        <f t="shared" si="18"/>
        <v>1.262295081967213</v>
      </c>
      <c r="I131" s="196">
        <f t="shared" si="19"/>
        <v>4.8336675452499586E-4</v>
      </c>
    </row>
    <row r="132" spans="2:9" x14ac:dyDescent="0.25">
      <c r="B132" s="194" t="s">
        <v>131</v>
      </c>
      <c r="C132" s="195">
        <v>22</v>
      </c>
      <c r="D132" s="195">
        <v>26</v>
      </c>
      <c r="E132" s="195">
        <v>33</v>
      </c>
      <c r="F132" s="195">
        <v>23</v>
      </c>
      <c r="G132" s="195">
        <v>28</v>
      </c>
      <c r="H132" s="196">
        <f t="shared" si="18"/>
        <v>0.21739130434782616</v>
      </c>
      <c r="I132" s="196">
        <f t="shared" si="19"/>
        <v>4.9037206980796677E-5</v>
      </c>
    </row>
    <row r="133" spans="2:9" x14ac:dyDescent="0.25">
      <c r="B133" s="194" t="s">
        <v>134</v>
      </c>
      <c r="C133" s="195">
        <v>28</v>
      </c>
      <c r="D133" s="195">
        <v>15</v>
      </c>
      <c r="E133" s="195">
        <v>34</v>
      </c>
      <c r="F133" s="195">
        <v>38</v>
      </c>
      <c r="G133" s="195">
        <v>14</v>
      </c>
      <c r="H133" s="196">
        <f t="shared" si="18"/>
        <v>-0.63157894736842102</v>
      </c>
      <c r="I133" s="196">
        <f t="shared" si="19"/>
        <v>2.4518603490398338E-5</v>
      </c>
    </row>
    <row r="134" spans="2:9" x14ac:dyDescent="0.25">
      <c r="B134" s="199" t="s">
        <v>148</v>
      </c>
      <c r="C134" s="200">
        <f>C126-SUM(C127:C133)</f>
        <v>3139</v>
      </c>
      <c r="D134" s="200">
        <f>D126-SUM(D127:D133)</f>
        <v>4009</v>
      </c>
      <c r="E134" s="200">
        <f>E126-SUM(E127:E133)</f>
        <v>3061</v>
      </c>
      <c r="F134" s="200">
        <f>F126-SUM(F127:F133)</f>
        <v>3510</v>
      </c>
      <c r="G134" s="200">
        <f>G126-SUM(G127:G133)</f>
        <v>3612</v>
      </c>
      <c r="H134" s="201">
        <f t="shared" si="18"/>
        <v>2.9059829059828957E-2</v>
      </c>
      <c r="I134" s="201">
        <f t="shared" si="19"/>
        <v>6.3257997005227717E-3</v>
      </c>
    </row>
    <row r="135" spans="2:9" x14ac:dyDescent="0.25">
      <c r="B135" s="186" t="s">
        <v>55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71</v>
      </c>
      <c r="C136" s="209">
        <v>20044</v>
      </c>
      <c r="D136" s="209">
        <v>29629</v>
      </c>
      <c r="E136" s="209">
        <v>30619</v>
      </c>
      <c r="F136" s="209">
        <v>30242</v>
      </c>
      <c r="G136" s="209">
        <v>30549</v>
      </c>
      <c r="H136" s="210">
        <f t="shared" ref="H136:H148" si="20">IFERROR(G136/F136-1,"-")</f>
        <v>1.015144501025067E-2</v>
      </c>
      <c r="I136" s="210">
        <f t="shared" ref="I136:I148" si="21">G136/G$10</f>
        <v>5.3501344144869921E-2</v>
      </c>
    </row>
    <row r="137" spans="2:9" x14ac:dyDescent="0.25">
      <c r="B137" s="190" t="s">
        <v>100</v>
      </c>
      <c r="C137" s="191">
        <v>9101</v>
      </c>
      <c r="D137" s="191">
        <v>5891</v>
      </c>
      <c r="E137" s="191">
        <v>4575</v>
      </c>
      <c r="F137" s="191">
        <v>5232</v>
      </c>
      <c r="G137" s="191">
        <v>5802</v>
      </c>
      <c r="H137" s="192">
        <f t="shared" si="20"/>
        <v>0.10894495412844041</v>
      </c>
      <c r="I137" s="192">
        <f t="shared" si="21"/>
        <v>1.0161209817949369E-2</v>
      </c>
    </row>
    <row r="138" spans="2:9" x14ac:dyDescent="0.25">
      <c r="B138" s="194" t="s">
        <v>106</v>
      </c>
      <c r="C138" s="195">
        <v>6186</v>
      </c>
      <c r="D138" s="195">
        <v>4323</v>
      </c>
      <c r="E138" s="195">
        <v>2833</v>
      </c>
      <c r="F138" s="195">
        <v>3337</v>
      </c>
      <c r="G138" s="195">
        <v>3534</v>
      </c>
      <c r="H138" s="196">
        <f t="shared" si="20"/>
        <v>5.9035061432424429E-2</v>
      </c>
      <c r="I138" s="196">
        <f t="shared" si="21"/>
        <v>6.1891960525048383E-3</v>
      </c>
    </row>
    <row r="139" spans="2:9" x14ac:dyDescent="0.25">
      <c r="B139" s="194" t="s">
        <v>103</v>
      </c>
      <c r="C139" s="195">
        <v>2915</v>
      </c>
      <c r="D139" s="195">
        <v>1568</v>
      </c>
      <c r="E139" s="195">
        <v>1742</v>
      </c>
      <c r="F139" s="195">
        <v>1895</v>
      </c>
      <c r="G139" s="195">
        <v>2268</v>
      </c>
      <c r="H139" s="196">
        <f t="shared" si="20"/>
        <v>0.19683377308707128</v>
      </c>
      <c r="I139" s="196">
        <f t="shared" si="21"/>
        <v>3.9720137654445306E-3</v>
      </c>
    </row>
    <row r="140" spans="2:9" x14ac:dyDescent="0.25">
      <c r="B140" s="190" t="s">
        <v>110</v>
      </c>
      <c r="C140" s="191">
        <v>10943</v>
      </c>
      <c r="D140" s="191">
        <v>23738</v>
      </c>
      <c r="E140" s="191">
        <v>26044</v>
      </c>
      <c r="F140" s="191">
        <v>25010</v>
      </c>
      <c r="G140" s="191">
        <v>24747</v>
      </c>
      <c r="H140" s="192">
        <f t="shared" si="20"/>
        <v>-1.0515793682526975E-2</v>
      </c>
      <c r="I140" s="192">
        <f t="shared" si="21"/>
        <v>4.3340134326920549E-2</v>
      </c>
    </row>
    <row r="141" spans="2:9" x14ac:dyDescent="0.25">
      <c r="B141" s="194" t="s">
        <v>113</v>
      </c>
      <c r="C141" s="195">
        <v>3062</v>
      </c>
      <c r="D141" s="195">
        <v>11844</v>
      </c>
      <c r="E141" s="195">
        <v>12404</v>
      </c>
      <c r="F141" s="195">
        <v>12629</v>
      </c>
      <c r="G141" s="195">
        <v>13196</v>
      </c>
      <c r="H141" s="196">
        <f t="shared" si="20"/>
        <v>4.4896666402723939E-2</v>
      </c>
      <c r="I141" s="196">
        <f t="shared" si="21"/>
        <v>2.3110535118521177E-2</v>
      </c>
    </row>
    <row r="142" spans="2:9" x14ac:dyDescent="0.25">
      <c r="B142" s="194" t="s">
        <v>116</v>
      </c>
      <c r="C142" s="195">
        <v>1046</v>
      </c>
      <c r="D142" s="195">
        <v>1339</v>
      </c>
      <c r="E142" s="195">
        <v>2035</v>
      </c>
      <c r="F142" s="195">
        <v>1564</v>
      </c>
      <c r="G142" s="195">
        <v>1925</v>
      </c>
      <c r="H142" s="196">
        <f t="shared" si="20"/>
        <v>0.2308184143222507</v>
      </c>
      <c r="I142" s="196">
        <f t="shared" si="21"/>
        <v>3.3713079799297719E-3</v>
      </c>
    </row>
    <row r="143" spans="2:9" x14ac:dyDescent="0.25">
      <c r="B143" s="194" t="s">
        <v>119</v>
      </c>
      <c r="C143" s="195">
        <v>1980</v>
      </c>
      <c r="D143" s="195">
        <v>2939</v>
      </c>
      <c r="E143" s="195">
        <v>2723</v>
      </c>
      <c r="F143" s="195">
        <v>2640</v>
      </c>
      <c r="G143" s="195">
        <v>2481</v>
      </c>
      <c r="H143" s="196">
        <f t="shared" si="20"/>
        <v>-6.0227272727272685E-2</v>
      </c>
      <c r="I143" s="196">
        <f t="shared" si="21"/>
        <v>4.3450468042627345E-3</v>
      </c>
    </row>
    <row r="144" spans="2:9" x14ac:dyDescent="0.25">
      <c r="B144" s="194" t="s">
        <v>126</v>
      </c>
      <c r="C144" s="195">
        <v>196</v>
      </c>
      <c r="D144" s="195">
        <v>1378</v>
      </c>
      <c r="E144" s="195">
        <v>1377</v>
      </c>
      <c r="F144" s="195">
        <v>678</v>
      </c>
      <c r="G144" s="195">
        <v>573</v>
      </c>
      <c r="H144" s="196">
        <f t="shared" si="20"/>
        <v>-0.15486725663716816</v>
      </c>
      <c r="I144" s="196">
        <f t="shared" si="21"/>
        <v>1.0035114142855892E-3</v>
      </c>
    </row>
    <row r="145" spans="2:9" x14ac:dyDescent="0.25">
      <c r="B145" s="194" t="s">
        <v>122</v>
      </c>
      <c r="C145" s="195">
        <v>664</v>
      </c>
      <c r="D145" s="195">
        <v>380</v>
      </c>
      <c r="E145" s="195">
        <v>683</v>
      </c>
      <c r="F145" s="195">
        <v>623</v>
      </c>
      <c r="G145" s="195">
        <v>394</v>
      </c>
      <c r="H145" s="196">
        <f t="shared" si="20"/>
        <v>-0.3675762439807384</v>
      </c>
      <c r="I145" s="196">
        <f t="shared" si="21"/>
        <v>6.9002355537263894E-4</v>
      </c>
    </row>
    <row r="146" spans="2:9" x14ac:dyDescent="0.25">
      <c r="B146" s="194" t="s">
        <v>131</v>
      </c>
      <c r="C146" s="195">
        <v>6</v>
      </c>
      <c r="D146" s="195">
        <v>40</v>
      </c>
      <c r="E146" s="195">
        <v>15</v>
      </c>
      <c r="F146" s="195">
        <v>25</v>
      </c>
      <c r="G146" s="195">
        <v>13</v>
      </c>
      <c r="H146" s="196">
        <f t="shared" si="20"/>
        <v>-0.48</v>
      </c>
      <c r="I146" s="196">
        <f t="shared" si="21"/>
        <v>2.2767274669655602E-5</v>
      </c>
    </row>
    <row r="147" spans="2:9" x14ac:dyDescent="0.25">
      <c r="B147" s="194" t="s">
        <v>134</v>
      </c>
      <c r="C147" s="195">
        <v>0</v>
      </c>
      <c r="D147" s="195">
        <v>19</v>
      </c>
      <c r="E147" s="195">
        <v>36</v>
      </c>
      <c r="F147" s="195">
        <v>3</v>
      </c>
      <c r="G147" s="195">
        <v>11</v>
      </c>
      <c r="H147" s="196">
        <f t="shared" si="20"/>
        <v>2.6666666666666665</v>
      </c>
      <c r="I147" s="196">
        <f t="shared" si="21"/>
        <v>1.9264617028170125E-5</v>
      </c>
    </row>
    <row r="148" spans="2:9" x14ac:dyDescent="0.25">
      <c r="B148" s="199" t="s">
        <v>148</v>
      </c>
      <c r="C148" s="200">
        <f>C140-SUM(C141:C147)</f>
        <v>3989</v>
      </c>
      <c r="D148" s="200">
        <f>D140-SUM(D141:D147)</f>
        <v>5799</v>
      </c>
      <c r="E148" s="200">
        <f>E140-SUM(E141:E147)</f>
        <v>6771</v>
      </c>
      <c r="F148" s="200">
        <f>F140-SUM(F141:F147)</f>
        <v>6848</v>
      </c>
      <c r="G148" s="200">
        <f>G140-SUM(G141:G147)</f>
        <v>6154</v>
      </c>
      <c r="H148" s="201">
        <f t="shared" si="20"/>
        <v>-0.10134345794392519</v>
      </c>
      <c r="I148" s="201">
        <f t="shared" si="21"/>
        <v>1.0777677562850812E-2</v>
      </c>
    </row>
    <row r="149" spans="2:9" x14ac:dyDescent="0.25">
      <c r="B149" s="186" t="s">
        <v>56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71</v>
      </c>
      <c r="C150" s="209">
        <v>8229</v>
      </c>
      <c r="D150" s="209">
        <v>11913</v>
      </c>
      <c r="E150" s="209">
        <v>12459</v>
      </c>
      <c r="F150" s="209">
        <v>11227</v>
      </c>
      <c r="G150" s="209">
        <v>14179</v>
      </c>
      <c r="H150" s="210">
        <f t="shared" ref="H150:H162" si="22">IFERROR(G150/F150-1,"-")</f>
        <v>0.26293756123630541</v>
      </c>
      <c r="I150" s="210">
        <f t="shared" ref="I150:I162" si="23">G150/G$10</f>
        <v>2.4832091349311289E-2</v>
      </c>
    </row>
    <row r="151" spans="2:9" x14ac:dyDescent="0.25">
      <c r="B151" s="190" t="s">
        <v>100</v>
      </c>
      <c r="C151" s="191">
        <v>4608</v>
      </c>
      <c r="D151" s="191">
        <v>6399</v>
      </c>
      <c r="E151" s="191">
        <v>7080</v>
      </c>
      <c r="F151" s="191">
        <v>4661</v>
      </c>
      <c r="G151" s="191">
        <v>7162</v>
      </c>
      <c r="H151" s="192">
        <f t="shared" si="22"/>
        <v>0.53658013301866547</v>
      </c>
      <c r="I151" s="192">
        <f t="shared" si="23"/>
        <v>1.2543017014159493E-2</v>
      </c>
    </row>
    <row r="152" spans="2:9" x14ac:dyDescent="0.25">
      <c r="B152" s="194" t="s">
        <v>106</v>
      </c>
      <c r="C152" s="195">
        <v>2722</v>
      </c>
      <c r="D152" s="195">
        <v>4606</v>
      </c>
      <c r="E152" s="195">
        <v>5492</v>
      </c>
      <c r="F152" s="195">
        <v>2543</v>
      </c>
      <c r="G152" s="195">
        <v>4015</v>
      </c>
      <c r="H152" s="196">
        <f t="shared" si="22"/>
        <v>0.57884388517499019</v>
      </c>
      <c r="I152" s="196">
        <f t="shared" si="23"/>
        <v>7.031585215282095E-3</v>
      </c>
    </row>
    <row r="153" spans="2:9" x14ac:dyDescent="0.25">
      <c r="B153" s="194" t="s">
        <v>103</v>
      </c>
      <c r="C153" s="195">
        <v>1886</v>
      </c>
      <c r="D153" s="195">
        <v>1793</v>
      </c>
      <c r="E153" s="195">
        <v>1588</v>
      </c>
      <c r="F153" s="195">
        <v>2118</v>
      </c>
      <c r="G153" s="195">
        <v>3147</v>
      </c>
      <c r="H153" s="196">
        <f t="shared" si="22"/>
        <v>0.48583569405099158</v>
      </c>
      <c r="I153" s="196">
        <f t="shared" si="23"/>
        <v>5.5114317988773981E-3</v>
      </c>
    </row>
    <row r="154" spans="2:9" x14ac:dyDescent="0.25">
      <c r="B154" s="190" t="s">
        <v>110</v>
      </c>
      <c r="C154" s="191">
        <v>3621</v>
      </c>
      <c r="D154" s="191">
        <v>5514</v>
      </c>
      <c r="E154" s="191">
        <v>5379</v>
      </c>
      <c r="F154" s="191">
        <v>6566</v>
      </c>
      <c r="G154" s="191">
        <v>7017</v>
      </c>
      <c r="H154" s="192">
        <f t="shared" si="22"/>
        <v>6.8687176363082525E-2</v>
      </c>
      <c r="I154" s="192">
        <f t="shared" si="23"/>
        <v>1.2289074335151796E-2</v>
      </c>
    </row>
    <row r="155" spans="2:9" x14ac:dyDescent="0.25">
      <c r="B155" s="194" t="s">
        <v>113</v>
      </c>
      <c r="C155" s="195">
        <v>404</v>
      </c>
      <c r="D155" s="195">
        <v>2033</v>
      </c>
      <c r="E155" s="195">
        <v>1670</v>
      </c>
      <c r="F155" s="195">
        <v>1791</v>
      </c>
      <c r="G155" s="195">
        <v>1746</v>
      </c>
      <c r="H155" s="196">
        <f t="shared" si="22"/>
        <v>-2.5125628140703515E-2</v>
      </c>
      <c r="I155" s="196">
        <f t="shared" si="23"/>
        <v>3.0578201210168217E-3</v>
      </c>
    </row>
    <row r="156" spans="2:9" x14ac:dyDescent="0.25">
      <c r="B156" s="194" t="s">
        <v>116</v>
      </c>
      <c r="C156" s="195">
        <v>615</v>
      </c>
      <c r="D156" s="195">
        <v>732</v>
      </c>
      <c r="E156" s="195">
        <v>772</v>
      </c>
      <c r="F156" s="195">
        <v>751</v>
      </c>
      <c r="G156" s="195">
        <v>700</v>
      </c>
      <c r="H156" s="196">
        <f t="shared" si="22"/>
        <v>-6.7909454061251706E-2</v>
      </c>
      <c r="I156" s="196">
        <f t="shared" si="23"/>
        <v>1.225930174519917E-3</v>
      </c>
    </row>
    <row r="157" spans="2:9" x14ac:dyDescent="0.25">
      <c r="B157" s="194" t="s">
        <v>119</v>
      </c>
      <c r="C157" s="195">
        <v>736</v>
      </c>
      <c r="D157" s="195">
        <v>883</v>
      </c>
      <c r="E157" s="195">
        <v>1126</v>
      </c>
      <c r="F157" s="195">
        <v>1446</v>
      </c>
      <c r="G157" s="195">
        <v>2347</v>
      </c>
      <c r="H157" s="196">
        <f t="shared" si="22"/>
        <v>0.62309820193637622</v>
      </c>
      <c r="I157" s="196">
        <f t="shared" si="23"/>
        <v>4.1103687422832077E-3</v>
      </c>
    </row>
    <row r="158" spans="2:9" x14ac:dyDescent="0.25">
      <c r="B158" s="194" t="s">
        <v>126</v>
      </c>
      <c r="C158" s="195">
        <v>107</v>
      </c>
      <c r="D158" s="195">
        <v>142</v>
      </c>
      <c r="E158" s="195">
        <v>162</v>
      </c>
      <c r="F158" s="195">
        <v>229</v>
      </c>
      <c r="G158" s="195">
        <v>143</v>
      </c>
      <c r="H158" s="196">
        <f t="shared" si="22"/>
        <v>-0.37554585152838427</v>
      </c>
      <c r="I158" s="196">
        <f t="shared" si="23"/>
        <v>2.5044002136621164E-4</v>
      </c>
    </row>
    <row r="159" spans="2:9" x14ac:dyDescent="0.25">
      <c r="B159" s="194" t="s">
        <v>122</v>
      </c>
      <c r="C159" s="195">
        <v>520</v>
      </c>
      <c r="D159" s="195">
        <v>677</v>
      </c>
      <c r="E159" s="195">
        <v>389</v>
      </c>
      <c r="F159" s="195">
        <v>640</v>
      </c>
      <c r="G159" s="195">
        <v>395</v>
      </c>
      <c r="H159" s="196">
        <f t="shared" si="22"/>
        <v>-0.3828125</v>
      </c>
      <c r="I159" s="196">
        <f t="shared" si="23"/>
        <v>6.9177488419338174E-4</v>
      </c>
    </row>
    <row r="160" spans="2:9" x14ac:dyDescent="0.25">
      <c r="B160" s="194" t="s">
        <v>131</v>
      </c>
      <c r="C160" s="195">
        <v>9</v>
      </c>
      <c r="D160" s="195">
        <v>12</v>
      </c>
      <c r="E160" s="195">
        <v>7</v>
      </c>
      <c r="F160" s="195">
        <v>10</v>
      </c>
      <c r="G160" s="195">
        <v>11</v>
      </c>
      <c r="H160" s="196">
        <f t="shared" si="22"/>
        <v>0.10000000000000009</v>
      </c>
      <c r="I160" s="196">
        <f t="shared" si="23"/>
        <v>1.9264617028170125E-5</v>
      </c>
    </row>
    <row r="161" spans="2:9" x14ac:dyDescent="0.25">
      <c r="B161" s="194" t="s">
        <v>134</v>
      </c>
      <c r="C161" s="195">
        <v>1</v>
      </c>
      <c r="D161" s="195">
        <v>8</v>
      </c>
      <c r="E161" s="195">
        <v>6</v>
      </c>
      <c r="F161" s="195">
        <v>16</v>
      </c>
      <c r="G161" s="195">
        <v>5</v>
      </c>
      <c r="H161" s="196">
        <f t="shared" si="22"/>
        <v>-0.6875</v>
      </c>
      <c r="I161" s="196">
        <f t="shared" si="23"/>
        <v>8.7566441037136928E-6</v>
      </c>
    </row>
    <row r="162" spans="2:9" x14ac:dyDescent="0.25">
      <c r="B162" s="199" t="s">
        <v>148</v>
      </c>
      <c r="C162" s="200">
        <f>C154-SUM(C155:C161)</f>
        <v>1229</v>
      </c>
      <c r="D162" s="200">
        <f>D154-SUM(D155:D161)</f>
        <v>1027</v>
      </c>
      <c r="E162" s="200">
        <f>E154-SUM(E155:E161)</f>
        <v>1247</v>
      </c>
      <c r="F162" s="200">
        <f>F154-SUM(F155:F161)</f>
        <v>1683</v>
      </c>
      <c r="G162" s="200">
        <f>G154-SUM(G155:G161)</f>
        <v>1670</v>
      </c>
      <c r="H162" s="201">
        <f t="shared" si="22"/>
        <v>-7.724301841948944E-3</v>
      </c>
      <c r="I162" s="201">
        <f t="shared" si="23"/>
        <v>2.9247191306403732E-3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58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E9680-4A9C-4D12-A112-F58D0F22EEEC}">
  <sheetPr>
    <tabColor rgb="FFFFC000"/>
    <pageSetUpPr fitToPage="1"/>
  </sheetPr>
  <dimension ref="A1:X16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277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46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278</v>
      </c>
      <c r="D7" s="205" t="s">
        <v>269</v>
      </c>
      <c r="E7" s="205" t="s">
        <v>270</v>
      </c>
      <c r="F7" s="205" t="s">
        <v>271</v>
      </c>
      <c r="G7" s="205" t="s">
        <v>272</v>
      </c>
      <c r="H7" s="205" t="s">
        <v>273</v>
      </c>
      <c r="I7" s="205" t="s">
        <v>274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269</v>
      </c>
      <c r="Q7" s="205" t="s">
        <v>270</v>
      </c>
      <c r="R7" s="205" t="s">
        <v>271</v>
      </c>
      <c r="S7" s="205" t="s">
        <v>272</v>
      </c>
      <c r="T7" s="205" t="s">
        <v>273</v>
      </c>
      <c r="U7" s="205" t="s">
        <v>274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46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51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71</v>
      </c>
      <c r="C9" s="209">
        <v>3332064</v>
      </c>
      <c r="D9" s="209">
        <v>1300031</v>
      </c>
      <c r="E9" s="209">
        <v>1044177</v>
      </c>
      <c r="F9" s="209">
        <v>3176278</v>
      </c>
      <c r="G9" s="209">
        <v>3517689</v>
      </c>
      <c r="H9" s="209">
        <v>3757177</v>
      </c>
      <c r="I9" s="209">
        <v>3733324</v>
      </c>
      <c r="J9" s="210">
        <f>IFERROR(I9/H9-1,"-")</f>
        <v>-6.3486495312837787E-3</v>
      </c>
      <c r="K9" s="209">
        <f t="shared" ref="K9:K21" si="0">I9-H9</f>
        <v>-23853</v>
      </c>
      <c r="L9" s="210">
        <f t="shared" ref="L9:L21" si="1">I9/I$9</f>
        <v>1</v>
      </c>
      <c r="O9" s="187" t="s">
        <v>71</v>
      </c>
      <c r="P9" s="209">
        <v>206914</v>
      </c>
      <c r="Q9" s="209">
        <v>177367</v>
      </c>
      <c r="R9" s="209">
        <v>532479</v>
      </c>
      <c r="S9" s="209">
        <v>616430</v>
      </c>
      <c r="T9" s="209">
        <v>713747</v>
      </c>
      <c r="U9" s="209">
        <v>731835</v>
      </c>
      <c r="V9" s="210">
        <f>IFERROR(U9/T9-1,"-")</f>
        <v>2.5342313172594721E-2</v>
      </c>
      <c r="W9" s="209">
        <f>U9-T9</f>
        <v>18088</v>
      </c>
      <c r="X9" s="210">
        <f t="shared" ref="X9:X21" si="2">U9/U$9</f>
        <v>1</v>
      </c>
    </row>
    <row r="10" spans="1:24" x14ac:dyDescent="0.25">
      <c r="A10" s="1" t="s">
        <v>99</v>
      </c>
      <c r="B10" s="190" t="s">
        <v>100</v>
      </c>
      <c r="C10" s="191">
        <v>737923</v>
      </c>
      <c r="D10" s="191">
        <v>293310</v>
      </c>
      <c r="E10" s="191">
        <v>511350</v>
      </c>
      <c r="F10" s="191">
        <v>714070</v>
      </c>
      <c r="G10" s="191">
        <v>739170</v>
      </c>
      <c r="H10" s="191">
        <v>742790</v>
      </c>
      <c r="I10" s="191">
        <v>749472</v>
      </c>
      <c r="J10" s="211">
        <f>IFERROR(I10/H10-1,"-")</f>
        <v>8.9958130831055971E-3</v>
      </c>
      <c r="K10" s="190">
        <f t="shared" si="0"/>
        <v>6682</v>
      </c>
      <c r="L10" s="192">
        <f t="shared" si="1"/>
        <v>0.2007519304512547</v>
      </c>
      <c r="O10" s="190" t="s">
        <v>100</v>
      </c>
      <c r="P10" s="191">
        <v>71683</v>
      </c>
      <c r="Q10" s="191">
        <v>106133</v>
      </c>
      <c r="R10" s="191">
        <v>260829</v>
      </c>
      <c r="S10" s="191">
        <v>272716</v>
      </c>
      <c r="T10" s="191">
        <v>296748</v>
      </c>
      <c r="U10" s="191">
        <v>309306</v>
      </c>
      <c r="V10" s="211">
        <f>IFERROR(U10/T10-1,"-")</f>
        <v>4.2318735088357817E-2</v>
      </c>
      <c r="W10" s="190">
        <f t="shared" ref="W10:W20" si="3">U10-T10</f>
        <v>12558</v>
      </c>
      <c r="X10" s="192">
        <f t="shared" si="2"/>
        <v>0.42264444854372912</v>
      </c>
    </row>
    <row r="11" spans="1:24" x14ac:dyDescent="0.25">
      <c r="A11" s="193" t="s">
        <v>106</v>
      </c>
      <c r="B11" s="194" t="s">
        <v>106</v>
      </c>
      <c r="C11" s="195">
        <v>293500</v>
      </c>
      <c r="D11" s="195">
        <v>121634</v>
      </c>
      <c r="E11" s="195">
        <v>282475</v>
      </c>
      <c r="F11" s="195">
        <v>306545</v>
      </c>
      <c r="G11" s="195">
        <v>306113</v>
      </c>
      <c r="H11" s="195">
        <v>299134</v>
      </c>
      <c r="I11" s="195">
        <v>290539</v>
      </c>
      <c r="J11" s="212">
        <f>IFERROR(I11/H11-1,"-")</f>
        <v>-2.8732942427139641E-2</v>
      </c>
      <c r="K11" s="194">
        <f t="shared" si="0"/>
        <v>-8595</v>
      </c>
      <c r="L11" s="196">
        <f t="shared" si="1"/>
        <v>7.78231409864239E-2</v>
      </c>
      <c r="O11" s="194" t="s">
        <v>106</v>
      </c>
      <c r="P11" s="195">
        <v>13872</v>
      </c>
      <c r="Q11" s="195">
        <v>39001</v>
      </c>
      <c r="R11" s="195">
        <v>70699</v>
      </c>
      <c r="S11" s="195">
        <v>69255</v>
      </c>
      <c r="T11" s="195">
        <v>82235</v>
      </c>
      <c r="U11" s="195">
        <v>72797</v>
      </c>
      <c r="V11" s="212">
        <f>IFERROR(U11/T11-1,"-")</f>
        <v>-0.11476865081777832</v>
      </c>
      <c r="W11" s="194">
        <f t="shared" si="3"/>
        <v>-9438</v>
      </c>
      <c r="X11" s="196">
        <f t="shared" si="2"/>
        <v>9.9471875491060138E-2</v>
      </c>
    </row>
    <row r="12" spans="1:24" x14ac:dyDescent="0.25">
      <c r="A12" s="193" t="s">
        <v>103</v>
      </c>
      <c r="B12" s="194" t="s">
        <v>103</v>
      </c>
      <c r="C12" s="195">
        <v>444423</v>
      </c>
      <c r="D12" s="195">
        <v>171676</v>
      </c>
      <c r="E12" s="195">
        <v>228875</v>
      </c>
      <c r="F12" s="195">
        <v>407525</v>
      </c>
      <c r="G12" s="195">
        <v>433057</v>
      </c>
      <c r="H12" s="195">
        <v>443656</v>
      </c>
      <c r="I12" s="195">
        <v>458933</v>
      </c>
      <c r="J12" s="212">
        <f>IFERROR(I12/H12-1,"-")</f>
        <v>3.4434336512974006E-2</v>
      </c>
      <c r="K12" s="194">
        <f t="shared" si="0"/>
        <v>15277</v>
      </c>
      <c r="L12" s="196">
        <f t="shared" si="1"/>
        <v>0.12292878946483081</v>
      </c>
      <c r="O12" s="194" t="s">
        <v>103</v>
      </c>
      <c r="P12" s="195">
        <v>57811</v>
      </c>
      <c r="Q12" s="195">
        <v>67132</v>
      </c>
      <c r="R12" s="195">
        <v>190130</v>
      </c>
      <c r="S12" s="195">
        <v>203461</v>
      </c>
      <c r="T12" s="195">
        <v>214513</v>
      </c>
      <c r="U12" s="195">
        <v>236509</v>
      </c>
      <c r="V12" s="212">
        <f>IFERROR(U12/T12-1,"-")</f>
        <v>0.10253924004605786</v>
      </c>
      <c r="W12" s="194">
        <f t="shared" si="3"/>
        <v>21996</v>
      </c>
      <c r="X12" s="196">
        <f t="shared" si="2"/>
        <v>0.323172573052669</v>
      </c>
    </row>
    <row r="13" spans="1:24" x14ac:dyDescent="0.25">
      <c r="A13" s="1"/>
      <c r="B13" s="190" t="s">
        <v>110</v>
      </c>
      <c r="C13" s="191">
        <v>2594141</v>
      </c>
      <c r="D13" s="191">
        <v>1006721</v>
      </c>
      <c r="E13" s="191">
        <v>532827</v>
      </c>
      <c r="F13" s="191">
        <v>2462208</v>
      </c>
      <c r="G13" s="191">
        <v>2778519</v>
      </c>
      <c r="H13" s="191">
        <v>3014387</v>
      </c>
      <c r="I13" s="191">
        <v>2983852</v>
      </c>
      <c r="J13" s="211">
        <f>IFERROR(I13/H13-1,"-")</f>
        <v>-1.0129754407778413E-2</v>
      </c>
      <c r="K13" s="190">
        <f t="shared" si="0"/>
        <v>-30535</v>
      </c>
      <c r="L13" s="192">
        <f t="shared" si="1"/>
        <v>0.79924806954874528</v>
      </c>
      <c r="O13" s="190" t="s">
        <v>110</v>
      </c>
      <c r="P13" s="191">
        <v>135231</v>
      </c>
      <c r="Q13" s="191">
        <v>71234</v>
      </c>
      <c r="R13" s="191">
        <v>271650</v>
      </c>
      <c r="S13" s="191">
        <v>343714</v>
      </c>
      <c r="T13" s="191">
        <v>416999</v>
      </c>
      <c r="U13" s="191">
        <v>422529</v>
      </c>
      <c r="V13" s="211">
        <f>IFERROR(U13/T13-1,"-")</f>
        <v>1.3261422689263114E-2</v>
      </c>
      <c r="W13" s="190">
        <f t="shared" si="3"/>
        <v>5530</v>
      </c>
      <c r="X13" s="192">
        <f t="shared" si="2"/>
        <v>0.57735555145627093</v>
      </c>
    </row>
    <row r="14" spans="1:24" s="76" customFormat="1" x14ac:dyDescent="0.25">
      <c r="B14" s="194" t="s">
        <v>113</v>
      </c>
      <c r="C14" s="195">
        <v>1198853</v>
      </c>
      <c r="D14" s="195">
        <v>394894</v>
      </c>
      <c r="E14" s="195">
        <v>81742</v>
      </c>
      <c r="F14" s="195">
        <v>1129683</v>
      </c>
      <c r="G14" s="195">
        <v>1299953</v>
      </c>
      <c r="H14" s="195">
        <v>1421592</v>
      </c>
      <c r="I14" s="195">
        <v>1417280</v>
      </c>
      <c r="J14" s="212">
        <f t="shared" ref="J14:J21" si="4">IFERROR(I14/H14-1,"-")</f>
        <v>-3.0332190952115923E-3</v>
      </c>
      <c r="K14" s="194">
        <f t="shared" si="0"/>
        <v>-4312</v>
      </c>
      <c r="L14" s="196">
        <f t="shared" si="1"/>
        <v>0.3796295205023727</v>
      </c>
      <c r="O14" s="194" t="s">
        <v>113</v>
      </c>
      <c r="P14" s="195">
        <v>22072</v>
      </c>
      <c r="Q14" s="195">
        <v>4933</v>
      </c>
      <c r="R14" s="195">
        <v>52946</v>
      </c>
      <c r="S14" s="195">
        <v>69206</v>
      </c>
      <c r="T14" s="195">
        <v>85297</v>
      </c>
      <c r="U14" s="195">
        <v>88987</v>
      </c>
      <c r="V14" s="212">
        <f t="shared" ref="V14:V21" si="5">IFERROR(U14/T14-1,"-")</f>
        <v>4.3260607055347844E-2</v>
      </c>
      <c r="W14" s="194">
        <f t="shared" si="3"/>
        <v>3690</v>
      </c>
      <c r="X14" s="196">
        <f t="shared" si="2"/>
        <v>0.12159434845286164</v>
      </c>
    </row>
    <row r="15" spans="1:24" s="76" customFormat="1" x14ac:dyDescent="0.25">
      <c r="B15" s="194" t="s">
        <v>116</v>
      </c>
      <c r="C15" s="195">
        <v>336454</v>
      </c>
      <c r="D15" s="195">
        <v>131661</v>
      </c>
      <c r="E15" s="195">
        <v>77225</v>
      </c>
      <c r="F15" s="195">
        <v>248039</v>
      </c>
      <c r="G15" s="195">
        <v>282321</v>
      </c>
      <c r="H15" s="195">
        <v>296426</v>
      </c>
      <c r="I15" s="195">
        <v>290848</v>
      </c>
      <c r="J15" s="212">
        <f t="shared" si="4"/>
        <v>-1.8817512633844569E-2</v>
      </c>
      <c r="K15" s="194">
        <f t="shared" si="0"/>
        <v>-5578</v>
      </c>
      <c r="L15" s="196">
        <f t="shared" si="1"/>
        <v>7.7905909050486916E-2</v>
      </c>
      <c r="O15" s="194" t="s">
        <v>116</v>
      </c>
      <c r="P15" s="195">
        <v>49358</v>
      </c>
      <c r="Q15" s="195">
        <v>17420</v>
      </c>
      <c r="R15" s="195">
        <v>85795</v>
      </c>
      <c r="S15" s="195">
        <v>100655</v>
      </c>
      <c r="T15" s="195">
        <v>114995</v>
      </c>
      <c r="U15" s="195">
        <v>113008</v>
      </c>
      <c r="V15" s="212">
        <f t="shared" si="5"/>
        <v>-1.7279012130962168E-2</v>
      </c>
      <c r="W15" s="194">
        <f t="shared" si="3"/>
        <v>-1987</v>
      </c>
      <c r="X15" s="196">
        <f t="shared" si="2"/>
        <v>0.15441732084417936</v>
      </c>
    </row>
    <row r="16" spans="1:24" x14ac:dyDescent="0.25">
      <c r="A16" s="1"/>
      <c r="B16" s="194" t="s">
        <v>119</v>
      </c>
      <c r="C16" s="195">
        <v>118533</v>
      </c>
      <c r="D16" s="195">
        <v>47290</v>
      </c>
      <c r="E16" s="195">
        <v>72727</v>
      </c>
      <c r="F16" s="195">
        <v>131306</v>
      </c>
      <c r="G16" s="195">
        <v>148559</v>
      </c>
      <c r="H16" s="195">
        <v>163277</v>
      </c>
      <c r="I16" s="195">
        <v>156562</v>
      </c>
      <c r="J16" s="212">
        <f t="shared" si="4"/>
        <v>-4.1126429319499946E-2</v>
      </c>
      <c r="K16" s="194">
        <f t="shared" si="0"/>
        <v>-6715</v>
      </c>
      <c r="L16" s="196">
        <f t="shared" si="1"/>
        <v>4.1936354840887105E-2</v>
      </c>
      <c r="O16" s="194" t="s">
        <v>119</v>
      </c>
      <c r="P16" s="195">
        <v>7451</v>
      </c>
      <c r="Q16" s="195">
        <v>11314</v>
      </c>
      <c r="R16" s="195">
        <v>23046</v>
      </c>
      <c r="S16" s="195">
        <v>31183</v>
      </c>
      <c r="T16" s="195">
        <v>46820</v>
      </c>
      <c r="U16" s="195">
        <v>46973</v>
      </c>
      <c r="V16" s="212">
        <f t="shared" si="5"/>
        <v>3.2678342588636777E-3</v>
      </c>
      <c r="W16" s="194">
        <f t="shared" si="3"/>
        <v>153</v>
      </c>
      <c r="X16" s="196">
        <f t="shared" si="2"/>
        <v>6.4185233010173065E-2</v>
      </c>
    </row>
    <row r="17" spans="1:24" x14ac:dyDescent="0.25">
      <c r="A17" s="1"/>
      <c r="B17" s="194" t="s">
        <v>126</v>
      </c>
      <c r="C17" s="195">
        <v>96922</v>
      </c>
      <c r="D17" s="195">
        <v>37707</v>
      </c>
      <c r="E17" s="195">
        <v>30171</v>
      </c>
      <c r="F17" s="195">
        <v>122976</v>
      </c>
      <c r="G17" s="195">
        <v>111167</v>
      </c>
      <c r="H17" s="195">
        <v>119284</v>
      </c>
      <c r="I17" s="195">
        <v>110234</v>
      </c>
      <c r="J17" s="212">
        <f t="shared" si="4"/>
        <v>-7.5869353811072737E-2</v>
      </c>
      <c r="K17" s="194">
        <f t="shared" si="0"/>
        <v>-9050</v>
      </c>
      <c r="L17" s="196">
        <f t="shared" si="1"/>
        <v>2.9527038103309543E-2</v>
      </c>
      <c r="O17" s="194" t="s">
        <v>126</v>
      </c>
      <c r="P17" s="195">
        <v>2108</v>
      </c>
      <c r="Q17" s="195">
        <v>2127</v>
      </c>
      <c r="R17" s="195">
        <v>8390</v>
      </c>
      <c r="S17" s="195">
        <v>9035</v>
      </c>
      <c r="T17" s="195">
        <v>14024</v>
      </c>
      <c r="U17" s="195">
        <v>12805</v>
      </c>
      <c r="V17" s="212">
        <f t="shared" si="5"/>
        <v>-8.6922418710781546E-2</v>
      </c>
      <c r="W17" s="194">
        <f t="shared" si="3"/>
        <v>-1219</v>
      </c>
      <c r="X17" s="196">
        <f t="shared" si="2"/>
        <v>1.7497113420374813E-2</v>
      </c>
    </row>
    <row r="18" spans="1:24" x14ac:dyDescent="0.25">
      <c r="A18" s="1"/>
      <c r="B18" s="194" t="s">
        <v>122</v>
      </c>
      <c r="C18" s="195">
        <v>91887</v>
      </c>
      <c r="D18" s="195">
        <v>42708</v>
      </c>
      <c r="E18" s="195">
        <v>34237</v>
      </c>
      <c r="F18" s="195">
        <v>99736</v>
      </c>
      <c r="G18" s="195">
        <v>101319</v>
      </c>
      <c r="H18" s="195">
        <v>107638</v>
      </c>
      <c r="I18" s="195">
        <v>97161</v>
      </c>
      <c r="J18" s="212">
        <f t="shared" si="4"/>
        <v>-9.7335513480369396E-2</v>
      </c>
      <c r="K18" s="194">
        <f t="shared" si="0"/>
        <v>-10477</v>
      </c>
      <c r="L18" s="196">
        <f t="shared" si="1"/>
        <v>2.602533292047516E-2</v>
      </c>
      <c r="O18" s="194" t="s">
        <v>122</v>
      </c>
      <c r="P18" s="195">
        <v>1570</v>
      </c>
      <c r="Q18" s="195">
        <v>2111</v>
      </c>
      <c r="R18" s="195">
        <v>4351</v>
      </c>
      <c r="S18" s="195">
        <v>5046</v>
      </c>
      <c r="T18" s="195">
        <v>6755</v>
      </c>
      <c r="U18" s="195">
        <v>6973</v>
      </c>
      <c r="V18" s="212">
        <f t="shared" si="5"/>
        <v>3.2272390821613595E-2</v>
      </c>
      <c r="W18" s="194">
        <f t="shared" si="3"/>
        <v>218</v>
      </c>
      <c r="X18" s="196">
        <f t="shared" si="2"/>
        <v>9.5281040125164817E-3</v>
      </c>
    </row>
    <row r="19" spans="1:24" x14ac:dyDescent="0.25">
      <c r="A19" s="1"/>
      <c r="B19" s="194" t="s">
        <v>131</v>
      </c>
      <c r="C19" s="195">
        <v>51831</v>
      </c>
      <c r="D19" s="195">
        <v>30870</v>
      </c>
      <c r="E19" s="195">
        <v>2996</v>
      </c>
      <c r="F19" s="195">
        <v>38702</v>
      </c>
      <c r="G19" s="195">
        <v>45991</v>
      </c>
      <c r="H19" s="195">
        <v>42506</v>
      </c>
      <c r="I19" s="195">
        <v>41641</v>
      </c>
      <c r="J19" s="212">
        <f t="shared" si="4"/>
        <v>-2.035006822566221E-2</v>
      </c>
      <c r="K19" s="194">
        <f t="shared" si="0"/>
        <v>-865</v>
      </c>
      <c r="L19" s="196">
        <f t="shared" si="1"/>
        <v>1.1153867170382211E-2</v>
      </c>
      <c r="O19" s="194" t="s">
        <v>131</v>
      </c>
      <c r="P19" s="195">
        <v>4103</v>
      </c>
      <c r="Q19" s="195">
        <v>431</v>
      </c>
      <c r="R19" s="195">
        <v>4928</v>
      </c>
      <c r="S19" s="195">
        <v>7046</v>
      </c>
      <c r="T19" s="195">
        <v>6284</v>
      </c>
      <c r="U19" s="195">
        <v>6612</v>
      </c>
      <c r="V19" s="212">
        <f t="shared" si="5"/>
        <v>5.2196053469127923E-2</v>
      </c>
      <c r="W19" s="194">
        <f t="shared" si="3"/>
        <v>328</v>
      </c>
      <c r="X19" s="196">
        <f t="shared" si="2"/>
        <v>9.0348234233126323E-3</v>
      </c>
    </row>
    <row r="20" spans="1:24" x14ac:dyDescent="0.25">
      <c r="A20" s="193" t="s">
        <v>147</v>
      </c>
      <c r="B20" s="194" t="s">
        <v>134</v>
      </c>
      <c r="C20" s="195">
        <v>64884</v>
      </c>
      <c r="D20" s="195">
        <v>44999</v>
      </c>
      <c r="E20" s="195">
        <v>3254</v>
      </c>
      <c r="F20" s="195">
        <v>29562</v>
      </c>
      <c r="G20" s="195">
        <v>42274</v>
      </c>
      <c r="H20" s="195">
        <v>44330</v>
      </c>
      <c r="I20" s="195">
        <v>36271</v>
      </c>
      <c r="J20" s="212">
        <f t="shared" si="4"/>
        <v>-0.18179562373110758</v>
      </c>
      <c r="K20" s="194">
        <f t="shared" si="0"/>
        <v>-8059</v>
      </c>
      <c r="L20" s="196">
        <f t="shared" si="1"/>
        <v>9.7154707172482212E-3</v>
      </c>
      <c r="O20" s="194" t="s">
        <v>134</v>
      </c>
      <c r="P20" s="195">
        <v>6563</v>
      </c>
      <c r="Q20" s="195">
        <v>599</v>
      </c>
      <c r="R20" s="195">
        <v>4366</v>
      </c>
      <c r="S20" s="195">
        <v>7310</v>
      </c>
      <c r="T20" s="195">
        <v>7895</v>
      </c>
      <c r="U20" s="195">
        <v>5466</v>
      </c>
      <c r="V20" s="212">
        <f t="shared" si="5"/>
        <v>-0.30766307789740344</v>
      </c>
      <c r="W20" s="194">
        <f t="shared" si="3"/>
        <v>-2429</v>
      </c>
      <c r="X20" s="196">
        <f t="shared" si="2"/>
        <v>7.468896677529771E-3</v>
      </c>
    </row>
    <row r="21" spans="1:24" x14ac:dyDescent="0.25">
      <c r="A21" s="198" t="s">
        <v>148</v>
      </c>
      <c r="B21" s="199" t="s">
        <v>148</v>
      </c>
      <c r="C21" s="200">
        <f t="shared" ref="C21" si="6">C13-SUM(C14:C20)</f>
        <v>634777</v>
      </c>
      <c r="D21" s="200">
        <f t="shared" ref="D21:I21" si="7">D13-SUM(D14:D20)</f>
        <v>276592</v>
      </c>
      <c r="E21" s="200">
        <f t="shared" si="7"/>
        <v>230475</v>
      </c>
      <c r="F21" s="200">
        <f t="shared" si="7"/>
        <v>662204</v>
      </c>
      <c r="G21" s="200">
        <f t="shared" si="7"/>
        <v>746935</v>
      </c>
      <c r="H21" s="200">
        <f t="shared" si="7"/>
        <v>819334</v>
      </c>
      <c r="I21" s="200">
        <f t="shared" si="7"/>
        <v>833855</v>
      </c>
      <c r="J21" s="213">
        <f t="shared" si="4"/>
        <v>1.7722931063522296E-2</v>
      </c>
      <c r="K21" s="199">
        <f t="shared" si="0"/>
        <v>14521</v>
      </c>
      <c r="L21" s="201">
        <f t="shared" si="1"/>
        <v>0.22335457624358346</v>
      </c>
      <c r="O21" s="199" t="s">
        <v>148</v>
      </c>
      <c r="P21" s="200">
        <f t="shared" ref="P21:U21" si="8">P13-SUM(P14:P20)</f>
        <v>42006</v>
      </c>
      <c r="Q21" s="200">
        <f t="shared" si="8"/>
        <v>32299</v>
      </c>
      <c r="R21" s="200">
        <f t="shared" si="8"/>
        <v>87828</v>
      </c>
      <c r="S21" s="200">
        <f t="shared" si="8"/>
        <v>114233</v>
      </c>
      <c r="T21" s="200">
        <f t="shared" si="8"/>
        <v>134929</v>
      </c>
      <c r="U21" s="200">
        <f t="shared" si="8"/>
        <v>141705</v>
      </c>
      <c r="V21" s="213">
        <f t="shared" si="5"/>
        <v>5.0219004068806639E-2</v>
      </c>
      <c r="W21" s="199">
        <f>U21-T21</f>
        <v>6776</v>
      </c>
      <c r="X21" s="201">
        <f t="shared" si="2"/>
        <v>0.19362971161532314</v>
      </c>
    </row>
    <row r="22" spans="1:24" x14ac:dyDescent="0.25">
      <c r="A22" s="1"/>
      <c r="B22" s="186" t="s">
        <v>47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71</v>
      </c>
      <c r="C23" s="209">
        <v>1226877</v>
      </c>
      <c r="D23" s="209">
        <v>436637</v>
      </c>
      <c r="E23" s="209">
        <v>405168</v>
      </c>
      <c r="F23" s="209">
        <v>1186049</v>
      </c>
      <c r="G23" s="209">
        <v>1283674</v>
      </c>
      <c r="H23" s="209">
        <v>1339978</v>
      </c>
      <c r="I23" s="209">
        <v>1274116</v>
      </c>
      <c r="J23" s="210">
        <f>IFERROR(I23/H23-1,"-")</f>
        <v>-4.915155323445608E-2</v>
      </c>
      <c r="K23" s="209">
        <f>I23-H23</f>
        <v>-65862</v>
      </c>
      <c r="L23" s="210">
        <f>I23/$I23</f>
        <v>1</v>
      </c>
    </row>
    <row r="24" spans="1:24" x14ac:dyDescent="0.25">
      <c r="A24" s="1" t="s">
        <v>99</v>
      </c>
      <c r="B24" s="190" t="s">
        <v>100</v>
      </c>
      <c r="C24" s="191">
        <v>162693</v>
      </c>
      <c r="D24" s="191">
        <v>54490</v>
      </c>
      <c r="E24" s="191">
        <v>182463</v>
      </c>
      <c r="F24" s="191">
        <v>154530</v>
      </c>
      <c r="G24" s="191">
        <v>133424</v>
      </c>
      <c r="H24" s="191">
        <v>118390</v>
      </c>
      <c r="I24" s="191">
        <v>107433</v>
      </c>
      <c r="J24" s="211">
        <f>IFERROR(I24/H24-1,"-")</f>
        <v>-9.2550046456626456E-2</v>
      </c>
      <c r="K24" s="190">
        <f t="shared" ref="K24:K34" si="9">I24-H24</f>
        <v>-10957</v>
      </c>
      <c r="L24" s="192">
        <f>I24/$I23</f>
        <v>8.4319638086328086E-2</v>
      </c>
    </row>
    <row r="25" spans="1:24" x14ac:dyDescent="0.25">
      <c r="A25" s="193" t="s">
        <v>106</v>
      </c>
      <c r="B25" s="194" t="s">
        <v>106</v>
      </c>
      <c r="C25" s="195">
        <v>83040</v>
      </c>
      <c r="D25" s="195">
        <v>28355</v>
      </c>
      <c r="E25" s="195">
        <v>98953</v>
      </c>
      <c r="F25" s="195">
        <v>66517</v>
      </c>
      <c r="G25" s="195">
        <v>56859</v>
      </c>
      <c r="H25" s="195">
        <v>45424</v>
      </c>
      <c r="I25" s="195">
        <v>49288</v>
      </c>
      <c r="J25" s="212">
        <f>IFERROR(I25/H25-1,"-")</f>
        <v>8.5065163790067011E-2</v>
      </c>
      <c r="K25" s="194">
        <f t="shared" si="9"/>
        <v>3864</v>
      </c>
      <c r="L25" s="196">
        <f>I25/$I23</f>
        <v>3.8684075861224569E-2</v>
      </c>
    </row>
    <row r="26" spans="1:24" x14ac:dyDescent="0.25">
      <c r="A26" s="193" t="s">
        <v>103</v>
      </c>
      <c r="B26" s="194" t="s">
        <v>103</v>
      </c>
      <c r="C26" s="195">
        <v>79653</v>
      </c>
      <c r="D26" s="195">
        <v>26135</v>
      </c>
      <c r="E26" s="195">
        <v>83510</v>
      </c>
      <c r="F26" s="195">
        <v>88013</v>
      </c>
      <c r="G26" s="195">
        <v>76565</v>
      </c>
      <c r="H26" s="195">
        <v>72966</v>
      </c>
      <c r="I26" s="195">
        <v>58145</v>
      </c>
      <c r="J26" s="212">
        <f>IFERROR(I26/H26-1,"-")</f>
        <v>-0.20312200202834196</v>
      </c>
      <c r="K26" s="194">
        <f t="shared" si="9"/>
        <v>-14821</v>
      </c>
      <c r="L26" s="196">
        <f>I26/$I23</f>
        <v>4.5635562225103524E-2</v>
      </c>
    </row>
    <row r="27" spans="1:24" x14ac:dyDescent="0.25">
      <c r="A27" s="1"/>
      <c r="B27" s="190" t="s">
        <v>110</v>
      </c>
      <c r="C27" s="191">
        <v>1064184</v>
      </c>
      <c r="D27" s="191">
        <v>382147</v>
      </c>
      <c r="E27" s="191">
        <v>222705</v>
      </c>
      <c r="F27" s="191">
        <v>1031519</v>
      </c>
      <c r="G27" s="191">
        <v>1150250</v>
      </c>
      <c r="H27" s="191">
        <v>1221588</v>
      </c>
      <c r="I27" s="191">
        <v>1166683</v>
      </c>
      <c r="J27" s="211">
        <f>IFERROR(I27/H27-1,"-")</f>
        <v>-4.4945595405324834E-2</v>
      </c>
      <c r="K27" s="190">
        <f t="shared" si="9"/>
        <v>-54905</v>
      </c>
      <c r="L27" s="192">
        <f>I27/$I23</f>
        <v>0.91568036191367186</v>
      </c>
    </row>
    <row r="28" spans="1:24" s="76" customFormat="1" x14ac:dyDescent="0.25">
      <c r="B28" s="194" t="s">
        <v>113</v>
      </c>
      <c r="C28" s="195">
        <v>532292</v>
      </c>
      <c r="D28" s="195">
        <v>168772</v>
      </c>
      <c r="E28" s="195">
        <v>40565</v>
      </c>
      <c r="F28" s="195">
        <v>515984</v>
      </c>
      <c r="G28" s="195">
        <v>593014</v>
      </c>
      <c r="H28" s="195">
        <v>638078</v>
      </c>
      <c r="I28" s="195">
        <v>618336</v>
      </c>
      <c r="J28" s="212">
        <f t="shared" ref="J28:J35" si="10">IFERROR(I28/H28-1,"-")</f>
        <v>-3.0939791060027089E-2</v>
      </c>
      <c r="K28" s="194">
        <f t="shared" si="9"/>
        <v>-19742</v>
      </c>
      <c r="L28" s="196">
        <f>I28/$I23</f>
        <v>0.48530589051546325</v>
      </c>
    </row>
    <row r="29" spans="1:24" s="76" customFormat="1" x14ac:dyDescent="0.25">
      <c r="B29" s="194" t="s">
        <v>116</v>
      </c>
      <c r="C29" s="195">
        <v>138225</v>
      </c>
      <c r="D29" s="195">
        <v>48561</v>
      </c>
      <c r="E29" s="195">
        <v>38215</v>
      </c>
      <c r="F29" s="195">
        <v>111417</v>
      </c>
      <c r="G29" s="195">
        <v>121062</v>
      </c>
      <c r="H29" s="195">
        <v>123066</v>
      </c>
      <c r="I29" s="195">
        <v>114340</v>
      </c>
      <c r="J29" s="212">
        <f t="shared" si="10"/>
        <v>-7.0905042822550501E-2</v>
      </c>
      <c r="K29" s="194">
        <f t="shared" si="9"/>
        <v>-8726</v>
      </c>
      <c r="L29" s="196">
        <f>I29/$I23</f>
        <v>8.9740651557628975E-2</v>
      </c>
    </row>
    <row r="30" spans="1:24" x14ac:dyDescent="0.25">
      <c r="A30" s="1"/>
      <c r="B30" s="194" t="s">
        <v>119</v>
      </c>
      <c r="C30" s="195">
        <v>37682</v>
      </c>
      <c r="D30" s="195">
        <v>16222</v>
      </c>
      <c r="E30" s="195">
        <v>25837</v>
      </c>
      <c r="F30" s="195">
        <v>43393</v>
      </c>
      <c r="G30" s="195">
        <v>45393</v>
      </c>
      <c r="H30" s="195">
        <v>43724</v>
      </c>
      <c r="I30" s="195">
        <v>37073</v>
      </c>
      <c r="J30" s="212">
        <f t="shared" si="10"/>
        <v>-0.1521132558777788</v>
      </c>
      <c r="K30" s="194">
        <f t="shared" si="9"/>
        <v>-6651</v>
      </c>
      <c r="L30" s="196">
        <f>I30/$I23</f>
        <v>2.9097036690536811E-2</v>
      </c>
    </row>
    <row r="31" spans="1:24" x14ac:dyDescent="0.25">
      <c r="A31" s="1"/>
      <c r="B31" s="194" t="s">
        <v>126</v>
      </c>
      <c r="C31" s="195">
        <v>42477</v>
      </c>
      <c r="D31" s="195">
        <v>16034</v>
      </c>
      <c r="E31" s="195">
        <v>14150</v>
      </c>
      <c r="F31" s="195">
        <v>55925</v>
      </c>
      <c r="G31" s="195">
        <v>49305</v>
      </c>
      <c r="H31" s="195">
        <v>49710</v>
      </c>
      <c r="I31" s="195">
        <v>45847</v>
      </c>
      <c r="J31" s="212">
        <f t="shared" si="10"/>
        <v>-7.7710722188694459E-2</v>
      </c>
      <c r="K31" s="194">
        <f t="shared" si="9"/>
        <v>-3863</v>
      </c>
      <c r="L31" s="196">
        <f>I31/$I23</f>
        <v>3.5983379849244497E-2</v>
      </c>
    </row>
    <row r="32" spans="1:24" x14ac:dyDescent="0.25">
      <c r="A32" s="1"/>
      <c r="B32" s="194" t="s">
        <v>122</v>
      </c>
      <c r="C32" s="195">
        <v>49182</v>
      </c>
      <c r="D32" s="195">
        <v>20586</v>
      </c>
      <c r="E32" s="195">
        <v>19216</v>
      </c>
      <c r="F32" s="195">
        <v>57768</v>
      </c>
      <c r="G32" s="195">
        <v>54139</v>
      </c>
      <c r="H32" s="195">
        <v>55895</v>
      </c>
      <c r="I32" s="195">
        <v>51243</v>
      </c>
      <c r="J32" s="212">
        <f t="shared" si="10"/>
        <v>-8.3227480096609741E-2</v>
      </c>
      <c r="K32" s="194">
        <f t="shared" si="9"/>
        <v>-4652</v>
      </c>
      <c r="L32" s="196">
        <f>I32/$I23</f>
        <v>4.0218473043270787E-2</v>
      </c>
    </row>
    <row r="33" spans="1:12" x14ac:dyDescent="0.25">
      <c r="A33" s="1"/>
      <c r="B33" s="194" t="s">
        <v>131</v>
      </c>
      <c r="C33" s="195">
        <v>22296</v>
      </c>
      <c r="D33" s="195">
        <v>12515</v>
      </c>
      <c r="E33" s="195">
        <v>514</v>
      </c>
      <c r="F33" s="195">
        <v>14561</v>
      </c>
      <c r="G33" s="195">
        <v>16691</v>
      </c>
      <c r="H33" s="195">
        <v>16079</v>
      </c>
      <c r="I33" s="195">
        <v>14648</v>
      </c>
      <c r="J33" s="212">
        <f t="shared" si="10"/>
        <v>-8.899807201940424E-2</v>
      </c>
      <c r="K33" s="194">
        <f t="shared" si="9"/>
        <v>-1431</v>
      </c>
      <c r="L33" s="196">
        <f>I33/$I23</f>
        <v>1.1496598425889008E-2</v>
      </c>
    </row>
    <row r="34" spans="1:12" x14ac:dyDescent="0.25">
      <c r="A34" s="193" t="s">
        <v>147</v>
      </c>
      <c r="B34" s="194" t="s">
        <v>134</v>
      </c>
      <c r="C34" s="195">
        <v>20835</v>
      </c>
      <c r="D34" s="195">
        <v>14223</v>
      </c>
      <c r="E34" s="195">
        <v>499</v>
      </c>
      <c r="F34" s="195">
        <v>9053</v>
      </c>
      <c r="G34" s="195">
        <v>14974</v>
      </c>
      <c r="H34" s="195">
        <v>14904</v>
      </c>
      <c r="I34" s="195">
        <v>11994</v>
      </c>
      <c r="J34" s="212">
        <f t="shared" si="10"/>
        <v>-0.19524959742351045</v>
      </c>
      <c r="K34" s="194">
        <f t="shared" si="9"/>
        <v>-2910</v>
      </c>
      <c r="L34" s="196">
        <f>I34/$I23</f>
        <v>9.4135855761955742E-3</v>
      </c>
    </row>
    <row r="35" spans="1:12" x14ac:dyDescent="0.25">
      <c r="A35" s="198" t="s">
        <v>148</v>
      </c>
      <c r="B35" s="199" t="s">
        <v>148</v>
      </c>
      <c r="C35" s="200">
        <f t="shared" ref="C35:I35" si="11">C27-SUM(C28:C34)</f>
        <v>221195</v>
      </c>
      <c r="D35" s="200">
        <f t="shared" si="11"/>
        <v>85234</v>
      </c>
      <c r="E35" s="200">
        <f t="shared" si="11"/>
        <v>83709</v>
      </c>
      <c r="F35" s="200">
        <f t="shared" si="11"/>
        <v>223418</v>
      </c>
      <c r="G35" s="200">
        <f t="shared" si="11"/>
        <v>255672</v>
      </c>
      <c r="H35" s="200">
        <f t="shared" si="11"/>
        <v>280132</v>
      </c>
      <c r="I35" s="200">
        <f t="shared" si="11"/>
        <v>273202</v>
      </c>
      <c r="J35" s="213">
        <f t="shared" si="10"/>
        <v>-2.4738337640826447E-2</v>
      </c>
      <c r="K35" s="199">
        <f>I35-H35</f>
        <v>-6930</v>
      </c>
      <c r="L35" s="201">
        <f>I35/$I23</f>
        <v>0.214424746255443</v>
      </c>
    </row>
    <row r="36" spans="1:12" x14ac:dyDescent="0.25">
      <c r="A36" s="1"/>
      <c r="B36" s="186" t="s">
        <v>48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71</v>
      </c>
      <c r="C37" s="209">
        <v>901681</v>
      </c>
      <c r="D37" s="209">
        <v>309553</v>
      </c>
      <c r="E37" s="209">
        <v>179049</v>
      </c>
      <c r="F37" s="209">
        <v>832353</v>
      </c>
      <c r="G37" s="209">
        <v>893629</v>
      </c>
      <c r="H37" s="209">
        <v>948839</v>
      </c>
      <c r="I37" s="209">
        <v>974844</v>
      </c>
      <c r="J37" s="210">
        <f>IFERROR(I37/H37-1,"-")</f>
        <v>2.7407178667824494E-2</v>
      </c>
      <c r="K37" s="209">
        <f>I37-H37</f>
        <v>26005</v>
      </c>
      <c r="L37" s="210">
        <f>I37/$I37</f>
        <v>1</v>
      </c>
    </row>
    <row r="38" spans="1:12" x14ac:dyDescent="0.25">
      <c r="A38" s="1" t="s">
        <v>99</v>
      </c>
      <c r="B38" s="190" t="s">
        <v>100</v>
      </c>
      <c r="C38" s="191">
        <v>93310</v>
      </c>
      <c r="D38" s="191">
        <v>28848</v>
      </c>
      <c r="E38" s="191">
        <v>53955</v>
      </c>
      <c r="F38" s="191">
        <v>90762</v>
      </c>
      <c r="G38" s="191">
        <v>84855</v>
      </c>
      <c r="H38" s="191">
        <v>81653</v>
      </c>
      <c r="I38" s="191">
        <v>82570</v>
      </c>
      <c r="J38" s="211">
        <f>IFERROR(I38/H38-1,"-")</f>
        <v>1.1230450810135517E-2</v>
      </c>
      <c r="K38" s="190">
        <f t="shared" ref="K38:K48" si="12">I38-H38</f>
        <v>917</v>
      </c>
      <c r="L38" s="192">
        <f>I38/$I37</f>
        <v>8.4700731604236162E-2</v>
      </c>
    </row>
    <row r="39" spans="1:12" x14ac:dyDescent="0.25">
      <c r="A39" s="193" t="s">
        <v>106</v>
      </c>
      <c r="B39" s="194" t="s">
        <v>106</v>
      </c>
      <c r="C39" s="195">
        <v>38118</v>
      </c>
      <c r="D39" s="195">
        <v>12515</v>
      </c>
      <c r="E39" s="195">
        <v>33172</v>
      </c>
      <c r="F39" s="195">
        <v>37823</v>
      </c>
      <c r="G39" s="195">
        <v>37633</v>
      </c>
      <c r="H39" s="195">
        <v>37343</v>
      </c>
      <c r="I39" s="195">
        <v>35807</v>
      </c>
      <c r="J39" s="212">
        <f>IFERROR(I39/H39-1,"-")</f>
        <v>-4.1132206839300522E-2</v>
      </c>
      <c r="K39" s="194">
        <f t="shared" si="12"/>
        <v>-1536</v>
      </c>
      <c r="L39" s="196">
        <f>I39/$I37</f>
        <v>3.6731005165954761E-2</v>
      </c>
    </row>
    <row r="40" spans="1:12" x14ac:dyDescent="0.25">
      <c r="A40" s="193" t="s">
        <v>103</v>
      </c>
      <c r="B40" s="194" t="s">
        <v>103</v>
      </c>
      <c r="C40" s="195">
        <v>55192</v>
      </c>
      <c r="D40" s="195">
        <v>16333</v>
      </c>
      <c r="E40" s="195">
        <v>20783</v>
      </c>
      <c r="F40" s="195">
        <v>52939</v>
      </c>
      <c r="G40" s="195">
        <v>47222</v>
      </c>
      <c r="H40" s="195">
        <v>44310</v>
      </c>
      <c r="I40" s="195">
        <v>46763</v>
      </c>
      <c r="J40" s="212">
        <f>IFERROR(I40/H40-1,"-")</f>
        <v>5.5359963890769581E-2</v>
      </c>
      <c r="K40" s="194">
        <f t="shared" si="12"/>
        <v>2453</v>
      </c>
      <c r="L40" s="196">
        <f>I40/$I37</f>
        <v>4.7969726438281408E-2</v>
      </c>
    </row>
    <row r="41" spans="1:12" x14ac:dyDescent="0.25">
      <c r="A41" s="1"/>
      <c r="B41" s="190" t="s">
        <v>110</v>
      </c>
      <c r="C41" s="191">
        <v>808371</v>
      </c>
      <c r="D41" s="191">
        <v>280705</v>
      </c>
      <c r="E41" s="191">
        <v>125094</v>
      </c>
      <c r="F41" s="191">
        <v>741591</v>
      </c>
      <c r="G41" s="191">
        <v>808774</v>
      </c>
      <c r="H41" s="191">
        <v>867186</v>
      </c>
      <c r="I41" s="191">
        <v>892274</v>
      </c>
      <c r="J41" s="211">
        <f>IFERROR(I41/H41-1,"-")</f>
        <v>2.8930356348003672E-2</v>
      </c>
      <c r="K41" s="190">
        <f t="shared" si="12"/>
        <v>25088</v>
      </c>
      <c r="L41" s="192">
        <f>I41/$I37</f>
        <v>0.91529926839576381</v>
      </c>
    </row>
    <row r="42" spans="1:12" s="76" customFormat="1" x14ac:dyDescent="0.25">
      <c r="B42" s="194" t="s">
        <v>113</v>
      </c>
      <c r="C42" s="195">
        <v>448768</v>
      </c>
      <c r="D42" s="195">
        <v>125872</v>
      </c>
      <c r="E42" s="195">
        <v>22155</v>
      </c>
      <c r="F42" s="195">
        <v>379148</v>
      </c>
      <c r="G42" s="195">
        <v>427158</v>
      </c>
      <c r="H42" s="195">
        <v>468715</v>
      </c>
      <c r="I42" s="195">
        <v>476808</v>
      </c>
      <c r="J42" s="212">
        <f t="shared" ref="J42:J49" si="13">IFERROR(I42/H42-1,"-")</f>
        <v>1.726635588790626E-2</v>
      </c>
      <c r="K42" s="194">
        <f t="shared" si="12"/>
        <v>8093</v>
      </c>
      <c r="L42" s="196">
        <f>I42/$I37</f>
        <v>0.48911210409050065</v>
      </c>
    </row>
    <row r="43" spans="1:12" s="76" customFormat="1" x14ac:dyDescent="0.25">
      <c r="B43" s="194" t="s">
        <v>116</v>
      </c>
      <c r="C43" s="195">
        <v>36245</v>
      </c>
      <c r="D43" s="195">
        <v>13810</v>
      </c>
      <c r="E43" s="195">
        <v>6753</v>
      </c>
      <c r="F43" s="195">
        <v>24740</v>
      </c>
      <c r="G43" s="195">
        <v>29472</v>
      </c>
      <c r="H43" s="195">
        <v>28792</v>
      </c>
      <c r="I43" s="195">
        <v>31519</v>
      </c>
      <c r="J43" s="212">
        <f t="shared" si="13"/>
        <v>9.471380939149765E-2</v>
      </c>
      <c r="K43" s="194">
        <f t="shared" si="12"/>
        <v>2727</v>
      </c>
      <c r="L43" s="196">
        <f>I43/$I37</f>
        <v>3.2332352663605665E-2</v>
      </c>
    </row>
    <row r="44" spans="1:12" x14ac:dyDescent="0.25">
      <c r="A44" s="1"/>
      <c r="B44" s="194" t="s">
        <v>119</v>
      </c>
      <c r="C44" s="195">
        <v>17248</v>
      </c>
      <c r="D44" s="195">
        <v>7140</v>
      </c>
      <c r="E44" s="195">
        <v>11497</v>
      </c>
      <c r="F44" s="195">
        <v>18361</v>
      </c>
      <c r="G44" s="195">
        <v>20222</v>
      </c>
      <c r="H44" s="195">
        <v>20608</v>
      </c>
      <c r="I44" s="195">
        <v>22298</v>
      </c>
      <c r="J44" s="212">
        <f t="shared" si="13"/>
        <v>8.2006987577639689E-2</v>
      </c>
      <c r="K44" s="194">
        <f t="shared" si="12"/>
        <v>1690</v>
      </c>
      <c r="L44" s="196">
        <f>I44/$I37</f>
        <v>2.2873403334277075E-2</v>
      </c>
    </row>
    <row r="45" spans="1:12" x14ac:dyDescent="0.25">
      <c r="A45" s="1"/>
      <c r="B45" s="194" t="s">
        <v>126</v>
      </c>
      <c r="C45" s="195">
        <v>38706</v>
      </c>
      <c r="D45" s="195">
        <v>12628</v>
      </c>
      <c r="E45" s="195">
        <v>10092</v>
      </c>
      <c r="F45" s="195">
        <v>41440</v>
      </c>
      <c r="G45" s="195">
        <v>37225</v>
      </c>
      <c r="H45" s="195">
        <v>39814</v>
      </c>
      <c r="I45" s="195">
        <v>36519</v>
      </c>
      <c r="J45" s="212">
        <f t="shared" si="13"/>
        <v>-8.2759833224493873E-2</v>
      </c>
      <c r="K45" s="194">
        <f t="shared" si="12"/>
        <v>-3295</v>
      </c>
      <c r="L45" s="196">
        <f>I45/$I37</f>
        <v>3.7461378435934362E-2</v>
      </c>
    </row>
    <row r="46" spans="1:12" x14ac:dyDescent="0.25">
      <c r="A46" s="1"/>
      <c r="B46" s="194" t="s">
        <v>122</v>
      </c>
      <c r="C46" s="195">
        <v>26967</v>
      </c>
      <c r="D46" s="195">
        <v>11473</v>
      </c>
      <c r="E46" s="195">
        <v>7019</v>
      </c>
      <c r="F46" s="195">
        <v>24930</v>
      </c>
      <c r="G46" s="195">
        <v>29039</v>
      </c>
      <c r="H46" s="195">
        <v>30722</v>
      </c>
      <c r="I46" s="195">
        <v>26755</v>
      </c>
      <c r="J46" s="212">
        <f t="shared" si="13"/>
        <v>-0.12912570796172129</v>
      </c>
      <c r="K46" s="194">
        <f t="shared" si="12"/>
        <v>-3967</v>
      </c>
      <c r="L46" s="196">
        <f>I46/$I37</f>
        <v>2.7445416907730877E-2</v>
      </c>
    </row>
    <row r="47" spans="1:12" x14ac:dyDescent="0.25">
      <c r="A47" s="1"/>
      <c r="B47" s="194" t="s">
        <v>131</v>
      </c>
      <c r="C47" s="195">
        <v>18744</v>
      </c>
      <c r="D47" s="195">
        <v>10402</v>
      </c>
      <c r="E47" s="195">
        <v>1810</v>
      </c>
      <c r="F47" s="195">
        <v>14704</v>
      </c>
      <c r="G47" s="195">
        <v>15659</v>
      </c>
      <c r="H47" s="195">
        <v>14598</v>
      </c>
      <c r="I47" s="195">
        <v>15314</v>
      </c>
      <c r="J47" s="212">
        <f t="shared" si="13"/>
        <v>4.9047814769146436E-2</v>
      </c>
      <c r="K47" s="194">
        <f t="shared" si="12"/>
        <v>716</v>
      </c>
      <c r="L47" s="196">
        <f>I47/$I37</f>
        <v>1.5709180135488346E-2</v>
      </c>
    </row>
    <row r="48" spans="1:12" x14ac:dyDescent="0.25">
      <c r="A48" s="193" t="s">
        <v>147</v>
      </c>
      <c r="B48" s="194" t="s">
        <v>134</v>
      </c>
      <c r="C48" s="195">
        <v>26547</v>
      </c>
      <c r="D48" s="195">
        <v>17415</v>
      </c>
      <c r="E48" s="195">
        <v>1843</v>
      </c>
      <c r="F48" s="195">
        <v>12762</v>
      </c>
      <c r="G48" s="195">
        <v>15489</v>
      </c>
      <c r="H48" s="195">
        <v>16119</v>
      </c>
      <c r="I48" s="195">
        <v>13134</v>
      </c>
      <c r="J48" s="212">
        <f t="shared" si="13"/>
        <v>-0.18518518518518523</v>
      </c>
      <c r="K48" s="194">
        <f t="shared" si="12"/>
        <v>-2985</v>
      </c>
      <c r="L48" s="196">
        <f>I48/$I37</f>
        <v>1.3472924898753031E-2</v>
      </c>
    </row>
    <row r="49" spans="1:12" x14ac:dyDescent="0.25">
      <c r="A49" s="198" t="s">
        <v>148</v>
      </c>
      <c r="B49" s="199" t="s">
        <v>148</v>
      </c>
      <c r="C49" s="200">
        <f t="shared" ref="C49:I49" si="14">C41-SUM(C42:C48)</f>
        <v>195146</v>
      </c>
      <c r="D49" s="200">
        <f t="shared" si="14"/>
        <v>81965</v>
      </c>
      <c r="E49" s="200">
        <f t="shared" si="14"/>
        <v>63925</v>
      </c>
      <c r="F49" s="200">
        <f t="shared" si="14"/>
        <v>225506</v>
      </c>
      <c r="G49" s="200">
        <f t="shared" si="14"/>
        <v>234510</v>
      </c>
      <c r="H49" s="200">
        <f t="shared" si="14"/>
        <v>247818</v>
      </c>
      <c r="I49" s="200">
        <f t="shared" si="14"/>
        <v>269927</v>
      </c>
      <c r="J49" s="213">
        <f t="shared" si="13"/>
        <v>8.9214665601368814E-2</v>
      </c>
      <c r="K49" s="199">
        <f>I49-H49</f>
        <v>22109</v>
      </c>
      <c r="L49" s="201">
        <f>I49/$I37</f>
        <v>0.27689250792947384</v>
      </c>
    </row>
    <row r="50" spans="1:12" x14ac:dyDescent="0.25">
      <c r="A50" s="1"/>
      <c r="B50" s="186" t="s">
        <v>49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71</v>
      </c>
      <c r="C51" s="209">
        <v>30620</v>
      </c>
      <c r="D51" s="209">
        <v>11827</v>
      </c>
      <c r="E51" s="209">
        <v>9335</v>
      </c>
      <c r="F51" s="209">
        <v>22990</v>
      </c>
      <c r="G51" s="209">
        <v>33726</v>
      </c>
      <c r="H51" s="209">
        <v>29490</v>
      </c>
      <c r="I51" s="209">
        <v>28576</v>
      </c>
      <c r="J51" s="210">
        <f>IFERROR(I51/H51-1,"-")</f>
        <v>-3.0993557138012884E-2</v>
      </c>
      <c r="K51" s="209">
        <f>I51-H51</f>
        <v>-914</v>
      </c>
      <c r="L51" s="210">
        <f>I51/$I51</f>
        <v>1</v>
      </c>
    </row>
    <row r="52" spans="1:12" x14ac:dyDescent="0.25">
      <c r="A52" s="1" t="s">
        <v>99</v>
      </c>
      <c r="B52" s="190" t="s">
        <v>100</v>
      </c>
      <c r="C52" s="191">
        <v>7452</v>
      </c>
      <c r="D52" s="191">
        <v>2040</v>
      </c>
      <c r="E52" s="191">
        <v>3332</v>
      </c>
      <c r="F52" s="191">
        <v>3754</v>
      </c>
      <c r="G52" s="191">
        <v>14748</v>
      </c>
      <c r="H52" s="191">
        <v>7888</v>
      </c>
      <c r="I52" s="191">
        <v>5806</v>
      </c>
      <c r="J52" s="211">
        <f>IFERROR(I52/H52-1,"-")</f>
        <v>-0.26394523326572006</v>
      </c>
      <c r="K52" s="190">
        <f t="shared" ref="K52:K62" si="15">I52-H52</f>
        <v>-2082</v>
      </c>
      <c r="L52" s="192">
        <f>I52/$I51</f>
        <v>0.2031774916013438</v>
      </c>
    </row>
    <row r="53" spans="1:12" x14ac:dyDescent="0.25">
      <c r="A53" s="193" t="s">
        <v>106</v>
      </c>
      <c r="B53" s="194" t="s">
        <v>106</v>
      </c>
      <c r="C53" s="195">
        <v>4294</v>
      </c>
      <c r="D53" s="195">
        <v>1443</v>
      </c>
      <c r="E53" s="195">
        <v>1692</v>
      </c>
      <c r="F53" s="195">
        <v>1906</v>
      </c>
      <c r="G53" s="195">
        <v>10927</v>
      </c>
      <c r="H53" s="195">
        <v>5271</v>
      </c>
      <c r="I53" s="195">
        <v>3342</v>
      </c>
      <c r="J53" s="212">
        <f>IFERROR(I53/H53-1,"-")</f>
        <v>-0.36596471257825836</v>
      </c>
      <c r="K53" s="194">
        <f t="shared" si="15"/>
        <v>-1929</v>
      </c>
      <c r="L53" s="196">
        <f>I53/$I51</f>
        <v>0.11695128779395297</v>
      </c>
    </row>
    <row r="54" spans="1:12" x14ac:dyDescent="0.25">
      <c r="A54" s="193" t="s">
        <v>103</v>
      </c>
      <c r="B54" s="194" t="s">
        <v>103</v>
      </c>
      <c r="C54" s="195">
        <v>3158</v>
      </c>
      <c r="D54" s="195">
        <v>597</v>
      </c>
      <c r="E54" s="195">
        <v>1640</v>
      </c>
      <c r="F54" s="195">
        <v>1848</v>
      </c>
      <c r="G54" s="195">
        <v>3821</v>
      </c>
      <c r="H54" s="195">
        <v>2617</v>
      </c>
      <c r="I54" s="195">
        <v>2464</v>
      </c>
      <c r="J54" s="212">
        <f>IFERROR(I54/H54-1,"-")</f>
        <v>-5.846388995032481E-2</v>
      </c>
      <c r="K54" s="194">
        <f t="shared" si="15"/>
        <v>-153</v>
      </c>
      <c r="L54" s="196">
        <f>I54/$I51</f>
        <v>8.6226203807390822E-2</v>
      </c>
    </row>
    <row r="55" spans="1:12" x14ac:dyDescent="0.25">
      <c r="A55" s="1"/>
      <c r="B55" s="190" t="s">
        <v>110</v>
      </c>
      <c r="C55" s="191">
        <v>23168</v>
      </c>
      <c r="D55" s="191">
        <v>9787</v>
      </c>
      <c r="E55" s="191">
        <v>6003</v>
      </c>
      <c r="F55" s="191">
        <v>19236</v>
      </c>
      <c r="G55" s="191">
        <v>18978</v>
      </c>
      <c r="H55" s="191">
        <v>21602</v>
      </c>
      <c r="I55" s="191">
        <v>22770</v>
      </c>
      <c r="J55" s="211">
        <f>IFERROR(I55/H55-1,"-")</f>
        <v>5.4069067678918614E-2</v>
      </c>
      <c r="K55" s="190">
        <f t="shared" si="15"/>
        <v>1168</v>
      </c>
      <c r="L55" s="192">
        <f>I55/$I51</f>
        <v>0.7968225083986562</v>
      </c>
    </row>
    <row r="56" spans="1:12" s="76" customFormat="1" x14ac:dyDescent="0.25">
      <c r="B56" s="194" t="s">
        <v>113</v>
      </c>
      <c r="C56" s="195">
        <v>6989</v>
      </c>
      <c r="D56" s="195">
        <v>3086</v>
      </c>
      <c r="E56" s="195">
        <v>428</v>
      </c>
      <c r="F56" s="195">
        <v>6943</v>
      </c>
      <c r="G56" s="195">
        <v>6036</v>
      </c>
      <c r="H56" s="195">
        <v>7511</v>
      </c>
      <c r="I56" s="195">
        <v>8140</v>
      </c>
      <c r="J56" s="212">
        <f t="shared" ref="J56:J63" si="16">IFERROR(I56/H56-1,"-")</f>
        <v>8.3743842364532028E-2</v>
      </c>
      <c r="K56" s="194">
        <f t="shared" si="15"/>
        <v>629</v>
      </c>
      <c r="L56" s="196">
        <f>I56/$I51</f>
        <v>0.28485442329227323</v>
      </c>
    </row>
    <row r="57" spans="1:12" s="76" customFormat="1" x14ac:dyDescent="0.25">
      <c r="B57" s="194" t="s">
        <v>116</v>
      </c>
      <c r="C57" s="195">
        <v>5973</v>
      </c>
      <c r="D57" s="195">
        <v>2581</v>
      </c>
      <c r="E57" s="195">
        <v>2051</v>
      </c>
      <c r="F57" s="195">
        <v>4442</v>
      </c>
      <c r="G57" s="195">
        <v>3264</v>
      </c>
      <c r="H57" s="195">
        <v>4357</v>
      </c>
      <c r="I57" s="195">
        <v>4442</v>
      </c>
      <c r="J57" s="212">
        <f t="shared" si="16"/>
        <v>1.9508836355290438E-2</v>
      </c>
      <c r="K57" s="194">
        <f t="shared" si="15"/>
        <v>85</v>
      </c>
      <c r="L57" s="196">
        <f>I57/$I51</f>
        <v>0.15544512877939529</v>
      </c>
    </row>
    <row r="58" spans="1:12" x14ac:dyDescent="0.25">
      <c r="A58" s="1"/>
      <c r="B58" s="194" t="s">
        <v>119</v>
      </c>
      <c r="C58" s="195">
        <v>1729</v>
      </c>
      <c r="D58" s="195">
        <v>486</v>
      </c>
      <c r="E58" s="195">
        <v>941</v>
      </c>
      <c r="F58" s="195">
        <v>1534</v>
      </c>
      <c r="G58" s="195">
        <v>1967</v>
      </c>
      <c r="H58" s="195">
        <v>1540</v>
      </c>
      <c r="I58" s="195">
        <v>1691</v>
      </c>
      <c r="J58" s="212">
        <f t="shared" si="16"/>
        <v>9.8051948051947946E-2</v>
      </c>
      <c r="K58" s="194">
        <f t="shared" si="15"/>
        <v>151</v>
      </c>
      <c r="L58" s="196">
        <f>I58/$I51</f>
        <v>5.9175531914893616E-2</v>
      </c>
    </row>
    <row r="59" spans="1:12" x14ac:dyDescent="0.25">
      <c r="A59" s="1"/>
      <c r="B59" s="194" t="s">
        <v>126</v>
      </c>
      <c r="C59" s="195">
        <v>545</v>
      </c>
      <c r="D59" s="195">
        <v>246</v>
      </c>
      <c r="E59" s="195">
        <v>148</v>
      </c>
      <c r="F59" s="195">
        <v>565</v>
      </c>
      <c r="G59" s="195">
        <v>427</v>
      </c>
      <c r="H59" s="195">
        <v>698</v>
      </c>
      <c r="I59" s="195">
        <v>686</v>
      </c>
      <c r="J59" s="212">
        <f t="shared" si="16"/>
        <v>-1.7191977077363862E-2</v>
      </c>
      <c r="K59" s="194">
        <f t="shared" si="15"/>
        <v>-12</v>
      </c>
      <c r="L59" s="196">
        <f>I59/$I51</f>
        <v>2.400615901455767E-2</v>
      </c>
    </row>
    <row r="60" spans="1:12" x14ac:dyDescent="0.25">
      <c r="A60" s="1"/>
      <c r="B60" s="194" t="s">
        <v>122</v>
      </c>
      <c r="C60" s="195">
        <v>531</v>
      </c>
      <c r="D60" s="195">
        <v>207</v>
      </c>
      <c r="E60" s="195">
        <v>202</v>
      </c>
      <c r="F60" s="195">
        <v>492</v>
      </c>
      <c r="G60" s="195">
        <v>464</v>
      </c>
      <c r="H60" s="195">
        <v>468</v>
      </c>
      <c r="I60" s="195">
        <v>580</v>
      </c>
      <c r="J60" s="212">
        <f t="shared" si="16"/>
        <v>0.23931623931623935</v>
      </c>
      <c r="K60" s="194">
        <f t="shared" si="15"/>
        <v>112</v>
      </c>
      <c r="L60" s="196">
        <f>I60/$I51</f>
        <v>2.0296752519596863E-2</v>
      </c>
    </row>
    <row r="61" spans="1:12" x14ac:dyDescent="0.25">
      <c r="A61" s="1"/>
      <c r="B61" s="194" t="s">
        <v>131</v>
      </c>
      <c r="C61" s="195">
        <v>190</v>
      </c>
      <c r="D61" s="195">
        <v>136</v>
      </c>
      <c r="E61" s="195">
        <v>42</v>
      </c>
      <c r="F61" s="195">
        <v>67</v>
      </c>
      <c r="G61" s="195">
        <v>161</v>
      </c>
      <c r="H61" s="195">
        <v>101</v>
      </c>
      <c r="I61" s="195">
        <v>176</v>
      </c>
      <c r="J61" s="212">
        <f t="shared" si="16"/>
        <v>0.74257425742574257</v>
      </c>
      <c r="K61" s="194">
        <f t="shared" si="15"/>
        <v>75</v>
      </c>
      <c r="L61" s="196">
        <f>I61/$I51</f>
        <v>6.1590145576707724E-3</v>
      </c>
    </row>
    <row r="62" spans="1:12" x14ac:dyDescent="0.25">
      <c r="A62" s="193" t="s">
        <v>147</v>
      </c>
      <c r="B62" s="194" t="s">
        <v>134</v>
      </c>
      <c r="C62" s="195">
        <v>321</v>
      </c>
      <c r="D62" s="195">
        <v>232</v>
      </c>
      <c r="E62" s="195">
        <v>21</v>
      </c>
      <c r="F62" s="195">
        <v>101</v>
      </c>
      <c r="G62" s="195">
        <v>140</v>
      </c>
      <c r="H62" s="195">
        <v>92</v>
      </c>
      <c r="I62" s="195">
        <v>429</v>
      </c>
      <c r="J62" s="212">
        <f t="shared" si="16"/>
        <v>3.6630434782608692</v>
      </c>
      <c r="K62" s="194">
        <f t="shared" si="15"/>
        <v>337</v>
      </c>
      <c r="L62" s="196">
        <f>I62/$I51</f>
        <v>1.5012597984322508E-2</v>
      </c>
    </row>
    <row r="63" spans="1:12" x14ac:dyDescent="0.25">
      <c r="A63" s="198" t="s">
        <v>148</v>
      </c>
      <c r="B63" s="199" t="s">
        <v>148</v>
      </c>
      <c r="C63" s="200">
        <f t="shared" ref="C63:I63" si="17">C55-SUM(C56:C62)</f>
        <v>6890</v>
      </c>
      <c r="D63" s="200">
        <f t="shared" si="17"/>
        <v>2813</v>
      </c>
      <c r="E63" s="200">
        <f t="shared" si="17"/>
        <v>2170</v>
      </c>
      <c r="F63" s="200">
        <f t="shared" si="17"/>
        <v>5092</v>
      </c>
      <c r="G63" s="200">
        <f t="shared" si="17"/>
        <v>6519</v>
      </c>
      <c r="H63" s="200">
        <f t="shared" si="17"/>
        <v>6835</v>
      </c>
      <c r="I63" s="200">
        <f t="shared" si="17"/>
        <v>6626</v>
      </c>
      <c r="J63" s="213">
        <f t="shared" si="16"/>
        <v>-3.0577907827359141E-2</v>
      </c>
      <c r="K63" s="199">
        <f>I63-H63</f>
        <v>-209</v>
      </c>
      <c r="L63" s="201">
        <f>I63/$I51</f>
        <v>0.23187290033594624</v>
      </c>
    </row>
    <row r="64" spans="1:12" x14ac:dyDescent="0.25">
      <c r="A64" s="1"/>
      <c r="B64" s="186" t="s">
        <v>50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71</v>
      </c>
      <c r="C65" s="209">
        <v>93730</v>
      </c>
      <c r="D65" s="209">
        <v>33272</v>
      </c>
      <c r="E65" s="209">
        <v>26765</v>
      </c>
      <c r="F65" s="209">
        <v>109987</v>
      </c>
      <c r="G65" s="209">
        <v>124740</v>
      </c>
      <c r="H65" s="209">
        <v>161681</v>
      </c>
      <c r="I65" s="209">
        <v>131117</v>
      </c>
      <c r="J65" s="210">
        <f>IFERROR(I65/H65-1,"-")</f>
        <v>-0.18903890995231354</v>
      </c>
      <c r="K65" s="209">
        <f>I65-H65</f>
        <v>-30564</v>
      </c>
      <c r="L65" s="210">
        <f>I65/$I65</f>
        <v>1</v>
      </c>
    </row>
    <row r="66" spans="1:12" x14ac:dyDescent="0.25">
      <c r="A66" s="1" t="s">
        <v>99</v>
      </c>
      <c r="B66" s="190" t="s">
        <v>100</v>
      </c>
      <c r="C66" s="191">
        <v>28179</v>
      </c>
      <c r="D66" s="191">
        <v>12112</v>
      </c>
      <c r="E66" s="191">
        <v>15192</v>
      </c>
      <c r="F66" s="191">
        <v>28680</v>
      </c>
      <c r="G66" s="191">
        <v>31060</v>
      </c>
      <c r="H66" s="191">
        <v>42484</v>
      </c>
      <c r="I66" s="191">
        <v>31007</v>
      </c>
      <c r="J66" s="211">
        <f>IFERROR(I66/H66-1,"-")</f>
        <v>-0.27014876188682801</v>
      </c>
      <c r="K66" s="190">
        <f t="shared" ref="K66:K76" si="18">I66-H66</f>
        <v>-11477</v>
      </c>
      <c r="L66" s="192">
        <f>I66/$I65</f>
        <v>0.23648344608250646</v>
      </c>
    </row>
    <row r="67" spans="1:12" x14ac:dyDescent="0.25">
      <c r="A67" s="193" t="s">
        <v>106</v>
      </c>
      <c r="B67" s="194" t="s">
        <v>106</v>
      </c>
      <c r="C67" s="195">
        <v>15221</v>
      </c>
      <c r="D67" s="195">
        <v>4246</v>
      </c>
      <c r="E67" s="195">
        <v>13845</v>
      </c>
      <c r="F67" s="195">
        <v>22777</v>
      </c>
      <c r="G67" s="195">
        <v>21679</v>
      </c>
      <c r="H67" s="195">
        <v>26004</v>
      </c>
      <c r="I67" s="195">
        <v>11251</v>
      </c>
      <c r="J67" s="212">
        <f>IFERROR(I67/H67-1,"-")</f>
        <v>-0.56733579449315497</v>
      </c>
      <c r="K67" s="194">
        <f t="shared" si="18"/>
        <v>-14753</v>
      </c>
      <c r="L67" s="196">
        <f>I67/$I65</f>
        <v>8.5808857737745672E-2</v>
      </c>
    </row>
    <row r="68" spans="1:12" x14ac:dyDescent="0.25">
      <c r="A68" s="193" t="s">
        <v>103</v>
      </c>
      <c r="B68" s="194" t="s">
        <v>103</v>
      </c>
      <c r="C68" s="195">
        <v>12958</v>
      </c>
      <c r="D68" s="195">
        <v>7866</v>
      </c>
      <c r="E68" s="195">
        <v>1347</v>
      </c>
      <c r="F68" s="195">
        <v>5903</v>
      </c>
      <c r="G68" s="195">
        <v>9381</v>
      </c>
      <c r="H68" s="195">
        <v>16480</v>
      </c>
      <c r="I68" s="195">
        <v>19756</v>
      </c>
      <c r="J68" s="212">
        <f>IFERROR(I68/H68-1,"-")</f>
        <v>0.1987864077669903</v>
      </c>
      <c r="K68" s="194">
        <f t="shared" si="18"/>
        <v>3276</v>
      </c>
      <c r="L68" s="196">
        <f>I68/$I65</f>
        <v>0.15067458834476077</v>
      </c>
    </row>
    <row r="69" spans="1:12" x14ac:dyDescent="0.25">
      <c r="A69" s="1"/>
      <c r="B69" s="190" t="s">
        <v>110</v>
      </c>
      <c r="C69" s="191">
        <v>65551</v>
      </c>
      <c r="D69" s="191">
        <v>21160</v>
      </c>
      <c r="E69" s="191">
        <v>11573</v>
      </c>
      <c r="F69" s="191">
        <v>81307</v>
      </c>
      <c r="G69" s="191">
        <v>93680</v>
      </c>
      <c r="H69" s="191">
        <v>119197</v>
      </c>
      <c r="I69" s="191">
        <v>100110</v>
      </c>
      <c r="J69" s="211">
        <f>IFERROR(I69/H69-1,"-")</f>
        <v>-0.16012986904032822</v>
      </c>
      <c r="K69" s="190">
        <f t="shared" si="18"/>
        <v>-19087</v>
      </c>
      <c r="L69" s="192">
        <f>I69/$I65</f>
        <v>0.76351655391749351</v>
      </c>
    </row>
    <row r="70" spans="1:12" s="76" customFormat="1" x14ac:dyDescent="0.25">
      <c r="B70" s="194" t="s">
        <v>113</v>
      </c>
      <c r="C70" s="195">
        <v>29412</v>
      </c>
      <c r="D70" s="195">
        <v>8194</v>
      </c>
      <c r="E70" s="195">
        <v>970</v>
      </c>
      <c r="F70" s="195">
        <v>38148</v>
      </c>
      <c r="G70" s="195">
        <v>35430</v>
      </c>
      <c r="H70" s="195">
        <v>52117</v>
      </c>
      <c r="I70" s="195">
        <v>51624</v>
      </c>
      <c r="J70" s="212">
        <f t="shared" ref="J70:J77" si="19">IFERROR(I70/H70-1,"-")</f>
        <v>-9.4594853886448282E-3</v>
      </c>
      <c r="K70" s="194">
        <f t="shared" si="18"/>
        <v>-493</v>
      </c>
      <c r="L70" s="196">
        <f>I70/$I65</f>
        <v>0.39372468863686633</v>
      </c>
    </row>
    <row r="71" spans="1:12" s="76" customFormat="1" x14ac:dyDescent="0.25">
      <c r="B71" s="194" t="s">
        <v>116</v>
      </c>
      <c r="C71" s="195">
        <v>7367</v>
      </c>
      <c r="D71" s="195">
        <v>2457</v>
      </c>
      <c r="E71" s="195">
        <v>1521</v>
      </c>
      <c r="F71" s="195">
        <v>5884</v>
      </c>
      <c r="G71" s="195">
        <v>6533</v>
      </c>
      <c r="H71" s="195">
        <v>6807</v>
      </c>
      <c r="I71" s="195">
        <v>6908</v>
      </c>
      <c r="J71" s="212">
        <f t="shared" si="19"/>
        <v>1.4837667107389541E-2</v>
      </c>
      <c r="K71" s="194">
        <f t="shared" si="18"/>
        <v>101</v>
      </c>
      <c r="L71" s="196">
        <f>I71/$I65</f>
        <v>5.2685769198502104E-2</v>
      </c>
    </row>
    <row r="72" spans="1:12" x14ac:dyDescent="0.25">
      <c r="A72" s="1"/>
      <c r="B72" s="194" t="s">
        <v>119</v>
      </c>
      <c r="C72" s="195">
        <v>7270</v>
      </c>
      <c r="D72" s="195">
        <v>2732</v>
      </c>
      <c r="E72" s="195">
        <v>2355</v>
      </c>
      <c r="F72" s="195">
        <v>10116</v>
      </c>
      <c r="G72" s="195">
        <v>11002</v>
      </c>
      <c r="H72" s="195">
        <v>13044</v>
      </c>
      <c r="I72" s="195">
        <v>7156</v>
      </c>
      <c r="J72" s="212">
        <f t="shared" si="19"/>
        <v>-0.45139527752223241</v>
      </c>
      <c r="K72" s="194">
        <f t="shared" si="18"/>
        <v>-5888</v>
      </c>
      <c r="L72" s="196">
        <f>I72/$I65</f>
        <v>5.4577209667701368E-2</v>
      </c>
    </row>
    <row r="73" spans="1:12" x14ac:dyDescent="0.25">
      <c r="A73" s="1"/>
      <c r="B73" s="194" t="s">
        <v>126</v>
      </c>
      <c r="C73" s="195">
        <v>1292</v>
      </c>
      <c r="D73" s="195">
        <v>269</v>
      </c>
      <c r="E73" s="195">
        <v>584</v>
      </c>
      <c r="F73" s="195">
        <v>2495</v>
      </c>
      <c r="G73" s="195">
        <v>2661</v>
      </c>
      <c r="H73" s="195">
        <v>4324</v>
      </c>
      <c r="I73" s="195">
        <v>3608</v>
      </c>
      <c r="J73" s="212">
        <f t="shared" si="19"/>
        <v>-0.16558741905642926</v>
      </c>
      <c r="K73" s="194">
        <f t="shared" si="18"/>
        <v>-716</v>
      </c>
      <c r="L73" s="196">
        <f>I73/$I65</f>
        <v>2.751740811641511E-2</v>
      </c>
    </row>
    <row r="74" spans="1:12" x14ac:dyDescent="0.25">
      <c r="A74" s="1"/>
      <c r="B74" s="194" t="s">
        <v>122</v>
      </c>
      <c r="C74" s="195">
        <v>1559</v>
      </c>
      <c r="D74" s="195">
        <v>661</v>
      </c>
      <c r="E74" s="195">
        <v>1056</v>
      </c>
      <c r="F74" s="195">
        <v>2054</v>
      </c>
      <c r="G74" s="195">
        <v>2184</v>
      </c>
      <c r="H74" s="195">
        <v>2894</v>
      </c>
      <c r="I74" s="195">
        <v>1985</v>
      </c>
      <c r="J74" s="212">
        <f t="shared" si="19"/>
        <v>-0.3140981340704907</v>
      </c>
      <c r="K74" s="194">
        <f t="shared" si="18"/>
        <v>-909</v>
      </c>
      <c r="L74" s="196">
        <f>I74/$I65</f>
        <v>1.5139150529679599E-2</v>
      </c>
    </row>
    <row r="75" spans="1:12" x14ac:dyDescent="0.25">
      <c r="A75" s="1"/>
      <c r="B75" s="194" t="s">
        <v>131</v>
      </c>
      <c r="C75" s="195">
        <v>1203</v>
      </c>
      <c r="D75" s="195">
        <v>746</v>
      </c>
      <c r="E75" s="195">
        <v>1</v>
      </c>
      <c r="F75" s="195">
        <v>1311</v>
      </c>
      <c r="G75" s="195">
        <v>3264</v>
      </c>
      <c r="H75" s="195">
        <v>2241</v>
      </c>
      <c r="I75" s="195">
        <v>1600</v>
      </c>
      <c r="J75" s="212">
        <f t="shared" si="19"/>
        <v>-0.28603302097278005</v>
      </c>
      <c r="K75" s="194">
        <f t="shared" si="18"/>
        <v>-641</v>
      </c>
      <c r="L75" s="196">
        <f>I75/$I65</f>
        <v>1.220284173676945E-2</v>
      </c>
    </row>
    <row r="76" spans="1:12" x14ac:dyDescent="0.25">
      <c r="A76" s="193" t="s">
        <v>147</v>
      </c>
      <c r="B76" s="194" t="s">
        <v>134</v>
      </c>
      <c r="C76" s="195">
        <v>1396</v>
      </c>
      <c r="D76" s="195">
        <v>853</v>
      </c>
      <c r="E76" s="195">
        <v>0</v>
      </c>
      <c r="F76" s="195">
        <v>480</v>
      </c>
      <c r="G76" s="195">
        <v>1018</v>
      </c>
      <c r="H76" s="195">
        <v>1711</v>
      </c>
      <c r="I76" s="195">
        <v>2082</v>
      </c>
      <c r="J76" s="212">
        <f t="shared" si="19"/>
        <v>0.21683226183518411</v>
      </c>
      <c r="K76" s="194">
        <f t="shared" si="18"/>
        <v>371</v>
      </c>
      <c r="L76" s="196">
        <f>I76/$I65</f>
        <v>1.5878947809971247E-2</v>
      </c>
    </row>
    <row r="77" spans="1:12" x14ac:dyDescent="0.25">
      <c r="A77" s="198" t="s">
        <v>148</v>
      </c>
      <c r="B77" s="199" t="s">
        <v>148</v>
      </c>
      <c r="C77" s="200">
        <f t="shared" ref="C77:I77" si="20">C69-SUM(C70:C76)</f>
        <v>16052</v>
      </c>
      <c r="D77" s="200">
        <f t="shared" si="20"/>
        <v>5248</v>
      </c>
      <c r="E77" s="200">
        <f t="shared" si="20"/>
        <v>5086</v>
      </c>
      <c r="F77" s="200">
        <f t="shared" si="20"/>
        <v>20819</v>
      </c>
      <c r="G77" s="200">
        <f t="shared" si="20"/>
        <v>31588</v>
      </c>
      <c r="H77" s="200">
        <f t="shared" si="20"/>
        <v>36059</v>
      </c>
      <c r="I77" s="200">
        <f t="shared" si="20"/>
        <v>25147</v>
      </c>
      <c r="J77" s="213">
        <f t="shared" si="19"/>
        <v>-0.30261515849025211</v>
      </c>
      <c r="K77" s="199">
        <f>I77-H77</f>
        <v>-10912</v>
      </c>
      <c r="L77" s="201">
        <f>I77/$I65</f>
        <v>0.19179053822158834</v>
      </c>
    </row>
    <row r="78" spans="1:12" x14ac:dyDescent="0.25">
      <c r="A78" s="1"/>
      <c r="B78" s="186" t="s">
        <v>51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71</v>
      </c>
      <c r="C79" s="209">
        <v>541640</v>
      </c>
      <c r="D79" s="209">
        <v>179066</v>
      </c>
      <c r="E79" s="209">
        <v>162776</v>
      </c>
      <c r="F79" s="209">
        <v>471379</v>
      </c>
      <c r="G79" s="209">
        <v>539929</v>
      </c>
      <c r="H79" s="209">
        <v>628065</v>
      </c>
      <c r="I79" s="209">
        <v>647983</v>
      </c>
      <c r="J79" s="210">
        <f>IFERROR(I79/H79-1,"-")</f>
        <v>3.1713278084274821E-2</v>
      </c>
      <c r="K79" s="209">
        <f>I79-H79</f>
        <v>19918</v>
      </c>
      <c r="L79" s="210">
        <f>I79/$I79</f>
        <v>1</v>
      </c>
    </row>
    <row r="80" spans="1:12" x14ac:dyDescent="0.25">
      <c r="A80" s="1" t="s">
        <v>99</v>
      </c>
      <c r="B80" s="190" t="s">
        <v>100</v>
      </c>
      <c r="C80" s="191">
        <v>251089</v>
      </c>
      <c r="D80" s="191">
        <v>65413</v>
      </c>
      <c r="E80" s="191">
        <v>99975</v>
      </c>
      <c r="F80" s="191">
        <v>236869</v>
      </c>
      <c r="G80" s="191">
        <v>246702</v>
      </c>
      <c r="H80" s="191">
        <v>274119</v>
      </c>
      <c r="I80" s="191">
        <v>286245</v>
      </c>
      <c r="J80" s="211">
        <f>IFERROR(I80/H80-1,"-")</f>
        <v>4.4236262353211542E-2</v>
      </c>
      <c r="K80" s="190">
        <f t="shared" ref="K80:K90" si="21">I80-H80</f>
        <v>12126</v>
      </c>
      <c r="L80" s="192">
        <f>I80/$I79</f>
        <v>0.44174770017114645</v>
      </c>
    </row>
    <row r="81" spans="1:12" x14ac:dyDescent="0.25">
      <c r="A81" s="193" t="s">
        <v>106</v>
      </c>
      <c r="B81" s="194" t="s">
        <v>106</v>
      </c>
      <c r="C81" s="195">
        <v>49413</v>
      </c>
      <c r="D81" s="195">
        <v>13272</v>
      </c>
      <c r="E81" s="195">
        <v>37549</v>
      </c>
      <c r="F81" s="195">
        <v>68504</v>
      </c>
      <c r="G81" s="195">
        <v>65319</v>
      </c>
      <c r="H81" s="195">
        <v>78722</v>
      </c>
      <c r="I81" s="195">
        <v>70979</v>
      </c>
      <c r="J81" s="212">
        <f>IFERROR(I81/H81-1,"-")</f>
        <v>-9.8358781535021977E-2</v>
      </c>
      <c r="K81" s="194">
        <f t="shared" si="21"/>
        <v>-7743</v>
      </c>
      <c r="L81" s="196">
        <f>I81/$I79</f>
        <v>0.10953836751890096</v>
      </c>
    </row>
    <row r="82" spans="1:12" x14ac:dyDescent="0.25">
      <c r="A82" s="193" t="s">
        <v>103</v>
      </c>
      <c r="B82" s="194" t="s">
        <v>103</v>
      </c>
      <c r="C82" s="195">
        <v>201676</v>
      </c>
      <c r="D82" s="195">
        <v>52141</v>
      </c>
      <c r="E82" s="195">
        <v>62426</v>
      </c>
      <c r="F82" s="195">
        <v>168365</v>
      </c>
      <c r="G82" s="195">
        <v>181383</v>
      </c>
      <c r="H82" s="195">
        <v>195397</v>
      </c>
      <c r="I82" s="195">
        <v>215266</v>
      </c>
      <c r="J82" s="212">
        <f>IFERROR(I82/H82-1,"-")</f>
        <v>0.10168528687748535</v>
      </c>
      <c r="K82" s="194">
        <f t="shared" si="21"/>
        <v>19869</v>
      </c>
      <c r="L82" s="196">
        <f>I82/$I79</f>
        <v>0.3322093326522455</v>
      </c>
    </row>
    <row r="83" spans="1:12" x14ac:dyDescent="0.25">
      <c r="A83" s="1"/>
      <c r="B83" s="190" t="s">
        <v>110</v>
      </c>
      <c r="C83" s="191">
        <v>290551</v>
      </c>
      <c r="D83" s="191">
        <v>113653</v>
      </c>
      <c r="E83" s="191">
        <v>62801</v>
      </c>
      <c r="F83" s="191">
        <v>234510</v>
      </c>
      <c r="G83" s="191">
        <v>293227</v>
      </c>
      <c r="H83" s="191">
        <v>353946</v>
      </c>
      <c r="I83" s="191">
        <v>361738</v>
      </c>
      <c r="J83" s="211">
        <f>IFERROR(I83/H83-1,"-")</f>
        <v>2.2014657603137255E-2</v>
      </c>
      <c r="K83" s="190">
        <f t="shared" si="21"/>
        <v>7792</v>
      </c>
      <c r="L83" s="192">
        <f>I83/$I79</f>
        <v>0.55825229982885349</v>
      </c>
    </row>
    <row r="84" spans="1:12" s="76" customFormat="1" x14ac:dyDescent="0.25">
      <c r="B84" s="194" t="s">
        <v>113</v>
      </c>
      <c r="C84" s="195">
        <v>48804</v>
      </c>
      <c r="D84" s="195">
        <v>18872</v>
      </c>
      <c r="E84" s="195">
        <v>4406</v>
      </c>
      <c r="F84" s="195">
        <v>45742</v>
      </c>
      <c r="G84" s="195">
        <v>59432</v>
      </c>
      <c r="H84" s="195">
        <v>73040</v>
      </c>
      <c r="I84" s="195">
        <v>77530</v>
      </c>
      <c r="J84" s="212">
        <f t="shared" ref="J84:J91" si="22">IFERROR(I84/H84-1,"-")</f>
        <v>6.1473165388828077E-2</v>
      </c>
      <c r="K84" s="194">
        <f t="shared" si="21"/>
        <v>4490</v>
      </c>
      <c r="L84" s="196">
        <f>I84/$I79</f>
        <v>0.1196482006472392</v>
      </c>
    </row>
    <row r="85" spans="1:12" s="76" customFormat="1" x14ac:dyDescent="0.25">
      <c r="B85" s="194" t="s">
        <v>116</v>
      </c>
      <c r="C85" s="195">
        <v>110837</v>
      </c>
      <c r="D85" s="195">
        <v>39833</v>
      </c>
      <c r="E85" s="195">
        <v>14624</v>
      </c>
      <c r="F85" s="195">
        <v>71577</v>
      </c>
      <c r="G85" s="195">
        <v>83396</v>
      </c>
      <c r="H85" s="195">
        <v>93384</v>
      </c>
      <c r="I85" s="195">
        <v>93106</v>
      </c>
      <c r="J85" s="212">
        <f t="shared" si="22"/>
        <v>-2.9769553670864202E-3</v>
      </c>
      <c r="K85" s="194">
        <f t="shared" si="21"/>
        <v>-278</v>
      </c>
      <c r="L85" s="196">
        <f>I85/$I79</f>
        <v>0.14368586830210051</v>
      </c>
    </row>
    <row r="86" spans="1:12" x14ac:dyDescent="0.25">
      <c r="A86" s="1"/>
      <c r="B86" s="194" t="s">
        <v>119</v>
      </c>
      <c r="C86" s="195">
        <v>17073</v>
      </c>
      <c r="D86" s="195">
        <v>6826</v>
      </c>
      <c r="E86" s="195">
        <v>10247</v>
      </c>
      <c r="F86" s="195">
        <v>20450</v>
      </c>
      <c r="G86" s="195">
        <v>27272</v>
      </c>
      <c r="H86" s="195">
        <v>40662</v>
      </c>
      <c r="I86" s="195">
        <v>40886</v>
      </c>
      <c r="J86" s="212">
        <f t="shared" si="22"/>
        <v>5.5088288820028808E-3</v>
      </c>
      <c r="K86" s="194">
        <f t="shared" si="21"/>
        <v>224</v>
      </c>
      <c r="L86" s="196">
        <f>I86/$I79</f>
        <v>6.3097334343647907E-2</v>
      </c>
    </row>
    <row r="87" spans="1:12" x14ac:dyDescent="0.25">
      <c r="A87" s="1"/>
      <c r="B87" s="194" t="s">
        <v>126</v>
      </c>
      <c r="C87" s="195">
        <v>6817</v>
      </c>
      <c r="D87" s="195">
        <v>1834</v>
      </c>
      <c r="E87" s="195">
        <v>1916</v>
      </c>
      <c r="F87" s="195">
        <v>7288</v>
      </c>
      <c r="G87" s="195">
        <v>7724</v>
      </c>
      <c r="H87" s="195">
        <v>12016</v>
      </c>
      <c r="I87" s="195">
        <v>10851</v>
      </c>
      <c r="J87" s="212">
        <f t="shared" si="22"/>
        <v>-9.6954061251664503E-2</v>
      </c>
      <c r="K87" s="194">
        <f t="shared" si="21"/>
        <v>-1165</v>
      </c>
      <c r="L87" s="196">
        <f>I87/$I79</f>
        <v>1.6745809689451729E-2</v>
      </c>
    </row>
    <row r="88" spans="1:12" x14ac:dyDescent="0.25">
      <c r="A88" s="1"/>
      <c r="B88" s="194" t="s">
        <v>122</v>
      </c>
      <c r="C88" s="195">
        <v>4532</v>
      </c>
      <c r="D88" s="195">
        <v>1421</v>
      </c>
      <c r="E88" s="195">
        <v>1733</v>
      </c>
      <c r="F88" s="195">
        <v>3922</v>
      </c>
      <c r="G88" s="195">
        <v>4496</v>
      </c>
      <c r="H88" s="195">
        <v>5836</v>
      </c>
      <c r="I88" s="195">
        <v>5973</v>
      </c>
      <c r="J88" s="212">
        <f t="shared" si="22"/>
        <v>2.3474982864976068E-2</v>
      </c>
      <c r="K88" s="194">
        <f t="shared" si="21"/>
        <v>137</v>
      </c>
      <c r="L88" s="196">
        <f>I88/$I79</f>
        <v>9.2178344184955466E-3</v>
      </c>
    </row>
    <row r="89" spans="1:12" x14ac:dyDescent="0.25">
      <c r="A89" s="1"/>
      <c r="B89" s="194" t="s">
        <v>131</v>
      </c>
      <c r="C89" s="195">
        <v>5677</v>
      </c>
      <c r="D89" s="195">
        <v>3336</v>
      </c>
      <c r="E89" s="195">
        <v>377</v>
      </c>
      <c r="F89" s="195">
        <v>4223</v>
      </c>
      <c r="G89" s="195">
        <v>5636</v>
      </c>
      <c r="H89" s="195">
        <v>4945</v>
      </c>
      <c r="I89" s="195">
        <v>5373</v>
      </c>
      <c r="J89" s="212">
        <f t="shared" si="22"/>
        <v>8.6552072800808899E-2</v>
      </c>
      <c r="K89" s="194">
        <f t="shared" si="21"/>
        <v>428</v>
      </c>
      <c r="L89" s="196">
        <f>I89/$I79</f>
        <v>8.2918842006657577E-3</v>
      </c>
    </row>
    <row r="90" spans="1:12" x14ac:dyDescent="0.25">
      <c r="A90" s="193" t="s">
        <v>147</v>
      </c>
      <c r="B90" s="194" t="s">
        <v>134</v>
      </c>
      <c r="C90" s="195">
        <v>7745</v>
      </c>
      <c r="D90" s="195">
        <v>5410</v>
      </c>
      <c r="E90" s="195">
        <v>480</v>
      </c>
      <c r="F90" s="195">
        <v>3781</v>
      </c>
      <c r="G90" s="195">
        <v>6141</v>
      </c>
      <c r="H90" s="195">
        <v>6529</v>
      </c>
      <c r="I90" s="195">
        <v>4616</v>
      </c>
      <c r="J90" s="212">
        <f t="shared" si="22"/>
        <v>-0.29300045948843623</v>
      </c>
      <c r="K90" s="194">
        <f t="shared" si="21"/>
        <v>-1913</v>
      </c>
      <c r="L90" s="196">
        <f>I90/$I79</f>
        <v>7.1236436758371751E-3</v>
      </c>
    </row>
    <row r="91" spans="1:12" x14ac:dyDescent="0.25">
      <c r="A91" s="198" t="s">
        <v>148</v>
      </c>
      <c r="B91" s="199" t="s">
        <v>148</v>
      </c>
      <c r="C91" s="200">
        <f t="shared" ref="C91:H91" si="23">C83-SUM(C84:C90)</f>
        <v>89066</v>
      </c>
      <c r="D91" s="200">
        <f t="shared" si="23"/>
        <v>36121</v>
      </c>
      <c r="E91" s="200">
        <f t="shared" si="23"/>
        <v>29018</v>
      </c>
      <c r="F91" s="200">
        <f t="shared" si="23"/>
        <v>77527</v>
      </c>
      <c r="G91" s="200">
        <f t="shared" si="23"/>
        <v>99130</v>
      </c>
      <c r="H91" s="200">
        <f t="shared" si="23"/>
        <v>117534</v>
      </c>
      <c r="I91" s="200">
        <f t="shared" ref="I91" si="24">I83-SUM(I84:I90)</f>
        <v>123403</v>
      </c>
      <c r="J91" s="213">
        <f t="shared" si="22"/>
        <v>4.9934487042047504E-2</v>
      </c>
      <c r="K91" s="199">
        <f>I91-H91</f>
        <v>5869</v>
      </c>
      <c r="L91" s="201">
        <f>I91/$I79</f>
        <v>0.1904417245514157</v>
      </c>
    </row>
    <row r="92" spans="1:12" x14ac:dyDescent="0.25">
      <c r="A92" s="1"/>
      <c r="B92" s="186" t="s">
        <v>52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71</v>
      </c>
      <c r="C93" s="209">
        <v>37387</v>
      </c>
      <c r="D93" s="209">
        <v>16374</v>
      </c>
      <c r="E93" s="209">
        <v>17855</v>
      </c>
      <c r="F93" s="209">
        <v>34377</v>
      </c>
      <c r="G93" s="209">
        <v>41604</v>
      </c>
      <c r="H93" s="209">
        <v>38605</v>
      </c>
      <c r="I93" s="209">
        <v>37957</v>
      </c>
      <c r="J93" s="210">
        <f>IFERROR(I93/H93-1,"-")</f>
        <v>-1.6785390493459396E-2</v>
      </c>
      <c r="K93" s="209">
        <f>I93-H93</f>
        <v>-648</v>
      </c>
      <c r="L93" s="210">
        <f>I93/$I93</f>
        <v>1</v>
      </c>
    </row>
    <row r="94" spans="1:12" x14ac:dyDescent="0.25">
      <c r="A94" s="1" t="s">
        <v>99</v>
      </c>
      <c r="B94" s="190" t="s">
        <v>100</v>
      </c>
      <c r="C94" s="191">
        <v>24136</v>
      </c>
      <c r="D94" s="191">
        <v>9870</v>
      </c>
      <c r="E94" s="191">
        <v>11100</v>
      </c>
      <c r="F94" s="191">
        <v>21675</v>
      </c>
      <c r="G94" s="191">
        <v>27233</v>
      </c>
      <c r="H94" s="191">
        <v>22651</v>
      </c>
      <c r="I94" s="191">
        <v>22770</v>
      </c>
      <c r="J94" s="211">
        <f>IFERROR(I94/H94-1,"-")</f>
        <v>5.2536311862609875E-3</v>
      </c>
      <c r="K94" s="190">
        <f t="shared" ref="K94:K104" si="25">I94-H94</f>
        <v>119</v>
      </c>
      <c r="L94" s="192">
        <f>I94/$I93</f>
        <v>0.59988934847327235</v>
      </c>
    </row>
    <row r="95" spans="1:12" x14ac:dyDescent="0.25">
      <c r="A95" s="193" t="s">
        <v>106</v>
      </c>
      <c r="B95" s="194" t="s">
        <v>106</v>
      </c>
      <c r="C95" s="195">
        <v>11713</v>
      </c>
      <c r="D95" s="195">
        <v>5398</v>
      </c>
      <c r="E95" s="195">
        <v>5615</v>
      </c>
      <c r="F95" s="195">
        <v>10123</v>
      </c>
      <c r="G95" s="195">
        <v>8763</v>
      </c>
      <c r="H95" s="195">
        <v>6545</v>
      </c>
      <c r="I95" s="195">
        <v>8085</v>
      </c>
      <c r="J95" s="212">
        <f>IFERROR(I95/H95-1,"-")</f>
        <v>0.23529411764705888</v>
      </c>
      <c r="K95" s="194">
        <f t="shared" si="25"/>
        <v>1540</v>
      </c>
      <c r="L95" s="196">
        <f>I95/$I93</f>
        <v>0.21300418895065468</v>
      </c>
    </row>
    <row r="96" spans="1:12" x14ac:dyDescent="0.25">
      <c r="A96" s="193" t="s">
        <v>103</v>
      </c>
      <c r="B96" s="194" t="s">
        <v>103</v>
      </c>
      <c r="C96" s="195">
        <v>12423</v>
      </c>
      <c r="D96" s="195">
        <v>4472</v>
      </c>
      <c r="E96" s="195">
        <v>5485</v>
      </c>
      <c r="F96" s="195">
        <v>11552</v>
      </c>
      <c r="G96" s="195">
        <v>18470</v>
      </c>
      <c r="H96" s="195">
        <v>16106</v>
      </c>
      <c r="I96" s="195">
        <v>14685</v>
      </c>
      <c r="J96" s="212">
        <f>IFERROR(I96/H96-1,"-")</f>
        <v>-8.8227989569104714E-2</v>
      </c>
      <c r="K96" s="194">
        <f t="shared" si="25"/>
        <v>-1421</v>
      </c>
      <c r="L96" s="196">
        <f>I96/$I93</f>
        <v>0.38688515952261771</v>
      </c>
    </row>
    <row r="97" spans="1:12" x14ac:dyDescent="0.25">
      <c r="A97" s="1"/>
      <c r="B97" s="190" t="s">
        <v>110</v>
      </c>
      <c r="C97" s="191">
        <v>13251</v>
      </c>
      <c r="D97" s="191">
        <v>6504</v>
      </c>
      <c r="E97" s="191">
        <v>6755</v>
      </c>
      <c r="F97" s="191">
        <v>12702</v>
      </c>
      <c r="G97" s="191">
        <v>14371</v>
      </c>
      <c r="H97" s="191">
        <v>15954</v>
      </c>
      <c r="I97" s="191">
        <v>15187</v>
      </c>
      <c r="J97" s="211">
        <f>IFERROR(I97/H97-1,"-")</f>
        <v>-4.8075717688354058E-2</v>
      </c>
      <c r="K97" s="190">
        <f t="shared" si="25"/>
        <v>-767</v>
      </c>
      <c r="L97" s="192">
        <f>I97/$I93</f>
        <v>0.40011065152672759</v>
      </c>
    </row>
    <row r="98" spans="1:12" s="76" customFormat="1" x14ac:dyDescent="0.25">
      <c r="B98" s="194" t="s">
        <v>113</v>
      </c>
      <c r="C98" s="195">
        <v>1757</v>
      </c>
      <c r="D98" s="195">
        <v>1118</v>
      </c>
      <c r="E98" s="195">
        <v>292</v>
      </c>
      <c r="F98" s="195">
        <v>1681</v>
      </c>
      <c r="G98" s="195">
        <v>2097</v>
      </c>
      <c r="H98" s="195">
        <v>2330</v>
      </c>
      <c r="I98" s="195">
        <v>1911</v>
      </c>
      <c r="J98" s="212">
        <f t="shared" ref="J98:J105" si="26">IFERROR(I98/H98-1,"-")</f>
        <v>-0.17982832618025746</v>
      </c>
      <c r="K98" s="194">
        <f t="shared" si="25"/>
        <v>-419</v>
      </c>
      <c r="L98" s="196">
        <f>I98/$I93</f>
        <v>5.0346444661063833E-2</v>
      </c>
    </row>
    <row r="99" spans="1:12" s="76" customFormat="1" x14ac:dyDescent="0.25">
      <c r="B99" s="194" t="s">
        <v>116</v>
      </c>
      <c r="C99" s="195">
        <v>2865</v>
      </c>
      <c r="D99" s="195">
        <v>1393</v>
      </c>
      <c r="E99" s="195">
        <v>1167</v>
      </c>
      <c r="F99" s="195">
        <v>2576</v>
      </c>
      <c r="G99" s="195">
        <v>2792</v>
      </c>
      <c r="H99" s="195">
        <v>3232</v>
      </c>
      <c r="I99" s="195">
        <v>2917</v>
      </c>
      <c r="J99" s="212">
        <f t="shared" si="26"/>
        <v>-9.7462871287128716E-2</v>
      </c>
      <c r="K99" s="194">
        <f t="shared" si="25"/>
        <v>-315</v>
      </c>
      <c r="L99" s="196">
        <f>I99/$I93</f>
        <v>7.6850119872487285E-2</v>
      </c>
    </row>
    <row r="100" spans="1:12" x14ac:dyDescent="0.25">
      <c r="A100" s="1"/>
      <c r="B100" s="194" t="s">
        <v>119</v>
      </c>
      <c r="C100" s="195">
        <v>2734</v>
      </c>
      <c r="D100" s="195">
        <v>1504</v>
      </c>
      <c r="E100" s="195">
        <v>2585</v>
      </c>
      <c r="F100" s="195">
        <v>2515</v>
      </c>
      <c r="G100" s="195">
        <v>2697</v>
      </c>
      <c r="H100" s="195">
        <v>2721</v>
      </c>
      <c r="I100" s="195">
        <v>2633</v>
      </c>
      <c r="J100" s="212">
        <f t="shared" si="26"/>
        <v>-3.2341051084160188E-2</v>
      </c>
      <c r="K100" s="194">
        <f t="shared" si="25"/>
        <v>-88</v>
      </c>
      <c r="L100" s="196">
        <f>I100/$I93</f>
        <v>6.9367969017572514E-2</v>
      </c>
    </row>
    <row r="101" spans="1:12" x14ac:dyDescent="0.25">
      <c r="A101" s="1"/>
      <c r="B101" s="194" t="s">
        <v>126</v>
      </c>
      <c r="C101" s="195">
        <v>447</v>
      </c>
      <c r="D101" s="195">
        <v>291</v>
      </c>
      <c r="E101" s="195">
        <v>132</v>
      </c>
      <c r="F101" s="195">
        <v>897</v>
      </c>
      <c r="G101" s="195">
        <v>680</v>
      </c>
      <c r="H101" s="195">
        <v>748</v>
      </c>
      <c r="I101" s="195">
        <v>676</v>
      </c>
      <c r="J101" s="212">
        <f t="shared" si="26"/>
        <v>-9.6256684491978661E-2</v>
      </c>
      <c r="K101" s="194">
        <f t="shared" si="25"/>
        <v>-72</v>
      </c>
      <c r="L101" s="196">
        <f>I101/$I93</f>
        <v>1.7809626682825302E-2</v>
      </c>
    </row>
    <row r="102" spans="1:12" x14ac:dyDescent="0.25">
      <c r="A102" s="1"/>
      <c r="B102" s="194" t="s">
        <v>122</v>
      </c>
      <c r="C102" s="195">
        <v>376</v>
      </c>
      <c r="D102" s="195">
        <v>187</v>
      </c>
      <c r="E102" s="195">
        <v>248</v>
      </c>
      <c r="F102" s="195">
        <v>526</v>
      </c>
      <c r="G102" s="195">
        <v>406</v>
      </c>
      <c r="H102" s="195">
        <v>639</v>
      </c>
      <c r="I102" s="195">
        <v>610</v>
      </c>
      <c r="J102" s="212">
        <f t="shared" si="26"/>
        <v>-4.5383411580594668E-2</v>
      </c>
      <c r="K102" s="194">
        <f t="shared" si="25"/>
        <v>-29</v>
      </c>
      <c r="L102" s="196">
        <f>I102/$I93</f>
        <v>1.6070816977105672E-2</v>
      </c>
    </row>
    <row r="103" spans="1:12" x14ac:dyDescent="0.25">
      <c r="A103" s="1"/>
      <c r="B103" s="194" t="s">
        <v>131</v>
      </c>
      <c r="C103" s="195">
        <v>124</v>
      </c>
      <c r="D103" s="195">
        <v>126</v>
      </c>
      <c r="E103" s="195">
        <v>19</v>
      </c>
      <c r="F103" s="195">
        <v>217</v>
      </c>
      <c r="G103" s="195">
        <v>105</v>
      </c>
      <c r="H103" s="195">
        <v>179</v>
      </c>
      <c r="I103" s="195">
        <v>157</v>
      </c>
      <c r="J103" s="212">
        <f t="shared" si="26"/>
        <v>-0.12290502793296088</v>
      </c>
      <c r="K103" s="194">
        <f t="shared" si="25"/>
        <v>-22</v>
      </c>
      <c r="L103" s="196">
        <f>I103/$I93</f>
        <v>4.1362594514845743E-3</v>
      </c>
    </row>
    <row r="104" spans="1:12" x14ac:dyDescent="0.25">
      <c r="A104" s="193" t="s">
        <v>147</v>
      </c>
      <c r="B104" s="194" t="s">
        <v>134</v>
      </c>
      <c r="C104" s="195">
        <v>153</v>
      </c>
      <c r="D104" s="195">
        <v>73</v>
      </c>
      <c r="E104" s="195">
        <v>55</v>
      </c>
      <c r="F104" s="195">
        <v>110</v>
      </c>
      <c r="G104" s="195">
        <v>189</v>
      </c>
      <c r="H104" s="195">
        <v>313</v>
      </c>
      <c r="I104" s="195">
        <v>162</v>
      </c>
      <c r="J104" s="212">
        <f t="shared" si="26"/>
        <v>-0.48242811501597449</v>
      </c>
      <c r="K104" s="194">
        <f t="shared" si="25"/>
        <v>-151</v>
      </c>
      <c r="L104" s="196">
        <f>I104/$I93</f>
        <v>4.2679874594936376E-3</v>
      </c>
    </row>
    <row r="105" spans="1:12" x14ac:dyDescent="0.25">
      <c r="A105" s="198" t="s">
        <v>148</v>
      </c>
      <c r="B105" s="199" t="s">
        <v>148</v>
      </c>
      <c r="C105" s="200">
        <f t="shared" ref="C105" si="27">C97-SUM(C98:C104)</f>
        <v>4795</v>
      </c>
      <c r="D105" s="200">
        <f t="shared" ref="D105:I105" si="28">D97-SUM(D98:D104)</f>
        <v>1812</v>
      </c>
      <c r="E105" s="200">
        <f t="shared" si="28"/>
        <v>2257</v>
      </c>
      <c r="F105" s="200">
        <f t="shared" si="28"/>
        <v>4180</v>
      </c>
      <c r="G105" s="200">
        <f t="shared" si="28"/>
        <v>5405</v>
      </c>
      <c r="H105" s="200">
        <f t="shared" si="28"/>
        <v>5792</v>
      </c>
      <c r="I105" s="200">
        <f t="shared" si="28"/>
        <v>6121</v>
      </c>
      <c r="J105" s="213">
        <f t="shared" si="26"/>
        <v>5.6802486187845336E-2</v>
      </c>
      <c r="K105" s="199">
        <f>I105-H105</f>
        <v>329</v>
      </c>
      <c r="L105" s="201">
        <f>I105/$I93</f>
        <v>0.16126142740469479</v>
      </c>
    </row>
    <row r="106" spans="1:12" x14ac:dyDescent="0.25">
      <c r="A106" s="1"/>
      <c r="B106" s="186" t="s">
        <v>53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71</v>
      </c>
      <c r="C107" s="209">
        <v>99004</v>
      </c>
      <c r="D107" s="209">
        <v>51514</v>
      </c>
      <c r="E107" s="209">
        <v>57900</v>
      </c>
      <c r="F107" s="209">
        <v>132098</v>
      </c>
      <c r="G107" s="209">
        <v>172118</v>
      </c>
      <c r="H107" s="209">
        <v>164745</v>
      </c>
      <c r="I107" s="209">
        <v>177299</v>
      </c>
      <c r="J107" s="210">
        <f>IFERROR(I107/H107-1,"-")</f>
        <v>7.6202616164375181E-2</v>
      </c>
      <c r="K107" s="209">
        <f>I107-H107</f>
        <v>12554</v>
      </c>
      <c r="L107" s="210">
        <f>I107/$I107</f>
        <v>1</v>
      </c>
    </row>
    <row r="108" spans="1:12" x14ac:dyDescent="0.25">
      <c r="A108" s="1" t="s">
        <v>99</v>
      </c>
      <c r="B108" s="190" t="s">
        <v>100</v>
      </c>
      <c r="C108" s="191">
        <v>21066</v>
      </c>
      <c r="D108" s="191">
        <v>16723</v>
      </c>
      <c r="E108" s="191">
        <v>31959</v>
      </c>
      <c r="F108" s="191">
        <v>32595</v>
      </c>
      <c r="G108" s="191">
        <v>38948</v>
      </c>
      <c r="H108" s="191">
        <v>35553</v>
      </c>
      <c r="I108" s="191">
        <v>38950</v>
      </c>
      <c r="J108" s="211">
        <f>IFERROR(I108/H108-1,"-")</f>
        <v>9.5547492476021789E-2</v>
      </c>
      <c r="K108" s="190">
        <f t="shared" ref="K108:K118" si="29">I108-H108</f>
        <v>3397</v>
      </c>
      <c r="L108" s="192">
        <f>I108/$I107</f>
        <v>0.21968539021652689</v>
      </c>
    </row>
    <row r="109" spans="1:12" x14ac:dyDescent="0.25">
      <c r="A109" s="193" t="s">
        <v>106</v>
      </c>
      <c r="B109" s="194" t="s">
        <v>106</v>
      </c>
      <c r="C109" s="195">
        <v>8150</v>
      </c>
      <c r="D109" s="195">
        <v>1796</v>
      </c>
      <c r="E109" s="195">
        <v>18752</v>
      </c>
      <c r="F109" s="195">
        <v>11937</v>
      </c>
      <c r="G109" s="195">
        <v>15435</v>
      </c>
      <c r="H109" s="195">
        <v>11437</v>
      </c>
      <c r="I109" s="195">
        <v>14381</v>
      </c>
      <c r="J109" s="212">
        <f>IFERROR(I109/H109-1,"-")</f>
        <v>0.2574101600069949</v>
      </c>
      <c r="K109" s="194">
        <f t="shared" si="29"/>
        <v>2944</v>
      </c>
      <c r="L109" s="196">
        <f>I109/$I107</f>
        <v>8.1111568593167468E-2</v>
      </c>
    </row>
    <row r="110" spans="1:12" x14ac:dyDescent="0.25">
      <c r="A110" s="193" t="s">
        <v>103</v>
      </c>
      <c r="B110" s="194" t="s">
        <v>103</v>
      </c>
      <c r="C110" s="195">
        <v>12916</v>
      </c>
      <c r="D110" s="195">
        <v>14927</v>
      </c>
      <c r="E110" s="195">
        <v>13207</v>
      </c>
      <c r="F110" s="195">
        <v>20658</v>
      </c>
      <c r="G110" s="195">
        <v>23513</v>
      </c>
      <c r="H110" s="195">
        <v>24116</v>
      </c>
      <c r="I110" s="195">
        <v>24569</v>
      </c>
      <c r="J110" s="212">
        <f>IFERROR(I110/H110-1,"-")</f>
        <v>1.8784209653342154E-2</v>
      </c>
      <c r="K110" s="194">
        <f t="shared" si="29"/>
        <v>453</v>
      </c>
      <c r="L110" s="196">
        <f>I110/$I107</f>
        <v>0.13857382162335941</v>
      </c>
    </row>
    <row r="111" spans="1:12" x14ac:dyDescent="0.25">
      <c r="A111" s="1"/>
      <c r="B111" s="190" t="s">
        <v>110</v>
      </c>
      <c r="C111" s="191">
        <v>77938</v>
      </c>
      <c r="D111" s="191">
        <v>34791</v>
      </c>
      <c r="E111" s="191">
        <v>25941</v>
      </c>
      <c r="F111" s="191">
        <v>99503</v>
      </c>
      <c r="G111" s="191">
        <v>133170</v>
      </c>
      <c r="H111" s="191">
        <v>129192</v>
      </c>
      <c r="I111" s="191">
        <v>138349</v>
      </c>
      <c r="J111" s="211">
        <f>IFERROR(I111/H111-1,"-")</f>
        <v>7.0879001795776775E-2</v>
      </c>
      <c r="K111" s="190">
        <f t="shared" si="29"/>
        <v>9157</v>
      </c>
      <c r="L111" s="192">
        <f>I111/$I107</f>
        <v>0.78031460978347311</v>
      </c>
    </row>
    <row r="112" spans="1:12" s="76" customFormat="1" x14ac:dyDescent="0.25">
      <c r="B112" s="194" t="s">
        <v>113</v>
      </c>
      <c r="C112" s="195">
        <v>42656</v>
      </c>
      <c r="D112" s="195">
        <v>18021</v>
      </c>
      <c r="E112" s="195">
        <v>7005</v>
      </c>
      <c r="F112" s="195">
        <v>59294</v>
      </c>
      <c r="G112" s="195">
        <v>86270</v>
      </c>
      <c r="H112" s="195">
        <v>79648</v>
      </c>
      <c r="I112" s="195">
        <v>83234</v>
      </c>
      <c r="J112" s="212">
        <f t="shared" ref="J112:J119" si="30">IFERROR(I112/H112-1,"-")</f>
        <v>4.5023101647247987E-2</v>
      </c>
      <c r="K112" s="194">
        <f t="shared" si="29"/>
        <v>3586</v>
      </c>
      <c r="L112" s="196">
        <f>I112/$I107</f>
        <v>0.4694555524847856</v>
      </c>
    </row>
    <row r="113" spans="1:12" s="76" customFormat="1" x14ac:dyDescent="0.25">
      <c r="B113" s="194" t="s">
        <v>116</v>
      </c>
      <c r="C113" s="195">
        <v>6585</v>
      </c>
      <c r="D113" s="195">
        <v>2477</v>
      </c>
      <c r="E113" s="195">
        <v>4592</v>
      </c>
      <c r="F113" s="195">
        <v>4367</v>
      </c>
      <c r="G113" s="195">
        <v>5843</v>
      </c>
      <c r="H113" s="195">
        <v>5647</v>
      </c>
      <c r="I113" s="195">
        <v>6539</v>
      </c>
      <c r="J113" s="212">
        <f t="shared" si="30"/>
        <v>0.15795997874977874</v>
      </c>
      <c r="K113" s="194">
        <f t="shared" si="29"/>
        <v>892</v>
      </c>
      <c r="L113" s="196">
        <f>I113/$I107</f>
        <v>3.6881200683590999E-2</v>
      </c>
    </row>
    <row r="114" spans="1:12" x14ac:dyDescent="0.25">
      <c r="A114" s="1"/>
      <c r="B114" s="194" t="s">
        <v>119</v>
      </c>
      <c r="C114" s="195">
        <v>9174</v>
      </c>
      <c r="D114" s="195">
        <v>1867</v>
      </c>
      <c r="E114" s="195">
        <v>4322</v>
      </c>
      <c r="F114" s="195">
        <v>6255</v>
      </c>
      <c r="G114" s="195">
        <v>10458</v>
      </c>
      <c r="H114" s="195">
        <v>9327</v>
      </c>
      <c r="I114" s="195">
        <v>10989</v>
      </c>
      <c r="J114" s="212">
        <f t="shared" si="30"/>
        <v>0.17819234480540369</v>
      </c>
      <c r="K114" s="194">
        <f t="shared" si="29"/>
        <v>1662</v>
      </c>
      <c r="L114" s="196">
        <f>I114/$I107</f>
        <v>6.1980045008714096E-2</v>
      </c>
    </row>
    <row r="115" spans="1:12" x14ac:dyDescent="0.25">
      <c r="A115" s="1"/>
      <c r="B115" s="194" t="s">
        <v>126</v>
      </c>
      <c r="C115" s="195">
        <v>1790</v>
      </c>
      <c r="D115" s="195">
        <v>1081</v>
      </c>
      <c r="E115" s="195">
        <v>1671</v>
      </c>
      <c r="F115" s="195">
        <v>4333</v>
      </c>
      <c r="G115" s="195">
        <v>4008</v>
      </c>
      <c r="H115" s="195">
        <v>4143</v>
      </c>
      <c r="I115" s="195">
        <v>4625</v>
      </c>
      <c r="J115" s="212">
        <f t="shared" si="30"/>
        <v>0.11634081583393674</v>
      </c>
      <c r="K115" s="194">
        <f t="shared" si="29"/>
        <v>482</v>
      </c>
      <c r="L115" s="196">
        <f>I115/$I107</f>
        <v>2.6085877528920071E-2</v>
      </c>
    </row>
    <row r="116" spans="1:12" x14ac:dyDescent="0.25">
      <c r="A116" s="1"/>
      <c r="B116" s="194" t="s">
        <v>122</v>
      </c>
      <c r="C116" s="195">
        <v>2762</v>
      </c>
      <c r="D116" s="195">
        <v>1406</v>
      </c>
      <c r="E116" s="195">
        <v>2050</v>
      </c>
      <c r="F116" s="195">
        <v>3508</v>
      </c>
      <c r="G116" s="195">
        <v>3727</v>
      </c>
      <c r="H116" s="195">
        <v>3359</v>
      </c>
      <c r="I116" s="195">
        <v>3495</v>
      </c>
      <c r="J116" s="212">
        <f t="shared" si="30"/>
        <v>4.0488240547781995E-2</v>
      </c>
      <c r="K116" s="194">
        <f t="shared" si="29"/>
        <v>136</v>
      </c>
      <c r="L116" s="196">
        <f>I116/$I107</f>
        <v>1.9712463127259602E-2</v>
      </c>
    </row>
    <row r="117" spans="1:12" x14ac:dyDescent="0.25">
      <c r="A117" s="1"/>
      <c r="B117" s="194" t="s">
        <v>131</v>
      </c>
      <c r="C117" s="195">
        <v>512</v>
      </c>
      <c r="D117" s="195">
        <v>415</v>
      </c>
      <c r="E117" s="195">
        <v>51</v>
      </c>
      <c r="F117" s="195">
        <v>578</v>
      </c>
      <c r="G117" s="195">
        <v>887</v>
      </c>
      <c r="H117" s="195">
        <v>961</v>
      </c>
      <c r="I117" s="195">
        <v>903</v>
      </c>
      <c r="J117" s="212">
        <f t="shared" si="30"/>
        <v>-6.0353798126951075E-2</v>
      </c>
      <c r="K117" s="194">
        <f t="shared" si="29"/>
        <v>-58</v>
      </c>
      <c r="L117" s="196">
        <f>I117/$I107</f>
        <v>5.0930913315923951E-3</v>
      </c>
    </row>
    <row r="118" spans="1:12" x14ac:dyDescent="0.25">
      <c r="A118" s="193" t="s">
        <v>147</v>
      </c>
      <c r="B118" s="194" t="s">
        <v>134</v>
      </c>
      <c r="C118" s="195">
        <v>982</v>
      </c>
      <c r="D118" s="195">
        <v>1035</v>
      </c>
      <c r="E118" s="195">
        <v>26</v>
      </c>
      <c r="F118" s="195">
        <v>753</v>
      </c>
      <c r="G118" s="195">
        <v>503</v>
      </c>
      <c r="H118" s="195">
        <v>1178</v>
      </c>
      <c r="I118" s="195">
        <v>765</v>
      </c>
      <c r="J118" s="212">
        <f t="shared" si="30"/>
        <v>-0.35059422750424452</v>
      </c>
      <c r="K118" s="194">
        <f t="shared" si="29"/>
        <v>-413</v>
      </c>
      <c r="L118" s="196">
        <f>I118/$I107</f>
        <v>4.3147451480267792E-3</v>
      </c>
    </row>
    <row r="119" spans="1:12" x14ac:dyDescent="0.25">
      <c r="A119" s="198" t="s">
        <v>148</v>
      </c>
      <c r="B119" s="199" t="s">
        <v>148</v>
      </c>
      <c r="C119" s="200">
        <f t="shared" ref="C119:I119" si="31">C111-SUM(C112:C118)</f>
        <v>13477</v>
      </c>
      <c r="D119" s="200">
        <f t="shared" si="31"/>
        <v>8489</v>
      </c>
      <c r="E119" s="200">
        <f t="shared" si="31"/>
        <v>6224</v>
      </c>
      <c r="F119" s="200">
        <f t="shared" si="31"/>
        <v>20415</v>
      </c>
      <c r="G119" s="200">
        <f t="shared" si="31"/>
        <v>21474</v>
      </c>
      <c r="H119" s="200">
        <f t="shared" si="31"/>
        <v>24929</v>
      </c>
      <c r="I119" s="200">
        <f t="shared" si="31"/>
        <v>27799</v>
      </c>
      <c r="J119" s="213">
        <f t="shared" si="30"/>
        <v>0.11512696056801319</v>
      </c>
      <c r="K119" s="199">
        <f>I119-H119</f>
        <v>2870</v>
      </c>
      <c r="L119" s="201">
        <f>I119/$I107</f>
        <v>0.15679163447058359</v>
      </c>
    </row>
    <row r="120" spans="1:12" x14ac:dyDescent="0.25">
      <c r="A120" s="1"/>
      <c r="B120" s="186" t="s">
        <v>54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71</v>
      </c>
      <c r="C121" s="209">
        <v>144634</v>
      </c>
      <c r="D121" s="209">
        <v>61070</v>
      </c>
      <c r="E121" s="209">
        <v>87281</v>
      </c>
      <c r="F121" s="209">
        <v>139299</v>
      </c>
      <c r="G121" s="209">
        <v>159872</v>
      </c>
      <c r="H121" s="209">
        <v>163938</v>
      </c>
      <c r="I121" s="209">
        <v>183123</v>
      </c>
      <c r="J121" s="210">
        <f>IFERROR(I121/H121-1,"-")</f>
        <v>0.1170259488343155</v>
      </c>
      <c r="K121" s="209">
        <f>I121-H121</f>
        <v>19185</v>
      </c>
      <c r="L121" s="210">
        <f>I121/$I121</f>
        <v>1</v>
      </c>
    </row>
    <row r="122" spans="1:12" x14ac:dyDescent="0.25">
      <c r="A122" s="1" t="s">
        <v>99</v>
      </c>
      <c r="B122" s="190" t="s">
        <v>100</v>
      </c>
      <c r="C122" s="191">
        <v>78691</v>
      </c>
      <c r="D122" s="191">
        <v>31582</v>
      </c>
      <c r="E122" s="191">
        <v>57813</v>
      </c>
      <c r="F122" s="191">
        <v>84778</v>
      </c>
      <c r="G122" s="191">
        <v>97461</v>
      </c>
      <c r="H122" s="191">
        <v>102045</v>
      </c>
      <c r="I122" s="191">
        <v>116961</v>
      </c>
      <c r="J122" s="211">
        <f>IFERROR(I122/H122-1,"-")</f>
        <v>0.14617080699691321</v>
      </c>
      <c r="K122" s="190">
        <f t="shared" ref="K122:K132" si="32">I122-H122</f>
        <v>14916</v>
      </c>
      <c r="L122" s="192">
        <f>I122/$I121</f>
        <v>0.63870185612948671</v>
      </c>
    </row>
    <row r="123" spans="1:12" x14ac:dyDescent="0.25">
      <c r="A123" s="193" t="s">
        <v>106</v>
      </c>
      <c r="B123" s="194" t="s">
        <v>106</v>
      </c>
      <c r="C123" s="195">
        <v>39788</v>
      </c>
      <c r="D123" s="195">
        <v>15107</v>
      </c>
      <c r="E123" s="195">
        <v>29629</v>
      </c>
      <c r="F123" s="195">
        <v>44177</v>
      </c>
      <c r="G123" s="195">
        <v>44176</v>
      </c>
      <c r="H123" s="195">
        <v>49506</v>
      </c>
      <c r="I123" s="195">
        <v>62123</v>
      </c>
      <c r="J123" s="212">
        <f>IFERROR(I123/H123-1,"-")</f>
        <v>0.25485799701046341</v>
      </c>
      <c r="K123" s="194">
        <f t="shared" si="32"/>
        <v>12617</v>
      </c>
      <c r="L123" s="196">
        <f>I123/$I121</f>
        <v>0.33924193028729321</v>
      </c>
    </row>
    <row r="124" spans="1:12" x14ac:dyDescent="0.25">
      <c r="A124" s="193" t="s">
        <v>103</v>
      </c>
      <c r="B124" s="194" t="s">
        <v>103</v>
      </c>
      <c r="C124" s="195">
        <v>38903</v>
      </c>
      <c r="D124" s="195">
        <v>16475</v>
      </c>
      <c r="E124" s="195">
        <v>28184</v>
      </c>
      <c r="F124" s="195">
        <v>40601</v>
      </c>
      <c r="G124" s="195">
        <v>53285</v>
      </c>
      <c r="H124" s="195">
        <v>52539</v>
      </c>
      <c r="I124" s="195">
        <v>54838</v>
      </c>
      <c r="J124" s="212">
        <f>IFERROR(I124/H124-1,"-")</f>
        <v>4.3757970269704405E-2</v>
      </c>
      <c r="K124" s="194">
        <f t="shared" si="32"/>
        <v>2299</v>
      </c>
      <c r="L124" s="196">
        <f>I124/$I121</f>
        <v>0.2994599258421935</v>
      </c>
    </row>
    <row r="125" spans="1:12" x14ac:dyDescent="0.25">
      <c r="A125" s="1"/>
      <c r="B125" s="190" t="s">
        <v>110</v>
      </c>
      <c r="C125" s="191">
        <v>65943</v>
      </c>
      <c r="D125" s="191">
        <v>29488</v>
      </c>
      <c r="E125" s="191">
        <v>29468</v>
      </c>
      <c r="F125" s="191">
        <v>54521</v>
      </c>
      <c r="G125" s="191">
        <v>62411</v>
      </c>
      <c r="H125" s="191">
        <v>61893</v>
      </c>
      <c r="I125" s="191">
        <v>66162</v>
      </c>
      <c r="J125" s="211">
        <f>IFERROR(I125/H125-1,"-")</f>
        <v>6.8973874266879953E-2</v>
      </c>
      <c r="K125" s="190">
        <f t="shared" si="32"/>
        <v>4269</v>
      </c>
      <c r="L125" s="192">
        <f>I125/$I121</f>
        <v>0.36129814387051329</v>
      </c>
    </row>
    <row r="126" spans="1:12" s="76" customFormat="1" x14ac:dyDescent="0.25">
      <c r="B126" s="194" t="s">
        <v>113</v>
      </c>
      <c r="C126" s="195">
        <v>6858</v>
      </c>
      <c r="D126" s="195">
        <v>3040</v>
      </c>
      <c r="E126" s="195">
        <v>1049</v>
      </c>
      <c r="F126" s="195">
        <v>5704</v>
      </c>
      <c r="G126" s="195">
        <v>8297</v>
      </c>
      <c r="H126" s="195">
        <v>7300</v>
      </c>
      <c r="I126" s="195">
        <v>6859</v>
      </c>
      <c r="J126" s="212">
        <f t="shared" ref="J126:J133" si="33">IFERROR(I126/H126-1,"-")</f>
        <v>-6.0410958904109635E-2</v>
      </c>
      <c r="K126" s="194">
        <f t="shared" si="32"/>
        <v>-441</v>
      </c>
      <c r="L126" s="196">
        <f>I126/$I121</f>
        <v>3.7455699174871536E-2</v>
      </c>
    </row>
    <row r="127" spans="1:12" s="76" customFormat="1" x14ac:dyDescent="0.25">
      <c r="B127" s="194" t="s">
        <v>116</v>
      </c>
      <c r="C127" s="195">
        <v>6346</v>
      </c>
      <c r="D127" s="195">
        <v>3241</v>
      </c>
      <c r="E127" s="195">
        <v>3001</v>
      </c>
      <c r="F127" s="195">
        <v>5857</v>
      </c>
      <c r="G127" s="195">
        <v>8875</v>
      </c>
      <c r="H127" s="195">
        <v>8533</v>
      </c>
      <c r="I127" s="195">
        <v>9262</v>
      </c>
      <c r="J127" s="212">
        <f t="shared" si="33"/>
        <v>8.5433024727528339E-2</v>
      </c>
      <c r="K127" s="194">
        <f t="shared" si="32"/>
        <v>729</v>
      </c>
      <c r="L127" s="196">
        <f>I127/$I121</f>
        <v>5.057802679073628E-2</v>
      </c>
    </row>
    <row r="128" spans="1:12" x14ac:dyDescent="0.25">
      <c r="A128" s="1"/>
      <c r="B128" s="194" t="s">
        <v>119</v>
      </c>
      <c r="C128" s="195">
        <v>4532</v>
      </c>
      <c r="D128" s="195">
        <v>2160</v>
      </c>
      <c r="E128" s="195">
        <v>4356</v>
      </c>
      <c r="F128" s="195">
        <v>5400</v>
      </c>
      <c r="G128" s="195">
        <v>5878</v>
      </c>
      <c r="H128" s="195">
        <v>5745</v>
      </c>
      <c r="I128" s="195">
        <v>6147</v>
      </c>
      <c r="J128" s="212">
        <f t="shared" si="33"/>
        <v>6.9973890339425582E-2</v>
      </c>
      <c r="K128" s="194">
        <f t="shared" si="32"/>
        <v>402</v>
      </c>
      <c r="L128" s="196">
        <f>I128/$I121</f>
        <v>3.35676021035042E-2</v>
      </c>
    </row>
    <row r="129" spans="1:12" x14ac:dyDescent="0.25">
      <c r="A129" s="1"/>
      <c r="B129" s="194" t="s">
        <v>126</v>
      </c>
      <c r="C129" s="195">
        <v>1117</v>
      </c>
      <c r="D129" s="195">
        <v>593</v>
      </c>
      <c r="E129" s="195">
        <v>547</v>
      </c>
      <c r="F129" s="195">
        <v>1675</v>
      </c>
      <c r="G129" s="195">
        <v>1783</v>
      </c>
      <c r="H129" s="195">
        <v>1624</v>
      </c>
      <c r="I129" s="195">
        <v>1749</v>
      </c>
      <c r="J129" s="212">
        <f t="shared" si="33"/>
        <v>7.6970443349753781E-2</v>
      </c>
      <c r="K129" s="194">
        <f t="shared" si="32"/>
        <v>125</v>
      </c>
      <c r="L129" s="196">
        <f>I129/$I121</f>
        <v>9.5509575531200347E-3</v>
      </c>
    </row>
    <row r="130" spans="1:12" x14ac:dyDescent="0.25">
      <c r="A130" s="1"/>
      <c r="B130" s="194" t="s">
        <v>122</v>
      </c>
      <c r="C130" s="195">
        <v>941</v>
      </c>
      <c r="D130" s="195">
        <v>511</v>
      </c>
      <c r="E130" s="195">
        <v>496</v>
      </c>
      <c r="F130" s="195">
        <v>1186</v>
      </c>
      <c r="G130" s="195">
        <v>1212</v>
      </c>
      <c r="H130" s="195">
        <v>1271</v>
      </c>
      <c r="I130" s="195">
        <v>1604</v>
      </c>
      <c r="J130" s="212">
        <f t="shared" si="33"/>
        <v>0.26199842643587723</v>
      </c>
      <c r="K130" s="194">
        <f t="shared" si="32"/>
        <v>333</v>
      </c>
      <c r="L130" s="196">
        <f>I130/$I121</f>
        <v>8.7591400315634848E-3</v>
      </c>
    </row>
    <row r="131" spans="1:12" x14ac:dyDescent="0.25">
      <c r="A131" s="1"/>
      <c r="B131" s="194" t="s">
        <v>131</v>
      </c>
      <c r="C131" s="195">
        <v>1108</v>
      </c>
      <c r="D131" s="195">
        <v>660</v>
      </c>
      <c r="E131" s="195">
        <v>81</v>
      </c>
      <c r="F131" s="195">
        <v>649</v>
      </c>
      <c r="G131" s="195">
        <v>848</v>
      </c>
      <c r="H131" s="195">
        <v>950</v>
      </c>
      <c r="I131" s="195">
        <v>749</v>
      </c>
      <c r="J131" s="212">
        <f t="shared" si="33"/>
        <v>-0.21157894736842109</v>
      </c>
      <c r="K131" s="194">
        <f t="shared" si="32"/>
        <v>-201</v>
      </c>
      <c r="L131" s="196">
        <f>I131/$I121</f>
        <v>4.0901470596265898E-3</v>
      </c>
    </row>
    <row r="132" spans="1:12" x14ac:dyDescent="0.25">
      <c r="A132" s="193" t="s">
        <v>147</v>
      </c>
      <c r="B132" s="194" t="s">
        <v>134</v>
      </c>
      <c r="C132" s="195">
        <v>1669</v>
      </c>
      <c r="D132" s="195">
        <v>1014</v>
      </c>
      <c r="E132" s="195">
        <v>198</v>
      </c>
      <c r="F132" s="195">
        <v>1092</v>
      </c>
      <c r="G132" s="195">
        <v>1559</v>
      </c>
      <c r="H132" s="195">
        <v>1439</v>
      </c>
      <c r="I132" s="195">
        <v>1443</v>
      </c>
      <c r="J132" s="212">
        <f t="shared" si="33"/>
        <v>2.7797081306462079E-3</v>
      </c>
      <c r="K132" s="194">
        <f t="shared" si="32"/>
        <v>4</v>
      </c>
      <c r="L132" s="196">
        <f>I132/$I121</f>
        <v>7.8799495421110408E-3</v>
      </c>
    </row>
    <row r="133" spans="1:12" x14ac:dyDescent="0.25">
      <c r="A133" s="198" t="s">
        <v>148</v>
      </c>
      <c r="B133" s="199" t="s">
        <v>148</v>
      </c>
      <c r="C133" s="200">
        <f t="shared" ref="C133:I133" si="34">C125-SUM(C126:C132)</f>
        <v>43372</v>
      </c>
      <c r="D133" s="200">
        <f t="shared" si="34"/>
        <v>18269</v>
      </c>
      <c r="E133" s="200">
        <f t="shared" si="34"/>
        <v>19740</v>
      </c>
      <c r="F133" s="200">
        <f t="shared" si="34"/>
        <v>32958</v>
      </c>
      <c r="G133" s="200">
        <f t="shared" si="34"/>
        <v>33959</v>
      </c>
      <c r="H133" s="200">
        <f t="shared" si="34"/>
        <v>35031</v>
      </c>
      <c r="I133" s="200">
        <f t="shared" si="34"/>
        <v>38349</v>
      </c>
      <c r="J133" s="213">
        <f t="shared" si="33"/>
        <v>9.4716108589534942E-2</v>
      </c>
      <c r="K133" s="199">
        <f>I133-H133</f>
        <v>3318</v>
      </c>
      <c r="L133" s="201">
        <f>I133/$I121</f>
        <v>0.20941662161498009</v>
      </c>
    </row>
    <row r="134" spans="1:12" x14ac:dyDescent="0.25">
      <c r="A134" s="1"/>
      <c r="B134" s="186" t="s">
        <v>55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71</v>
      </c>
      <c r="C135" s="209">
        <v>168682</v>
      </c>
      <c r="D135" s="209">
        <v>69696</v>
      </c>
      <c r="E135" s="209">
        <v>63300</v>
      </c>
      <c r="F135" s="209">
        <v>174823</v>
      </c>
      <c r="G135" s="209">
        <v>188173</v>
      </c>
      <c r="H135" s="209">
        <v>197940</v>
      </c>
      <c r="I135" s="209">
        <v>194848</v>
      </c>
      <c r="J135" s="210">
        <f>IFERROR(I135/H135-1,"-")</f>
        <v>-1.5620895220773923E-2</v>
      </c>
      <c r="K135" s="209">
        <f>I135-H135</f>
        <v>-3092</v>
      </c>
      <c r="L135" s="210">
        <f>I135/$I135</f>
        <v>1</v>
      </c>
    </row>
    <row r="136" spans="1:12" x14ac:dyDescent="0.25">
      <c r="A136" s="1" t="s">
        <v>99</v>
      </c>
      <c r="B136" s="190" t="s">
        <v>100</v>
      </c>
      <c r="C136" s="191">
        <v>31942</v>
      </c>
      <c r="D136" s="191">
        <v>10836</v>
      </c>
      <c r="E136" s="191">
        <v>32597</v>
      </c>
      <c r="F136" s="191">
        <v>21389</v>
      </c>
      <c r="G136" s="191">
        <v>23428</v>
      </c>
      <c r="H136" s="191">
        <v>20412</v>
      </c>
      <c r="I136" s="191">
        <v>21360</v>
      </c>
      <c r="J136" s="211">
        <f>IFERROR(I136/H136-1,"-")</f>
        <v>4.6443268665490978E-2</v>
      </c>
      <c r="K136" s="190">
        <f t="shared" ref="K136:K146" si="35">I136-H136</f>
        <v>948</v>
      </c>
      <c r="L136" s="192">
        <f>I136/$I135</f>
        <v>0.10962391197240927</v>
      </c>
    </row>
    <row r="137" spans="1:12" x14ac:dyDescent="0.25">
      <c r="A137" s="193" t="s">
        <v>106</v>
      </c>
      <c r="B137" s="194" t="s">
        <v>106</v>
      </c>
      <c r="C137" s="195">
        <v>19411</v>
      </c>
      <c r="D137" s="195">
        <v>7736</v>
      </c>
      <c r="E137" s="195">
        <v>24850</v>
      </c>
      <c r="F137" s="195">
        <v>14787</v>
      </c>
      <c r="G137" s="195">
        <v>15301</v>
      </c>
      <c r="H137" s="195">
        <v>13359</v>
      </c>
      <c r="I137" s="195">
        <v>12656</v>
      </c>
      <c r="J137" s="212">
        <f>IFERROR(I137/H137-1,"-")</f>
        <v>-5.2623699378696043E-2</v>
      </c>
      <c r="K137" s="194">
        <f t="shared" si="35"/>
        <v>-703</v>
      </c>
      <c r="L137" s="196">
        <f>I137/$I135</f>
        <v>6.495319428477582E-2</v>
      </c>
    </row>
    <row r="138" spans="1:12" x14ac:dyDescent="0.25">
      <c r="A138" s="193" t="s">
        <v>103</v>
      </c>
      <c r="B138" s="194" t="s">
        <v>103</v>
      </c>
      <c r="C138" s="195">
        <v>12531</v>
      </c>
      <c r="D138" s="195">
        <v>3100</v>
      </c>
      <c r="E138" s="195">
        <v>7747</v>
      </c>
      <c r="F138" s="195">
        <v>6602</v>
      </c>
      <c r="G138" s="195">
        <v>8127</v>
      </c>
      <c r="H138" s="195">
        <v>7053</v>
      </c>
      <c r="I138" s="195">
        <v>8704</v>
      </c>
      <c r="J138" s="212">
        <f>IFERROR(I138/H138-1,"-")</f>
        <v>0.2340847866156246</v>
      </c>
      <c r="K138" s="194">
        <f t="shared" si="35"/>
        <v>1651</v>
      </c>
      <c r="L138" s="196">
        <f>I138/$I135</f>
        <v>4.4670717687633435E-2</v>
      </c>
    </row>
    <row r="139" spans="1:12" x14ac:dyDescent="0.25">
      <c r="A139" s="1"/>
      <c r="B139" s="190" t="s">
        <v>110</v>
      </c>
      <c r="C139" s="191">
        <v>136740</v>
      </c>
      <c r="D139" s="191">
        <v>58860</v>
      </c>
      <c r="E139" s="191">
        <v>30703</v>
      </c>
      <c r="F139" s="191">
        <v>153434</v>
      </c>
      <c r="G139" s="191">
        <v>164745</v>
      </c>
      <c r="H139" s="191">
        <v>177528</v>
      </c>
      <c r="I139" s="191">
        <v>173488</v>
      </c>
      <c r="J139" s="211">
        <f>IFERROR(I139/H139-1,"-")</f>
        <v>-2.275697354783468E-2</v>
      </c>
      <c r="K139" s="190">
        <f t="shared" si="35"/>
        <v>-4040</v>
      </c>
      <c r="L139" s="192">
        <f>I139/$I135</f>
        <v>0.89037608802759072</v>
      </c>
    </row>
    <row r="140" spans="1:12" s="76" customFormat="1" x14ac:dyDescent="0.25">
      <c r="B140" s="194" t="s">
        <v>113</v>
      </c>
      <c r="C140" s="195">
        <v>66526</v>
      </c>
      <c r="D140" s="195">
        <v>24150</v>
      </c>
      <c r="E140" s="195">
        <v>4118</v>
      </c>
      <c r="F140" s="195">
        <v>64693</v>
      </c>
      <c r="G140" s="195">
        <v>69698</v>
      </c>
      <c r="H140" s="195">
        <v>79115</v>
      </c>
      <c r="I140" s="195">
        <v>80817</v>
      </c>
      <c r="J140" s="212">
        <f t="shared" ref="J140:J147" si="36">IFERROR(I140/H140-1,"-")</f>
        <v>2.1512987423371044E-2</v>
      </c>
      <c r="K140" s="194">
        <f t="shared" si="35"/>
        <v>1702</v>
      </c>
      <c r="L140" s="196">
        <f>I140/$I135</f>
        <v>0.41476946132369846</v>
      </c>
    </row>
    <row r="141" spans="1:12" s="76" customFormat="1" x14ac:dyDescent="0.25">
      <c r="B141" s="194" t="s">
        <v>116</v>
      </c>
      <c r="C141" s="195">
        <v>9505</v>
      </c>
      <c r="D141" s="195">
        <v>4446</v>
      </c>
      <c r="E141" s="195">
        <v>3173</v>
      </c>
      <c r="F141" s="195">
        <v>10136</v>
      </c>
      <c r="G141" s="195">
        <v>13628</v>
      </c>
      <c r="H141" s="195">
        <v>14615</v>
      </c>
      <c r="I141" s="195">
        <v>14010</v>
      </c>
      <c r="J141" s="212">
        <f t="shared" si="36"/>
        <v>-4.1395826205952835E-2</v>
      </c>
      <c r="K141" s="194">
        <f t="shared" si="35"/>
        <v>-605</v>
      </c>
      <c r="L141" s="196">
        <f>I141/$I135</f>
        <v>7.1902200689768436E-2</v>
      </c>
    </row>
    <row r="142" spans="1:12" x14ac:dyDescent="0.25">
      <c r="A142" s="1"/>
      <c r="B142" s="194" t="s">
        <v>119</v>
      </c>
      <c r="C142" s="195">
        <v>13980</v>
      </c>
      <c r="D142" s="195">
        <v>4622</v>
      </c>
      <c r="E142" s="195">
        <v>7519</v>
      </c>
      <c r="F142" s="195">
        <v>19255</v>
      </c>
      <c r="G142" s="195">
        <v>17352</v>
      </c>
      <c r="H142" s="195">
        <v>17895</v>
      </c>
      <c r="I142" s="195">
        <v>15976</v>
      </c>
      <c r="J142" s="212">
        <f t="shared" si="36"/>
        <v>-0.10723665828443696</v>
      </c>
      <c r="K142" s="194">
        <f t="shared" si="35"/>
        <v>-1919</v>
      </c>
      <c r="L142" s="196">
        <f>I142/$I135</f>
        <v>8.1992116932172773E-2</v>
      </c>
    </row>
    <row r="143" spans="1:12" x14ac:dyDescent="0.25">
      <c r="A143" s="1"/>
      <c r="B143" s="194" t="s">
        <v>126</v>
      </c>
      <c r="C143" s="195">
        <v>2728</v>
      </c>
      <c r="D143" s="195">
        <v>962</v>
      </c>
      <c r="E143" s="195">
        <v>557</v>
      </c>
      <c r="F143" s="195">
        <v>7373</v>
      </c>
      <c r="G143" s="195">
        <v>6155</v>
      </c>
      <c r="H143" s="195">
        <v>4432</v>
      </c>
      <c r="I143" s="195">
        <v>4045</v>
      </c>
      <c r="J143" s="212">
        <f t="shared" si="36"/>
        <v>-8.7319494584837565E-2</v>
      </c>
      <c r="K143" s="194">
        <f t="shared" si="35"/>
        <v>-387</v>
      </c>
      <c r="L143" s="196">
        <f>I143/$I135</f>
        <v>2.0759771719494169E-2</v>
      </c>
    </row>
    <row r="144" spans="1:12" x14ac:dyDescent="0.25">
      <c r="A144" s="1"/>
      <c r="B144" s="194" t="s">
        <v>122</v>
      </c>
      <c r="C144" s="195">
        <v>2927</v>
      </c>
      <c r="D144" s="195">
        <v>1489</v>
      </c>
      <c r="E144" s="195">
        <v>1272</v>
      </c>
      <c r="F144" s="195">
        <v>3207</v>
      </c>
      <c r="G144" s="195">
        <v>3659</v>
      </c>
      <c r="H144" s="195">
        <v>4196</v>
      </c>
      <c r="I144" s="195">
        <v>3102</v>
      </c>
      <c r="J144" s="212">
        <f t="shared" si="36"/>
        <v>-0.26072449952335552</v>
      </c>
      <c r="K144" s="194">
        <f t="shared" si="35"/>
        <v>-1094</v>
      </c>
      <c r="L144" s="196">
        <f>I144/$I135</f>
        <v>1.5920101822959436E-2</v>
      </c>
    </row>
    <row r="145" spans="1:12" x14ac:dyDescent="0.25">
      <c r="A145" s="1"/>
      <c r="B145" s="194" t="s">
        <v>131</v>
      </c>
      <c r="C145" s="195">
        <v>1609</v>
      </c>
      <c r="D145" s="195">
        <v>2049</v>
      </c>
      <c r="E145" s="195">
        <v>64</v>
      </c>
      <c r="F145" s="195">
        <v>2093</v>
      </c>
      <c r="G145" s="195">
        <v>2315</v>
      </c>
      <c r="H145" s="195">
        <v>2144</v>
      </c>
      <c r="I145" s="195">
        <v>2407</v>
      </c>
      <c r="J145" s="212">
        <f t="shared" si="36"/>
        <v>0.12266791044776126</v>
      </c>
      <c r="K145" s="194">
        <f t="shared" si="35"/>
        <v>263</v>
      </c>
      <c r="L145" s="196">
        <f>I145/$I135</f>
        <v>1.2353218919362785E-2</v>
      </c>
    </row>
    <row r="146" spans="1:12" x14ac:dyDescent="0.25">
      <c r="A146" s="193" t="s">
        <v>147</v>
      </c>
      <c r="B146" s="194" t="s">
        <v>134</v>
      </c>
      <c r="C146" s="195">
        <v>4571</v>
      </c>
      <c r="D146" s="195">
        <v>4165</v>
      </c>
      <c r="E146" s="195">
        <v>65</v>
      </c>
      <c r="F146" s="195">
        <v>979</v>
      </c>
      <c r="G146" s="195">
        <v>1717</v>
      </c>
      <c r="H146" s="195">
        <v>1553</v>
      </c>
      <c r="I146" s="195">
        <v>1225</v>
      </c>
      <c r="J146" s="212">
        <f t="shared" si="36"/>
        <v>-0.2112041210560206</v>
      </c>
      <c r="K146" s="194">
        <f t="shared" si="35"/>
        <v>-328</v>
      </c>
      <c r="L146" s="196">
        <f>I146/$I135</f>
        <v>6.2869518804401382E-3</v>
      </c>
    </row>
    <row r="147" spans="1:12" x14ac:dyDescent="0.25">
      <c r="A147" s="198" t="s">
        <v>148</v>
      </c>
      <c r="B147" s="199" t="s">
        <v>148</v>
      </c>
      <c r="C147" s="200">
        <f t="shared" ref="C147:I147" si="37">C139-SUM(C140:C146)</f>
        <v>34894</v>
      </c>
      <c r="D147" s="200">
        <f t="shared" si="37"/>
        <v>16977</v>
      </c>
      <c r="E147" s="200">
        <f t="shared" si="37"/>
        <v>13935</v>
      </c>
      <c r="F147" s="200">
        <f t="shared" si="37"/>
        <v>45698</v>
      </c>
      <c r="G147" s="200">
        <f t="shared" si="37"/>
        <v>50221</v>
      </c>
      <c r="H147" s="200">
        <f t="shared" si="37"/>
        <v>53578</v>
      </c>
      <c r="I147" s="200">
        <f t="shared" si="37"/>
        <v>51906</v>
      </c>
      <c r="J147" s="213">
        <f t="shared" si="36"/>
        <v>-3.1206838627794942E-2</v>
      </c>
      <c r="K147" s="199">
        <f>I147-H147</f>
        <v>-1672</v>
      </c>
      <c r="L147" s="201">
        <f>I147/$I135</f>
        <v>0.26639226473969452</v>
      </c>
    </row>
    <row r="148" spans="1:12" x14ac:dyDescent="0.25">
      <c r="A148" s="1"/>
      <c r="B148" s="186" t="s">
        <v>56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71</v>
      </c>
      <c r="C149" s="209">
        <v>89265</v>
      </c>
      <c r="D149" s="209">
        <v>29747</v>
      </c>
      <c r="E149" s="209">
        <v>35391</v>
      </c>
      <c r="F149" s="209">
        <v>74052</v>
      </c>
      <c r="G149" s="209">
        <v>81825</v>
      </c>
      <c r="H149" s="209">
        <v>85483</v>
      </c>
      <c r="I149" s="209">
        <v>85027</v>
      </c>
      <c r="J149" s="210">
        <f>IFERROR(I149/H149-1,"-")</f>
        <v>-5.3343939730706724E-3</v>
      </c>
      <c r="K149" s="209">
        <f>I149-H149</f>
        <v>-456</v>
      </c>
      <c r="L149" s="210">
        <f>I149/$I149</f>
        <v>1</v>
      </c>
    </row>
    <row r="150" spans="1:12" x14ac:dyDescent="0.25">
      <c r="A150" s="1" t="s">
        <v>99</v>
      </c>
      <c r="B150" s="190" t="s">
        <v>100</v>
      </c>
      <c r="C150" s="191">
        <v>39967</v>
      </c>
      <c r="D150" s="191">
        <v>11309</v>
      </c>
      <c r="E150" s="191">
        <v>23206</v>
      </c>
      <c r="F150" s="191">
        <v>39318</v>
      </c>
      <c r="G150" s="191">
        <v>41966</v>
      </c>
      <c r="H150" s="191">
        <v>38124</v>
      </c>
      <c r="I150" s="191">
        <v>36993</v>
      </c>
      <c r="J150" s="211">
        <f>IFERROR(I150/H150-1,"-")</f>
        <v>-2.9666351904312216E-2</v>
      </c>
      <c r="K150" s="190">
        <f t="shared" ref="K150:K160" si="38">I150-H150</f>
        <v>-1131</v>
      </c>
      <c r="L150" s="192">
        <f>I150/$I149</f>
        <v>0.43507356486763027</v>
      </c>
    </row>
    <row r="151" spans="1:12" x14ac:dyDescent="0.25">
      <c r="A151" s="193" t="s">
        <v>106</v>
      </c>
      <c r="B151" s="194" t="s">
        <v>106</v>
      </c>
      <c r="C151" s="195">
        <v>24556</v>
      </c>
      <c r="D151" s="195">
        <v>5707</v>
      </c>
      <c r="E151" s="195">
        <v>18519</v>
      </c>
      <c r="F151" s="195">
        <v>27879</v>
      </c>
      <c r="G151" s="195">
        <v>30165</v>
      </c>
      <c r="H151" s="195">
        <v>25610</v>
      </c>
      <c r="I151" s="195">
        <v>22844</v>
      </c>
      <c r="J151" s="212">
        <f>IFERROR(I151/H151-1,"-")</f>
        <v>-0.10800468566966026</v>
      </c>
      <c r="K151" s="194">
        <f t="shared" si="38"/>
        <v>-2766</v>
      </c>
      <c r="L151" s="196">
        <f>I151/$I149</f>
        <v>0.26866759970362353</v>
      </c>
    </row>
    <row r="152" spans="1:12" x14ac:dyDescent="0.25">
      <c r="A152" s="193" t="s">
        <v>103</v>
      </c>
      <c r="B152" s="194" t="s">
        <v>103</v>
      </c>
      <c r="C152" s="195">
        <v>15411</v>
      </c>
      <c r="D152" s="195">
        <v>5602</v>
      </c>
      <c r="E152" s="195">
        <v>4687</v>
      </c>
      <c r="F152" s="195">
        <v>11439</v>
      </c>
      <c r="G152" s="195">
        <v>11801</v>
      </c>
      <c r="H152" s="195">
        <v>12514</v>
      </c>
      <c r="I152" s="195">
        <v>14149</v>
      </c>
      <c r="J152" s="212">
        <f>IFERROR(I152/H152-1,"-")</f>
        <v>0.13065366789196098</v>
      </c>
      <c r="K152" s="194">
        <f t="shared" si="38"/>
        <v>1635</v>
      </c>
      <c r="L152" s="196">
        <f>I152/$I149</f>
        <v>0.16640596516400671</v>
      </c>
    </row>
    <row r="153" spans="1:12" x14ac:dyDescent="0.25">
      <c r="A153" s="1"/>
      <c r="B153" s="190" t="s">
        <v>110</v>
      </c>
      <c r="C153" s="191">
        <v>49298</v>
      </c>
      <c r="D153" s="191">
        <v>18438</v>
      </c>
      <c r="E153" s="191">
        <v>12185</v>
      </c>
      <c r="F153" s="191">
        <v>34734</v>
      </c>
      <c r="G153" s="191">
        <v>39859</v>
      </c>
      <c r="H153" s="191">
        <v>47359</v>
      </c>
      <c r="I153" s="191">
        <v>48034</v>
      </c>
      <c r="J153" s="211">
        <f>IFERROR(I153/H153-1,"-")</f>
        <v>1.4252834730463126E-2</v>
      </c>
      <c r="K153" s="190">
        <f t="shared" si="38"/>
        <v>675</v>
      </c>
      <c r="L153" s="192">
        <f>I153/$I149</f>
        <v>0.56492643513236973</v>
      </c>
    </row>
    <row r="154" spans="1:12" s="76" customFormat="1" x14ac:dyDescent="0.25">
      <c r="B154" s="194" t="s">
        <v>113</v>
      </c>
      <c r="C154" s="195">
        <v>14898</v>
      </c>
      <c r="D154" s="195">
        <v>5236</v>
      </c>
      <c r="E154" s="195">
        <v>773</v>
      </c>
      <c r="F154" s="195">
        <v>12480</v>
      </c>
      <c r="G154" s="195">
        <v>12685</v>
      </c>
      <c r="H154" s="195">
        <v>13926</v>
      </c>
      <c r="I154" s="195">
        <v>12142</v>
      </c>
      <c r="J154" s="212">
        <f t="shared" ref="J154:J161" si="39">IFERROR(I154/H154-1,"-")</f>
        <v>-0.12810570156541723</v>
      </c>
      <c r="K154" s="194">
        <f t="shared" si="38"/>
        <v>-1784</v>
      </c>
      <c r="L154" s="196">
        <f>I154/$I149</f>
        <v>0.14280169828407446</v>
      </c>
    </row>
    <row r="155" spans="1:12" s="76" customFormat="1" x14ac:dyDescent="0.25">
      <c r="B155" s="194" t="s">
        <v>116</v>
      </c>
      <c r="C155" s="195">
        <v>12813</v>
      </c>
      <c r="D155" s="195">
        <v>4894</v>
      </c>
      <c r="E155" s="195">
        <v>2305</v>
      </c>
      <c r="F155" s="195">
        <v>7346</v>
      </c>
      <c r="G155" s="195">
        <v>7800</v>
      </c>
      <c r="H155" s="195">
        <v>8344</v>
      </c>
      <c r="I155" s="195">
        <v>8149</v>
      </c>
      <c r="J155" s="212">
        <f t="shared" si="39"/>
        <v>-2.3370086289549397E-2</v>
      </c>
      <c r="K155" s="194">
        <f t="shared" si="38"/>
        <v>-195</v>
      </c>
      <c r="L155" s="196">
        <f>I155/$I149</f>
        <v>9.5840144895150955E-2</v>
      </c>
    </row>
    <row r="156" spans="1:12" x14ac:dyDescent="0.25">
      <c r="A156" s="1"/>
      <c r="B156" s="194" t="s">
        <v>119</v>
      </c>
      <c r="C156" s="195">
        <v>7228</v>
      </c>
      <c r="D156" s="195">
        <v>2063</v>
      </c>
      <c r="E156" s="195">
        <v>3142</v>
      </c>
      <c r="F156" s="195">
        <v>4129</v>
      </c>
      <c r="G156" s="195">
        <v>6373</v>
      </c>
      <c r="H156" s="195">
        <v>8093</v>
      </c>
      <c r="I156" s="195">
        <v>11790</v>
      </c>
      <c r="J156" s="212">
        <f t="shared" si="39"/>
        <v>0.45681453107623882</v>
      </c>
      <c r="K156" s="194">
        <f t="shared" si="38"/>
        <v>3697</v>
      </c>
      <c r="L156" s="196">
        <f>I156/$I149</f>
        <v>0.1386618368283016</v>
      </c>
    </row>
    <row r="157" spans="1:12" x14ac:dyDescent="0.25">
      <c r="A157" s="1"/>
      <c r="B157" s="194" t="s">
        <v>126</v>
      </c>
      <c r="C157" s="195">
        <v>1029</v>
      </c>
      <c r="D157" s="195">
        <v>577</v>
      </c>
      <c r="E157" s="195">
        <v>383</v>
      </c>
      <c r="F157" s="195">
        <v>1055</v>
      </c>
      <c r="G157" s="195">
        <v>1250</v>
      </c>
      <c r="H157" s="195">
        <v>1838</v>
      </c>
      <c r="I157" s="195">
        <v>1651</v>
      </c>
      <c r="J157" s="212">
        <f t="shared" si="39"/>
        <v>-0.1017410228509249</v>
      </c>
      <c r="K157" s="194">
        <f t="shared" si="38"/>
        <v>-187</v>
      </c>
      <c r="L157" s="196">
        <f>I157/$I149</f>
        <v>1.9417361543980147E-2</v>
      </c>
    </row>
    <row r="158" spans="1:12" x14ac:dyDescent="0.25">
      <c r="A158" s="1"/>
      <c r="B158" s="194" t="s">
        <v>122</v>
      </c>
      <c r="C158" s="195">
        <v>2122</v>
      </c>
      <c r="D158" s="195">
        <v>919</v>
      </c>
      <c r="E158" s="195">
        <v>957</v>
      </c>
      <c r="F158" s="195">
        <v>2161</v>
      </c>
      <c r="G158" s="195">
        <v>2005</v>
      </c>
      <c r="H158" s="195">
        <v>2394</v>
      </c>
      <c r="I158" s="195">
        <v>1849</v>
      </c>
      <c r="J158" s="212">
        <f t="shared" si="39"/>
        <v>-0.22765246449456977</v>
      </c>
      <c r="K158" s="194">
        <f t="shared" si="38"/>
        <v>-545</v>
      </c>
      <c r="L158" s="196">
        <f>I158/$I149</f>
        <v>2.1746033612852388E-2</v>
      </c>
    </row>
    <row r="159" spans="1:12" x14ac:dyDescent="0.25">
      <c r="A159" s="1"/>
      <c r="B159" s="194" t="s">
        <v>131</v>
      </c>
      <c r="C159" s="195">
        <v>375</v>
      </c>
      <c r="D159" s="195">
        <v>387</v>
      </c>
      <c r="E159" s="195">
        <v>37</v>
      </c>
      <c r="F159" s="195">
        <v>299</v>
      </c>
      <c r="G159" s="195">
        <v>425</v>
      </c>
      <c r="H159" s="195">
        <v>314</v>
      </c>
      <c r="I159" s="195">
        <v>316</v>
      </c>
      <c r="J159" s="212">
        <f t="shared" si="39"/>
        <v>6.3694267515923553E-3</v>
      </c>
      <c r="K159" s="194">
        <f t="shared" si="38"/>
        <v>2</v>
      </c>
      <c r="L159" s="196">
        <f>I159/$I149</f>
        <v>3.7164665341597376E-3</v>
      </c>
    </row>
    <row r="160" spans="1:12" x14ac:dyDescent="0.25">
      <c r="A160" s="193" t="s">
        <v>147</v>
      </c>
      <c r="B160" s="194" t="s">
        <v>134</v>
      </c>
      <c r="C160" s="195">
        <v>670</v>
      </c>
      <c r="D160" s="195">
        <v>483</v>
      </c>
      <c r="E160" s="195">
        <v>69</v>
      </c>
      <c r="F160" s="195">
        <v>453</v>
      </c>
      <c r="G160" s="195">
        <v>555</v>
      </c>
      <c r="H160" s="195">
        <v>533</v>
      </c>
      <c r="I160" s="195">
        <v>430</v>
      </c>
      <c r="J160" s="212">
        <f t="shared" si="39"/>
        <v>-0.19324577861163228</v>
      </c>
      <c r="K160" s="194">
        <f t="shared" si="38"/>
        <v>-103</v>
      </c>
      <c r="L160" s="196">
        <f>I160/$I149</f>
        <v>5.0572171192679975E-3</v>
      </c>
    </row>
    <row r="161" spans="1:12" x14ac:dyDescent="0.25">
      <c r="A161" s="198" t="s">
        <v>148</v>
      </c>
      <c r="B161" s="199" t="s">
        <v>148</v>
      </c>
      <c r="C161" s="200">
        <f t="shared" ref="C161:I161" si="40">C153-SUM(C154:C160)</f>
        <v>10163</v>
      </c>
      <c r="D161" s="200">
        <f t="shared" si="40"/>
        <v>3879</v>
      </c>
      <c r="E161" s="200">
        <f t="shared" si="40"/>
        <v>4519</v>
      </c>
      <c r="F161" s="200">
        <f t="shared" si="40"/>
        <v>6811</v>
      </c>
      <c r="G161" s="200">
        <f t="shared" si="40"/>
        <v>8766</v>
      </c>
      <c r="H161" s="200">
        <f t="shared" si="40"/>
        <v>11917</v>
      </c>
      <c r="I161" s="200">
        <f t="shared" si="40"/>
        <v>11707</v>
      </c>
      <c r="J161" s="213">
        <f t="shared" si="39"/>
        <v>-1.7621884702525792E-2</v>
      </c>
      <c r="K161" s="199">
        <f>I161-H161</f>
        <v>-210</v>
      </c>
      <c r="L161" s="201">
        <f>I161/$I149</f>
        <v>0.13768567631458242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8C44-EDA2-47CB-82F2-6231D0159C1F}">
  <sheetPr>
    <tabColor rgb="FFFFC000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268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46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46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46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51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71</v>
      </c>
      <c r="C8" s="188">
        <v>4924849</v>
      </c>
      <c r="D8" s="188">
        <v>1664028</v>
      </c>
      <c r="E8" s="188">
        <v>2347681</v>
      </c>
      <c r="F8" s="188">
        <v>4832844</v>
      </c>
      <c r="G8" s="188">
        <v>5281361</v>
      </c>
      <c r="H8" s="188">
        <v>5576793</v>
      </c>
      <c r="I8" s="189">
        <f>IFERROR(H8/G8-1,"-")</f>
        <v>5.5938611278418593E-2</v>
      </c>
      <c r="J8" s="188">
        <f t="shared" ref="J8:J20" si="0">H8-G8</f>
        <v>295432</v>
      </c>
      <c r="K8" s="189">
        <f>H8/$H8</f>
        <v>1</v>
      </c>
      <c r="L8" s="103"/>
      <c r="N8" s="187" t="s">
        <v>71</v>
      </c>
      <c r="O8" s="188">
        <v>806433</v>
      </c>
      <c r="P8" s="188">
        <v>240954</v>
      </c>
      <c r="Q8" s="188">
        <v>355287</v>
      </c>
      <c r="R8" s="188">
        <v>720575</v>
      </c>
      <c r="S8" s="188">
        <v>811299</v>
      </c>
      <c r="T8" s="188">
        <v>928708</v>
      </c>
      <c r="U8" s="189">
        <f>IFERROR(T8/S8-1,"-")</f>
        <v>0.14471729904757669</v>
      </c>
      <c r="V8" s="188">
        <f>T8-S8</f>
        <v>117409</v>
      </c>
      <c r="W8" s="189">
        <f>T8/T$8</f>
        <v>1</v>
      </c>
    </row>
    <row r="9" spans="1:23" x14ac:dyDescent="0.25">
      <c r="A9" s="1" t="s">
        <v>99</v>
      </c>
      <c r="B9" s="190" t="s">
        <v>100</v>
      </c>
      <c r="C9" s="191">
        <v>1056713</v>
      </c>
      <c r="D9" s="191">
        <v>467562</v>
      </c>
      <c r="E9" s="191">
        <v>802516</v>
      </c>
      <c r="F9" s="191">
        <v>1024864</v>
      </c>
      <c r="G9" s="191">
        <v>1051922</v>
      </c>
      <c r="H9" s="191">
        <v>1067710</v>
      </c>
      <c r="I9" s="192">
        <f>IFERROR(H9/G9-1,"-")</f>
        <v>1.5008717376383318E-2</v>
      </c>
      <c r="J9" s="191">
        <f t="shared" si="0"/>
        <v>15788</v>
      </c>
      <c r="K9" s="192">
        <f>H9/H8</f>
        <v>0.19145591382000371</v>
      </c>
      <c r="L9" s="103"/>
      <c r="N9" s="190" t="s">
        <v>100</v>
      </c>
      <c r="O9" s="191">
        <v>359704</v>
      </c>
      <c r="P9" s="191">
        <v>106972</v>
      </c>
      <c r="Q9" s="191">
        <v>181937</v>
      </c>
      <c r="R9" s="191">
        <v>344530</v>
      </c>
      <c r="S9" s="191">
        <v>345763</v>
      </c>
      <c r="T9" s="191">
        <v>385128</v>
      </c>
      <c r="U9" s="192">
        <f>IFERROR(T9/S9-1,"-")</f>
        <v>0.11384966002724406</v>
      </c>
      <c r="V9" s="191">
        <f t="shared" ref="V9:V19" si="1">T9-S9</f>
        <v>39365</v>
      </c>
      <c r="W9" s="192">
        <f>T9/T$8</f>
        <v>0.41469223911067848</v>
      </c>
    </row>
    <row r="10" spans="1:23" x14ac:dyDescent="0.25">
      <c r="A10" s="193" t="s">
        <v>106</v>
      </c>
      <c r="B10" s="194" t="s">
        <v>106</v>
      </c>
      <c r="C10" s="195">
        <v>416975</v>
      </c>
      <c r="D10" s="195">
        <v>210583</v>
      </c>
      <c r="E10" s="195">
        <v>417269</v>
      </c>
      <c r="F10" s="195">
        <v>425397</v>
      </c>
      <c r="G10" s="195">
        <v>431791</v>
      </c>
      <c r="H10" s="195">
        <v>424380</v>
      </c>
      <c r="I10" s="196">
        <f>IFERROR(H10/G10-1,"-")</f>
        <v>-1.7163396180096435E-2</v>
      </c>
      <c r="J10" s="195">
        <f t="shared" si="0"/>
        <v>-7411</v>
      </c>
      <c r="K10" s="196">
        <f>H10/$H8</f>
        <v>7.6097499046495001E-2</v>
      </c>
      <c r="L10" s="103"/>
      <c r="N10" s="194" t="s">
        <v>106</v>
      </c>
      <c r="O10" s="195">
        <v>72375</v>
      </c>
      <c r="P10" s="195">
        <v>28709</v>
      </c>
      <c r="Q10" s="195">
        <v>67081</v>
      </c>
      <c r="R10" s="195">
        <v>97691</v>
      </c>
      <c r="S10" s="195">
        <v>92527</v>
      </c>
      <c r="T10" s="195">
        <v>106595</v>
      </c>
      <c r="U10" s="196">
        <f>IFERROR(T10/S10-1,"-")</f>
        <v>0.1520421066283355</v>
      </c>
      <c r="V10" s="195">
        <f t="shared" si="1"/>
        <v>14068</v>
      </c>
      <c r="W10" s="196">
        <f>T10/T$8</f>
        <v>0.1147777342286273</v>
      </c>
    </row>
    <row r="11" spans="1:23" x14ac:dyDescent="0.25">
      <c r="A11" s="193" t="s">
        <v>103</v>
      </c>
      <c r="B11" s="194" t="s">
        <v>103</v>
      </c>
      <c r="C11" s="195">
        <v>639738</v>
      </c>
      <c r="D11" s="195">
        <v>256979</v>
      </c>
      <c r="E11" s="195">
        <v>385247</v>
      </c>
      <c r="F11" s="195">
        <v>599467</v>
      </c>
      <c r="G11" s="195">
        <v>620131</v>
      </c>
      <c r="H11" s="195">
        <v>643330</v>
      </c>
      <c r="I11" s="196">
        <f>IFERROR(H11/G11-1,"-")</f>
        <v>3.7409837598829876E-2</v>
      </c>
      <c r="J11" s="195">
        <f t="shared" si="0"/>
        <v>23199</v>
      </c>
      <c r="K11" s="196">
        <f>H11/$H8</f>
        <v>0.11535841477350872</v>
      </c>
      <c r="L11" s="103"/>
      <c r="N11" s="194" t="s">
        <v>103</v>
      </c>
      <c r="O11" s="195">
        <v>287329</v>
      </c>
      <c r="P11" s="195">
        <v>78263</v>
      </c>
      <c r="Q11" s="195">
        <v>114856</v>
      </c>
      <c r="R11" s="195">
        <v>246839</v>
      </c>
      <c r="S11" s="195">
        <v>253236</v>
      </c>
      <c r="T11" s="195">
        <v>278533</v>
      </c>
      <c r="U11" s="196">
        <f>IFERROR(T11/S11-1,"-")</f>
        <v>9.9894959642388814E-2</v>
      </c>
      <c r="V11" s="195">
        <f t="shared" si="1"/>
        <v>25297</v>
      </c>
      <c r="W11" s="196">
        <f>T11/T$8</f>
        <v>0.29991450488205118</v>
      </c>
    </row>
    <row r="12" spans="1:23" x14ac:dyDescent="0.25">
      <c r="A12" s="1"/>
      <c r="B12" s="190" t="s">
        <v>110</v>
      </c>
      <c r="C12" s="191">
        <v>3868136</v>
      </c>
      <c r="D12" s="191">
        <v>1196466</v>
      </c>
      <c r="E12" s="191">
        <v>1545165</v>
      </c>
      <c r="F12" s="191">
        <v>3807980</v>
      </c>
      <c r="G12" s="191">
        <v>4229439</v>
      </c>
      <c r="H12" s="191">
        <v>4509083</v>
      </c>
      <c r="I12" s="192">
        <f>IFERROR(H12/G12-1,"-")</f>
        <v>6.6118461573745346E-2</v>
      </c>
      <c r="J12" s="191">
        <f t="shared" si="0"/>
        <v>279644</v>
      </c>
      <c r="K12" s="192">
        <f>H12/H8</f>
        <v>0.80854408617999629</v>
      </c>
      <c r="L12" s="103"/>
      <c r="N12" s="190" t="s">
        <v>110</v>
      </c>
      <c r="O12" s="191">
        <v>446729</v>
      </c>
      <c r="P12" s="191">
        <v>133982</v>
      </c>
      <c r="Q12" s="191">
        <v>173350</v>
      </c>
      <c r="R12" s="191">
        <v>376045</v>
      </c>
      <c r="S12" s="191">
        <v>465536</v>
      </c>
      <c r="T12" s="191">
        <v>543580</v>
      </c>
      <c r="U12" s="192">
        <f>IFERROR(T12/S12-1,"-")</f>
        <v>0.16764331866923299</v>
      </c>
      <c r="V12" s="191">
        <f t="shared" si="1"/>
        <v>78044</v>
      </c>
      <c r="W12" s="192">
        <f>T12/T$8</f>
        <v>0.58530776088932146</v>
      </c>
    </row>
    <row r="13" spans="1:23" s="76" customFormat="1" x14ac:dyDescent="0.25">
      <c r="B13" s="194" t="s">
        <v>113</v>
      </c>
      <c r="C13" s="195">
        <v>1755890</v>
      </c>
      <c r="D13" s="195">
        <v>472699</v>
      </c>
      <c r="E13" s="195">
        <v>448402</v>
      </c>
      <c r="F13" s="195">
        <v>1743899</v>
      </c>
      <c r="G13" s="195">
        <v>1975823</v>
      </c>
      <c r="H13" s="195">
        <v>2112618</v>
      </c>
      <c r="I13" s="196">
        <f t="shared" ref="I13:I20" si="2">IFERROR(H13/G13-1,"-")</f>
        <v>6.9234440534400088E-2</v>
      </c>
      <c r="J13" s="195">
        <f t="shared" si="0"/>
        <v>136795</v>
      </c>
      <c r="K13" s="196">
        <f>H13/$H8</f>
        <v>0.37882309779114987</v>
      </c>
      <c r="L13" s="197"/>
      <c r="N13" s="194" t="s">
        <v>113</v>
      </c>
      <c r="O13" s="195">
        <v>76312</v>
      </c>
      <c r="P13" s="195">
        <v>22762</v>
      </c>
      <c r="Q13" s="195">
        <v>16831</v>
      </c>
      <c r="R13" s="195">
        <v>72242</v>
      </c>
      <c r="S13" s="195">
        <v>95428</v>
      </c>
      <c r="T13" s="195">
        <v>112032</v>
      </c>
      <c r="U13" s="196">
        <f t="shared" ref="U13:U20" si="3">IFERROR(T13/S13-1,"-")</f>
        <v>0.17399505386259806</v>
      </c>
      <c r="V13" s="195">
        <f t="shared" si="1"/>
        <v>16604</v>
      </c>
      <c r="W13" s="196">
        <f t="shared" ref="W13:W20" si="4">T13/T$8</f>
        <v>0.12063210395517213</v>
      </c>
    </row>
    <row r="14" spans="1:23" s="76" customFormat="1" x14ac:dyDescent="0.25">
      <c r="B14" s="194" t="s">
        <v>116</v>
      </c>
      <c r="C14" s="195">
        <v>504382</v>
      </c>
      <c r="D14" s="195">
        <v>150484</v>
      </c>
      <c r="E14" s="195">
        <v>224169</v>
      </c>
      <c r="F14" s="195">
        <v>395500</v>
      </c>
      <c r="G14" s="195">
        <v>441576</v>
      </c>
      <c r="H14" s="195">
        <v>457456</v>
      </c>
      <c r="I14" s="196">
        <f t="shared" si="2"/>
        <v>3.5962099389459601E-2</v>
      </c>
      <c r="J14" s="195">
        <f t="shared" si="0"/>
        <v>15880</v>
      </c>
      <c r="K14" s="196">
        <f>H14/$H8</f>
        <v>8.2028506347644609E-2</v>
      </c>
      <c r="L14" s="197"/>
      <c r="N14" s="194" t="s">
        <v>116</v>
      </c>
      <c r="O14" s="195">
        <v>165058</v>
      </c>
      <c r="P14" s="195">
        <v>44357</v>
      </c>
      <c r="Q14" s="195">
        <v>53608</v>
      </c>
      <c r="R14" s="195">
        <v>116860</v>
      </c>
      <c r="S14" s="195">
        <v>131602</v>
      </c>
      <c r="T14" s="195">
        <v>145837</v>
      </c>
      <c r="U14" s="196">
        <f t="shared" si="3"/>
        <v>0.1081670491329918</v>
      </c>
      <c r="V14" s="195">
        <f t="shared" si="1"/>
        <v>14235</v>
      </c>
      <c r="W14" s="196">
        <f t="shared" si="4"/>
        <v>0.15703213496599577</v>
      </c>
    </row>
    <row r="15" spans="1:23" x14ac:dyDescent="0.25">
      <c r="A15" s="1"/>
      <c r="B15" s="194" t="s">
        <v>119</v>
      </c>
      <c r="C15" s="195">
        <v>169952</v>
      </c>
      <c r="D15" s="195">
        <v>61568</v>
      </c>
      <c r="E15" s="195">
        <v>129489</v>
      </c>
      <c r="F15" s="195">
        <v>199586</v>
      </c>
      <c r="G15" s="195">
        <v>219799</v>
      </c>
      <c r="H15" s="195">
        <v>234783</v>
      </c>
      <c r="I15" s="196">
        <f t="shared" si="2"/>
        <v>6.8171374756027081E-2</v>
      </c>
      <c r="J15" s="195">
        <f t="shared" si="0"/>
        <v>14984</v>
      </c>
      <c r="K15" s="196">
        <f>H15/$H8</f>
        <v>4.2100002635923547E-2</v>
      </c>
      <c r="L15" s="103"/>
      <c r="N15" s="194" t="s">
        <v>119</v>
      </c>
      <c r="O15" s="195">
        <v>25849</v>
      </c>
      <c r="P15" s="195">
        <v>8661</v>
      </c>
      <c r="Q15" s="195">
        <v>20022</v>
      </c>
      <c r="R15" s="195">
        <v>31153</v>
      </c>
      <c r="S15" s="195">
        <v>43018</v>
      </c>
      <c r="T15" s="195">
        <v>58829</v>
      </c>
      <c r="U15" s="196">
        <f t="shared" si="3"/>
        <v>0.36754381886652099</v>
      </c>
      <c r="V15" s="195">
        <f t="shared" si="1"/>
        <v>15811</v>
      </c>
      <c r="W15" s="196">
        <f t="shared" si="4"/>
        <v>6.3344991105923495E-2</v>
      </c>
    </row>
    <row r="16" spans="1:23" x14ac:dyDescent="0.25">
      <c r="A16" s="1"/>
      <c r="B16" s="194" t="s">
        <v>126</v>
      </c>
      <c r="C16" s="195">
        <v>140154</v>
      </c>
      <c r="D16" s="195">
        <v>41692</v>
      </c>
      <c r="E16" s="195">
        <v>93338</v>
      </c>
      <c r="F16" s="195">
        <v>173382</v>
      </c>
      <c r="G16" s="195">
        <v>167611</v>
      </c>
      <c r="H16" s="195">
        <v>177307</v>
      </c>
      <c r="I16" s="196">
        <f t="shared" si="2"/>
        <v>5.7848231917952964E-2</v>
      </c>
      <c r="J16" s="195">
        <f t="shared" si="0"/>
        <v>9696</v>
      </c>
      <c r="K16" s="196">
        <f>H16/$H8</f>
        <v>3.1793720871475778E-2</v>
      </c>
      <c r="L16" s="103"/>
      <c r="N16" s="194" t="s">
        <v>126</v>
      </c>
      <c r="O16" s="195">
        <v>9475</v>
      </c>
      <c r="P16" s="195">
        <v>2244</v>
      </c>
      <c r="Q16" s="195">
        <v>6003</v>
      </c>
      <c r="R16" s="195">
        <v>10961</v>
      </c>
      <c r="S16" s="195">
        <v>13088</v>
      </c>
      <c r="T16" s="195">
        <v>18717</v>
      </c>
      <c r="U16" s="196">
        <f t="shared" si="3"/>
        <v>0.4300886308068459</v>
      </c>
      <c r="V16" s="195">
        <f t="shared" si="1"/>
        <v>5629</v>
      </c>
      <c r="W16" s="196">
        <f t="shared" si="4"/>
        <v>2.0153805071131077E-2</v>
      </c>
    </row>
    <row r="17" spans="1:23" x14ac:dyDescent="0.25">
      <c r="A17" s="1"/>
      <c r="B17" s="194" t="s">
        <v>122</v>
      </c>
      <c r="C17" s="195">
        <v>136969</v>
      </c>
      <c r="D17" s="195">
        <v>58927</v>
      </c>
      <c r="E17" s="195">
        <v>94304</v>
      </c>
      <c r="F17" s="195">
        <v>150351</v>
      </c>
      <c r="G17" s="195">
        <v>154753</v>
      </c>
      <c r="H17" s="195">
        <v>161182</v>
      </c>
      <c r="I17" s="196">
        <f t="shared" si="2"/>
        <v>4.1543621125277097E-2</v>
      </c>
      <c r="J17" s="195">
        <f t="shared" si="0"/>
        <v>6429</v>
      </c>
      <c r="K17" s="196">
        <f>H17/H$8</f>
        <v>2.890227412062811E-2</v>
      </c>
      <c r="L17" s="103"/>
      <c r="N17" s="194" t="s">
        <v>122</v>
      </c>
      <c r="O17" s="195">
        <v>6356</v>
      </c>
      <c r="P17" s="195">
        <v>2176</v>
      </c>
      <c r="Q17" s="195">
        <v>5208</v>
      </c>
      <c r="R17" s="195">
        <v>6016</v>
      </c>
      <c r="S17" s="195">
        <v>7061</v>
      </c>
      <c r="T17" s="195">
        <v>9080</v>
      </c>
      <c r="U17" s="196">
        <f t="shared" si="3"/>
        <v>0.28593683614218945</v>
      </c>
      <c r="V17" s="195">
        <f t="shared" si="1"/>
        <v>2019</v>
      </c>
      <c r="W17" s="196">
        <f t="shared" si="4"/>
        <v>9.7770235639189074E-3</v>
      </c>
    </row>
    <row r="18" spans="1:23" x14ac:dyDescent="0.25">
      <c r="A18" s="1"/>
      <c r="B18" s="194" t="s">
        <v>131</v>
      </c>
      <c r="C18" s="195">
        <v>76537</v>
      </c>
      <c r="D18" s="195">
        <v>31184</v>
      </c>
      <c r="E18" s="195">
        <v>25435</v>
      </c>
      <c r="F18" s="195">
        <v>64413</v>
      </c>
      <c r="G18" s="195">
        <v>68847</v>
      </c>
      <c r="H18" s="195">
        <v>65469</v>
      </c>
      <c r="I18" s="196">
        <f t="shared" si="2"/>
        <v>-4.9065318750272313E-2</v>
      </c>
      <c r="J18" s="195">
        <f t="shared" si="0"/>
        <v>-3378</v>
      </c>
      <c r="K18" s="196">
        <f t="shared" ref="K18:K20" si="5">H18/H$8</f>
        <v>1.1739542780232294E-2</v>
      </c>
      <c r="L18" s="103"/>
      <c r="N18" s="194" t="s">
        <v>131</v>
      </c>
      <c r="O18" s="195">
        <v>8896</v>
      </c>
      <c r="P18" s="195">
        <v>3378</v>
      </c>
      <c r="Q18" s="195">
        <v>2579</v>
      </c>
      <c r="R18" s="195">
        <v>7789</v>
      </c>
      <c r="S18" s="195">
        <v>8639</v>
      </c>
      <c r="T18" s="195">
        <v>7635</v>
      </c>
      <c r="U18" s="196">
        <f t="shared" si="3"/>
        <v>-0.11621715476328276</v>
      </c>
      <c r="V18" s="195">
        <f t="shared" si="1"/>
        <v>-1004</v>
      </c>
      <c r="W18" s="196">
        <f t="shared" si="4"/>
        <v>8.2210985584274063E-3</v>
      </c>
    </row>
    <row r="19" spans="1:23" x14ac:dyDescent="0.25">
      <c r="A19" s="193" t="s">
        <v>147</v>
      </c>
      <c r="B19" s="194" t="s">
        <v>134</v>
      </c>
      <c r="C19" s="195">
        <v>110098</v>
      </c>
      <c r="D19" s="195">
        <v>47431</v>
      </c>
      <c r="E19" s="195">
        <v>22379</v>
      </c>
      <c r="F19" s="195">
        <v>58944</v>
      </c>
      <c r="G19" s="195">
        <v>72722</v>
      </c>
      <c r="H19" s="195">
        <v>71747</v>
      </c>
      <c r="I19" s="196">
        <f t="shared" si="2"/>
        <v>-1.3407222023596677E-2</v>
      </c>
      <c r="J19" s="195">
        <f t="shared" si="0"/>
        <v>-975</v>
      </c>
      <c r="K19" s="196">
        <f t="shared" si="5"/>
        <v>1.2865279381895653E-2</v>
      </c>
      <c r="L19" s="103"/>
      <c r="N19" s="194" t="s">
        <v>134</v>
      </c>
      <c r="O19" s="195">
        <v>13727</v>
      </c>
      <c r="P19" s="195">
        <v>5590</v>
      </c>
      <c r="Q19" s="195">
        <v>2828</v>
      </c>
      <c r="R19" s="195">
        <v>7908</v>
      </c>
      <c r="S19" s="195">
        <v>10233</v>
      </c>
      <c r="T19" s="195">
        <v>10000</v>
      </c>
      <c r="U19" s="196">
        <f t="shared" si="3"/>
        <v>-2.2769471318283996E-2</v>
      </c>
      <c r="V19" s="195">
        <f t="shared" si="1"/>
        <v>-233</v>
      </c>
      <c r="W19" s="196">
        <f t="shared" si="4"/>
        <v>1.0767647096826989E-2</v>
      </c>
    </row>
    <row r="20" spans="1:23" x14ac:dyDescent="0.25">
      <c r="A20" s="198" t="s">
        <v>148</v>
      </c>
      <c r="B20" s="199" t="s">
        <v>148</v>
      </c>
      <c r="C20" s="200">
        <f t="shared" ref="C20:H20" si="6">C12-SUM(C13:C19)</f>
        <v>974154</v>
      </c>
      <c r="D20" s="200">
        <f t="shared" si="6"/>
        <v>332481</v>
      </c>
      <c r="E20" s="200">
        <f t="shared" si="6"/>
        <v>507649</v>
      </c>
      <c r="F20" s="200">
        <f t="shared" si="6"/>
        <v>1021905</v>
      </c>
      <c r="G20" s="200">
        <f t="shared" si="6"/>
        <v>1128308</v>
      </c>
      <c r="H20" s="200">
        <f t="shared" si="6"/>
        <v>1228521</v>
      </c>
      <c r="I20" s="201">
        <f t="shared" si="2"/>
        <v>8.8817060589838848E-2</v>
      </c>
      <c r="J20" s="200">
        <f t="shared" si="0"/>
        <v>100213</v>
      </c>
      <c r="K20" s="201">
        <f t="shared" si="5"/>
        <v>0.22029166225104643</v>
      </c>
      <c r="L20" s="103"/>
      <c r="N20" s="199" t="s">
        <v>148</v>
      </c>
      <c r="O20" s="200">
        <f t="shared" ref="O20:T20" si="7">O12-SUM(O13:O19)</f>
        <v>141056</v>
      </c>
      <c r="P20" s="200">
        <f t="shared" si="7"/>
        <v>44814</v>
      </c>
      <c r="Q20" s="200">
        <f t="shared" si="7"/>
        <v>66271</v>
      </c>
      <c r="R20" s="200">
        <f t="shared" si="7"/>
        <v>123116</v>
      </c>
      <c r="S20" s="200">
        <f t="shared" si="7"/>
        <v>156467</v>
      </c>
      <c r="T20" s="200">
        <f t="shared" si="7"/>
        <v>181450</v>
      </c>
      <c r="U20" s="201">
        <f t="shared" si="3"/>
        <v>0.15966945106635899</v>
      </c>
      <c r="V20" s="200">
        <f>T20-S20</f>
        <v>24983</v>
      </c>
      <c r="W20" s="201">
        <f t="shared" si="4"/>
        <v>0.19537895657192572</v>
      </c>
    </row>
    <row r="21" spans="1:23" x14ac:dyDescent="0.25">
      <c r="B21" s="186" t="s">
        <v>47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71</v>
      </c>
      <c r="C22" s="188">
        <v>1799528</v>
      </c>
      <c r="D22" s="188">
        <v>590539</v>
      </c>
      <c r="E22" s="188">
        <v>886032</v>
      </c>
      <c r="F22" s="188">
        <v>1785371</v>
      </c>
      <c r="G22" s="188">
        <v>1925016</v>
      </c>
      <c r="H22" s="188">
        <v>1977765</v>
      </c>
      <c r="I22" s="189">
        <f>IFERROR(H22/G22-1,"-")</f>
        <v>2.7401850166440145E-2</v>
      </c>
      <c r="J22" s="188">
        <f>H22-G22</f>
        <v>52749</v>
      </c>
      <c r="K22" s="189">
        <f>H22/H$8</f>
        <v>0.35464199585675854</v>
      </c>
      <c r="L22" s="131"/>
      <c r="M22" s="131"/>
      <c r="N22" s="131"/>
    </row>
    <row r="23" spans="1:23" x14ac:dyDescent="0.25">
      <c r="B23" s="190" t="s">
        <v>100</v>
      </c>
      <c r="C23" s="191">
        <v>225369</v>
      </c>
      <c r="D23" s="191">
        <v>120646</v>
      </c>
      <c r="E23" s="191">
        <v>248670</v>
      </c>
      <c r="F23" s="191">
        <v>209426</v>
      </c>
      <c r="G23" s="191">
        <v>184034</v>
      </c>
      <c r="H23" s="191">
        <v>164093</v>
      </c>
      <c r="I23" s="192">
        <f>IFERROR(H23/G23-1,"-")</f>
        <v>-0.10835497788452131</v>
      </c>
      <c r="J23" s="191">
        <f t="shared" ref="J23:J33" si="8">H23-G23</f>
        <v>-19941</v>
      </c>
      <c r="K23" s="192">
        <f>H23/H$8</f>
        <v>2.9424258709261755E-2</v>
      </c>
    </row>
    <row r="24" spans="1:23" x14ac:dyDescent="0.25">
      <c r="B24" s="194" t="s">
        <v>106</v>
      </c>
      <c r="C24" s="195">
        <v>113805</v>
      </c>
      <c r="D24" s="195">
        <v>69276</v>
      </c>
      <c r="E24" s="195">
        <v>127227</v>
      </c>
      <c r="F24" s="195">
        <v>87285</v>
      </c>
      <c r="G24" s="195">
        <v>76054</v>
      </c>
      <c r="H24" s="195">
        <v>61124</v>
      </c>
      <c r="I24" s="196">
        <f>IFERROR(H24/G24-1,"-")</f>
        <v>-0.19630788650169617</v>
      </c>
      <c r="J24" s="195">
        <f t="shared" si="8"/>
        <v>-14930</v>
      </c>
      <c r="K24" s="196">
        <f>H24/H$8</f>
        <v>1.0960421159616289E-2</v>
      </c>
    </row>
    <row r="25" spans="1:23" x14ac:dyDescent="0.25">
      <c r="B25" s="194" t="s">
        <v>103</v>
      </c>
      <c r="C25" s="195">
        <v>111564</v>
      </c>
      <c r="D25" s="195">
        <v>51370</v>
      </c>
      <c r="E25" s="195">
        <v>121443</v>
      </c>
      <c r="F25" s="195">
        <v>122141</v>
      </c>
      <c r="G25" s="195">
        <v>107980</v>
      </c>
      <c r="H25" s="195">
        <v>102969</v>
      </c>
      <c r="I25" s="196">
        <f>IFERROR(H25/G25-1,"-")</f>
        <v>-4.6406741989257316E-2</v>
      </c>
      <c r="J25" s="195">
        <f t="shared" si="8"/>
        <v>-5011</v>
      </c>
      <c r="K25" s="196">
        <f>H25/H$8</f>
        <v>1.8463837549645468E-2</v>
      </c>
    </row>
    <row r="26" spans="1:23" x14ac:dyDescent="0.25">
      <c r="B26" s="190" t="s">
        <v>110</v>
      </c>
      <c r="C26" s="191">
        <v>1574159</v>
      </c>
      <c r="D26" s="191">
        <v>469893</v>
      </c>
      <c r="E26" s="191">
        <v>637362</v>
      </c>
      <c r="F26" s="191">
        <v>1575945</v>
      </c>
      <c r="G26" s="191">
        <v>1740982</v>
      </c>
      <c r="H26" s="191">
        <v>1813672</v>
      </c>
      <c r="I26" s="192">
        <f>IFERROR(H26/G26-1,"-")</f>
        <v>4.1752298415491884E-2</v>
      </c>
      <c r="J26" s="191">
        <f t="shared" si="8"/>
        <v>72690</v>
      </c>
      <c r="K26" s="192">
        <f>H26/H$8</f>
        <v>0.3252177371474968</v>
      </c>
    </row>
    <row r="27" spans="1:23" x14ac:dyDescent="0.25">
      <c r="B27" s="194" t="s">
        <v>113</v>
      </c>
      <c r="C27" s="195">
        <v>773712</v>
      </c>
      <c r="D27" s="195">
        <v>204624</v>
      </c>
      <c r="E27" s="195">
        <v>209063</v>
      </c>
      <c r="F27" s="195">
        <v>793035</v>
      </c>
      <c r="G27" s="195">
        <v>900626</v>
      </c>
      <c r="H27" s="195">
        <v>947879</v>
      </c>
      <c r="I27" s="196">
        <f t="shared" ref="I27:I34" si="9">IFERROR(H27/G27-1,"-")</f>
        <v>5.246683973147559E-2</v>
      </c>
      <c r="J27" s="195">
        <f t="shared" si="8"/>
        <v>47253</v>
      </c>
      <c r="K27" s="196">
        <f t="shared" ref="K27:K34" si="10">H27/H$8</f>
        <v>0.16996847471297571</v>
      </c>
    </row>
    <row r="28" spans="1:23" x14ac:dyDescent="0.25">
      <c r="B28" s="194" t="s">
        <v>116</v>
      </c>
      <c r="C28" s="195">
        <v>205570</v>
      </c>
      <c r="D28" s="195">
        <v>61251</v>
      </c>
      <c r="E28" s="195">
        <v>104521</v>
      </c>
      <c r="F28" s="195">
        <v>172719</v>
      </c>
      <c r="G28" s="195">
        <v>185826</v>
      </c>
      <c r="H28" s="195">
        <v>186837</v>
      </c>
      <c r="I28" s="196">
        <f t="shared" si="9"/>
        <v>5.4405734396694161E-3</v>
      </c>
      <c r="J28" s="195">
        <f t="shared" si="8"/>
        <v>1011</v>
      </c>
      <c r="K28" s="196">
        <f t="shared" si="10"/>
        <v>3.350258831554264E-2</v>
      </c>
    </row>
    <row r="29" spans="1:23" x14ac:dyDescent="0.25">
      <c r="B29" s="194" t="s">
        <v>119</v>
      </c>
      <c r="C29" s="195">
        <v>53652</v>
      </c>
      <c r="D29" s="195">
        <v>21788</v>
      </c>
      <c r="E29" s="195">
        <v>43165</v>
      </c>
      <c r="F29" s="195">
        <v>63880</v>
      </c>
      <c r="G29" s="195">
        <v>66361</v>
      </c>
      <c r="H29" s="195">
        <v>59808</v>
      </c>
      <c r="I29" s="196">
        <f t="shared" si="9"/>
        <v>-9.8747758472596869E-2</v>
      </c>
      <c r="J29" s="195">
        <f t="shared" si="8"/>
        <v>-6553</v>
      </c>
      <c r="K29" s="196">
        <f t="shared" si="10"/>
        <v>1.0724443241841682E-2</v>
      </c>
    </row>
    <row r="30" spans="1:23" x14ac:dyDescent="0.25">
      <c r="B30" s="194" t="s">
        <v>126</v>
      </c>
      <c r="C30" s="195">
        <v>62584</v>
      </c>
      <c r="D30" s="195">
        <v>18116</v>
      </c>
      <c r="E30" s="195">
        <v>41605</v>
      </c>
      <c r="F30" s="195">
        <v>77416</v>
      </c>
      <c r="G30" s="195">
        <v>71954</v>
      </c>
      <c r="H30" s="195">
        <v>72640</v>
      </c>
      <c r="I30" s="196">
        <f t="shared" si="9"/>
        <v>9.5338688606609878E-3</v>
      </c>
      <c r="J30" s="195">
        <f t="shared" si="8"/>
        <v>686</v>
      </c>
      <c r="K30" s="196">
        <f t="shared" si="10"/>
        <v>1.3025407254671278E-2</v>
      </c>
    </row>
    <row r="31" spans="1:23" x14ac:dyDescent="0.25">
      <c r="B31" s="194" t="s">
        <v>122</v>
      </c>
      <c r="C31" s="195">
        <v>72038</v>
      </c>
      <c r="D31" s="195">
        <v>30997</v>
      </c>
      <c r="E31" s="195">
        <v>52336</v>
      </c>
      <c r="F31" s="195">
        <v>85446</v>
      </c>
      <c r="G31" s="195">
        <v>82392</v>
      </c>
      <c r="H31" s="195">
        <v>83954</v>
      </c>
      <c r="I31" s="196">
        <f t="shared" si="9"/>
        <v>1.8958151276823099E-2</v>
      </c>
      <c r="J31" s="195">
        <f t="shared" si="8"/>
        <v>1562</v>
      </c>
      <c r="K31" s="196">
        <f t="shared" si="10"/>
        <v>1.5054171815235029E-2</v>
      </c>
    </row>
    <row r="32" spans="1:23" x14ac:dyDescent="0.25">
      <c r="B32" s="194" t="s">
        <v>131</v>
      </c>
      <c r="C32" s="195">
        <v>31688</v>
      </c>
      <c r="D32" s="195">
        <v>12612</v>
      </c>
      <c r="E32" s="195">
        <v>7603</v>
      </c>
      <c r="F32" s="195">
        <v>23344</v>
      </c>
      <c r="G32" s="195">
        <v>24881</v>
      </c>
      <c r="H32" s="195">
        <v>24770</v>
      </c>
      <c r="I32" s="196">
        <f t="shared" si="9"/>
        <v>-4.4612354808890586E-3</v>
      </c>
      <c r="J32" s="195">
        <f t="shared" si="8"/>
        <v>-111</v>
      </c>
      <c r="K32" s="196">
        <f t="shared" si="10"/>
        <v>4.4416208383563811E-3</v>
      </c>
    </row>
    <row r="33" spans="2:14" x14ac:dyDescent="0.25">
      <c r="B33" s="194" t="s">
        <v>134</v>
      </c>
      <c r="C33" s="195">
        <v>36614</v>
      </c>
      <c r="D33" s="195">
        <v>14770</v>
      </c>
      <c r="E33" s="195">
        <v>5483</v>
      </c>
      <c r="F33" s="195">
        <v>20284</v>
      </c>
      <c r="G33" s="195">
        <v>26205</v>
      </c>
      <c r="H33" s="195">
        <v>24379</v>
      </c>
      <c r="I33" s="196">
        <f t="shared" si="9"/>
        <v>-6.9681358519366521E-2</v>
      </c>
      <c r="J33" s="195">
        <f t="shared" si="8"/>
        <v>-1826</v>
      </c>
      <c r="K33" s="196">
        <f t="shared" si="10"/>
        <v>4.3715088582273005E-3</v>
      </c>
    </row>
    <row r="34" spans="2:14" x14ac:dyDescent="0.25">
      <c r="B34" s="199" t="s">
        <v>148</v>
      </c>
      <c r="C34" s="200">
        <f t="shared" ref="C34:H34" si="11">C26-SUM(C27:C33)</f>
        <v>338301</v>
      </c>
      <c r="D34" s="200">
        <f t="shared" si="11"/>
        <v>105735</v>
      </c>
      <c r="E34" s="200">
        <f t="shared" si="11"/>
        <v>173586</v>
      </c>
      <c r="F34" s="200">
        <f t="shared" si="11"/>
        <v>339821</v>
      </c>
      <c r="G34" s="200">
        <f t="shared" si="11"/>
        <v>382737</v>
      </c>
      <c r="H34" s="200">
        <f t="shared" si="11"/>
        <v>413405</v>
      </c>
      <c r="I34" s="201">
        <f t="shared" si="9"/>
        <v>8.0128129760122402E-2</v>
      </c>
      <c r="J34" s="200">
        <f>H34-G34</f>
        <v>30668</v>
      </c>
      <c r="K34" s="201">
        <f t="shared" si="10"/>
        <v>7.4129522110646745E-2</v>
      </c>
    </row>
    <row r="35" spans="2:14" x14ac:dyDescent="0.25">
      <c r="B35" s="186" t="s">
        <v>48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71</v>
      </c>
      <c r="C36" s="188">
        <v>1327537</v>
      </c>
      <c r="D36" s="188">
        <v>404818</v>
      </c>
      <c r="E36" s="188">
        <v>494807</v>
      </c>
      <c r="F36" s="188">
        <v>1265143</v>
      </c>
      <c r="G36" s="188">
        <v>1346080</v>
      </c>
      <c r="H36" s="188">
        <v>1414435</v>
      </c>
      <c r="I36" s="189">
        <f>IFERROR(H36/G36-1,"-")</f>
        <v>5.0780785688814944E-2</v>
      </c>
      <c r="J36" s="188">
        <f>H36-G36</f>
        <v>68355</v>
      </c>
      <c r="K36" s="189">
        <f>H36/H$8</f>
        <v>0.25362874325799795</v>
      </c>
      <c r="L36" s="131"/>
      <c r="M36" s="131"/>
      <c r="N36" s="131"/>
    </row>
    <row r="37" spans="2:14" x14ac:dyDescent="0.25">
      <c r="B37" s="190" t="s">
        <v>100</v>
      </c>
      <c r="C37" s="191">
        <v>129369</v>
      </c>
      <c r="D37" s="191">
        <v>53491</v>
      </c>
      <c r="E37" s="191">
        <v>83727</v>
      </c>
      <c r="F37" s="191">
        <v>125247</v>
      </c>
      <c r="G37" s="191">
        <v>120169</v>
      </c>
      <c r="H37" s="191">
        <v>115961</v>
      </c>
      <c r="I37" s="192">
        <f>IFERROR(H37/G37-1,"-")</f>
        <v>-3.5017350564621519E-2</v>
      </c>
      <c r="J37" s="191">
        <f t="shared" ref="J37:J47" si="12">H37-G37</f>
        <v>-4208</v>
      </c>
      <c r="K37" s="192">
        <f>H37/H$8</f>
        <v>2.0793491886824559E-2</v>
      </c>
    </row>
    <row r="38" spans="2:14" x14ac:dyDescent="0.25">
      <c r="B38" s="194" t="s">
        <v>106</v>
      </c>
      <c r="C38" s="195">
        <v>51589</v>
      </c>
      <c r="D38" s="195">
        <v>25384</v>
      </c>
      <c r="E38" s="195">
        <v>43623</v>
      </c>
      <c r="F38" s="195">
        <v>48440</v>
      </c>
      <c r="G38" s="195">
        <v>52154</v>
      </c>
      <c r="H38" s="195">
        <v>50815</v>
      </c>
      <c r="I38" s="196">
        <f>IFERROR(H38/G38-1,"-")</f>
        <v>-2.5673965563523415E-2</v>
      </c>
      <c r="J38" s="195">
        <f t="shared" si="12"/>
        <v>-1339</v>
      </c>
      <c r="K38" s="196">
        <f>H38/H$8</f>
        <v>9.1118676988728112E-3</v>
      </c>
    </row>
    <row r="39" spans="2:14" x14ac:dyDescent="0.25">
      <c r="B39" s="194" t="s">
        <v>103</v>
      </c>
      <c r="C39" s="195">
        <v>77780</v>
      </c>
      <c r="D39" s="195">
        <v>28107</v>
      </c>
      <c r="E39" s="195">
        <v>40104</v>
      </c>
      <c r="F39" s="195">
        <v>76807</v>
      </c>
      <c r="G39" s="195">
        <v>68015</v>
      </c>
      <c r="H39" s="195">
        <v>65146</v>
      </c>
      <c r="I39" s="196">
        <f>IFERROR(H39/G39-1,"-")</f>
        <v>-4.2181871645960434E-2</v>
      </c>
      <c r="J39" s="195">
        <f t="shared" si="12"/>
        <v>-2869</v>
      </c>
      <c r="K39" s="196">
        <f>H39/H$8</f>
        <v>1.1681624187951749E-2</v>
      </c>
    </row>
    <row r="40" spans="2:14" x14ac:dyDescent="0.25">
      <c r="B40" s="190" t="s">
        <v>110</v>
      </c>
      <c r="C40" s="191">
        <v>1198168</v>
      </c>
      <c r="D40" s="191">
        <v>351327</v>
      </c>
      <c r="E40" s="191">
        <v>411080</v>
      </c>
      <c r="F40" s="191">
        <v>1139896</v>
      </c>
      <c r="G40" s="191">
        <v>1225911</v>
      </c>
      <c r="H40" s="191">
        <v>1298474</v>
      </c>
      <c r="I40" s="192">
        <f>IFERROR(H40/G40-1,"-")</f>
        <v>5.9191083202614125E-2</v>
      </c>
      <c r="J40" s="191">
        <f t="shared" si="12"/>
        <v>72563</v>
      </c>
      <c r="K40" s="192">
        <f>H40/H$8</f>
        <v>0.23283525137117336</v>
      </c>
    </row>
    <row r="41" spans="2:14" x14ac:dyDescent="0.25">
      <c r="B41" s="194" t="s">
        <v>113</v>
      </c>
      <c r="C41" s="195">
        <v>653469</v>
      </c>
      <c r="D41" s="195">
        <v>160104</v>
      </c>
      <c r="E41" s="195">
        <v>143107</v>
      </c>
      <c r="F41" s="195">
        <v>589013</v>
      </c>
      <c r="G41" s="195">
        <v>647225</v>
      </c>
      <c r="H41" s="195">
        <v>696169</v>
      </c>
      <c r="I41" s="196">
        <f t="shared" ref="I41:I48" si="13">IFERROR(H41/G41-1,"-")</f>
        <v>7.562130634632469E-2</v>
      </c>
      <c r="J41" s="195">
        <f t="shared" si="12"/>
        <v>48944</v>
      </c>
      <c r="K41" s="196">
        <f t="shared" ref="K41:K48" si="14">H41/H$8</f>
        <v>0.12483321507540265</v>
      </c>
    </row>
    <row r="42" spans="2:14" x14ac:dyDescent="0.25">
      <c r="B42" s="194" t="s">
        <v>116</v>
      </c>
      <c r="C42" s="195">
        <v>53591</v>
      </c>
      <c r="D42" s="195">
        <v>17133</v>
      </c>
      <c r="E42" s="195">
        <v>22014</v>
      </c>
      <c r="F42" s="195">
        <v>40094</v>
      </c>
      <c r="G42" s="195">
        <v>46128</v>
      </c>
      <c r="H42" s="195">
        <v>45371</v>
      </c>
      <c r="I42" s="196">
        <f t="shared" si="13"/>
        <v>-1.6410856746444713E-2</v>
      </c>
      <c r="J42" s="195">
        <f t="shared" si="12"/>
        <v>-757</v>
      </c>
      <c r="K42" s="196">
        <f t="shared" si="14"/>
        <v>8.135679412881203E-3</v>
      </c>
    </row>
    <row r="43" spans="2:14" x14ac:dyDescent="0.25">
      <c r="B43" s="194" t="s">
        <v>119</v>
      </c>
      <c r="C43" s="195">
        <v>24734</v>
      </c>
      <c r="D43" s="195">
        <v>10089</v>
      </c>
      <c r="E43" s="195">
        <v>20113</v>
      </c>
      <c r="F43" s="195">
        <v>27607</v>
      </c>
      <c r="G43" s="195">
        <v>29250</v>
      </c>
      <c r="H43" s="195">
        <v>29531</v>
      </c>
      <c r="I43" s="196">
        <f t="shared" si="13"/>
        <v>9.6068376068376704E-3</v>
      </c>
      <c r="J43" s="195">
        <f t="shared" si="12"/>
        <v>281</v>
      </c>
      <c r="K43" s="196">
        <f t="shared" si="14"/>
        <v>5.2953373022810784E-3</v>
      </c>
    </row>
    <row r="44" spans="2:14" x14ac:dyDescent="0.25">
      <c r="B44" s="194" t="s">
        <v>126</v>
      </c>
      <c r="C44" s="195">
        <v>54686</v>
      </c>
      <c r="D44" s="195">
        <v>16096</v>
      </c>
      <c r="E44" s="195">
        <v>30710</v>
      </c>
      <c r="F44" s="195">
        <v>58189</v>
      </c>
      <c r="G44" s="195">
        <v>56381</v>
      </c>
      <c r="H44" s="195">
        <v>58857</v>
      </c>
      <c r="I44" s="196">
        <f t="shared" si="13"/>
        <v>4.3915503449743598E-2</v>
      </c>
      <c r="J44" s="195">
        <f t="shared" si="12"/>
        <v>2476</v>
      </c>
      <c r="K44" s="196">
        <f t="shared" si="14"/>
        <v>1.0553915126489365E-2</v>
      </c>
    </row>
    <row r="45" spans="2:14" x14ac:dyDescent="0.25">
      <c r="B45" s="194" t="s">
        <v>122</v>
      </c>
      <c r="C45" s="195">
        <v>42015</v>
      </c>
      <c r="D45" s="195">
        <v>16487</v>
      </c>
      <c r="E45" s="195">
        <v>22921</v>
      </c>
      <c r="F45" s="195">
        <v>39629</v>
      </c>
      <c r="G45" s="195">
        <v>45105</v>
      </c>
      <c r="H45" s="195">
        <v>45571</v>
      </c>
      <c r="I45" s="196">
        <f t="shared" si="13"/>
        <v>1.0331448841591762E-2</v>
      </c>
      <c r="J45" s="195">
        <f t="shared" si="12"/>
        <v>466</v>
      </c>
      <c r="K45" s="196">
        <f t="shared" si="14"/>
        <v>8.1715423183180719E-3</v>
      </c>
    </row>
    <row r="46" spans="2:14" x14ac:dyDescent="0.25">
      <c r="B46" s="194" t="s">
        <v>131</v>
      </c>
      <c r="C46" s="195">
        <v>27828</v>
      </c>
      <c r="D46" s="195">
        <v>10556</v>
      </c>
      <c r="E46" s="195">
        <v>10564</v>
      </c>
      <c r="F46" s="195">
        <v>23280</v>
      </c>
      <c r="G46" s="195">
        <v>23848</v>
      </c>
      <c r="H46" s="195">
        <v>22838</v>
      </c>
      <c r="I46" s="196">
        <f t="shared" si="13"/>
        <v>-4.2351559879235112E-2</v>
      </c>
      <c r="J46" s="195">
        <f t="shared" si="12"/>
        <v>-1010</v>
      </c>
      <c r="K46" s="196">
        <f t="shared" si="14"/>
        <v>4.0951851718362148E-3</v>
      </c>
    </row>
    <row r="47" spans="2:14" x14ac:dyDescent="0.25">
      <c r="B47" s="194" t="s">
        <v>134</v>
      </c>
      <c r="C47" s="195">
        <v>44401</v>
      </c>
      <c r="D47" s="195">
        <v>18763</v>
      </c>
      <c r="E47" s="195">
        <v>10661</v>
      </c>
      <c r="F47" s="195">
        <v>23652</v>
      </c>
      <c r="G47" s="195">
        <v>27257</v>
      </c>
      <c r="H47" s="195">
        <v>25911</v>
      </c>
      <c r="I47" s="196">
        <f t="shared" si="13"/>
        <v>-4.9381810177202223E-2</v>
      </c>
      <c r="J47" s="195">
        <f t="shared" si="12"/>
        <v>-1346</v>
      </c>
      <c r="K47" s="196">
        <f t="shared" si="14"/>
        <v>4.6462187138737263E-3</v>
      </c>
    </row>
    <row r="48" spans="2:14" x14ac:dyDescent="0.25">
      <c r="B48" s="199" t="s">
        <v>148</v>
      </c>
      <c r="C48" s="200">
        <f t="shared" ref="C48:H48" si="15">C40-SUM(C41:C47)</f>
        <v>297444</v>
      </c>
      <c r="D48" s="200">
        <f t="shared" si="15"/>
        <v>102099</v>
      </c>
      <c r="E48" s="200">
        <f t="shared" si="15"/>
        <v>150990</v>
      </c>
      <c r="F48" s="200">
        <f t="shared" si="15"/>
        <v>338432</v>
      </c>
      <c r="G48" s="200">
        <f t="shared" si="15"/>
        <v>350717</v>
      </c>
      <c r="H48" s="200">
        <f t="shared" si="15"/>
        <v>374226</v>
      </c>
      <c r="I48" s="201">
        <f t="shared" si="13"/>
        <v>6.7031253118611245E-2</v>
      </c>
      <c r="J48" s="200">
        <f>H48-G48</f>
        <v>23509</v>
      </c>
      <c r="K48" s="201">
        <f t="shared" si="14"/>
        <v>6.7104158250091042E-2</v>
      </c>
    </row>
    <row r="49" spans="2:14" x14ac:dyDescent="0.25">
      <c r="B49" s="186" t="s">
        <v>49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71</v>
      </c>
      <c r="C50" s="188">
        <v>45810</v>
      </c>
      <c r="D50" s="188">
        <v>13335</v>
      </c>
      <c r="E50" s="188">
        <v>20284</v>
      </c>
      <c r="F50" s="188">
        <v>38233</v>
      </c>
      <c r="G50" s="188">
        <v>51566</v>
      </c>
      <c r="H50" s="188">
        <v>44327</v>
      </c>
      <c r="I50" s="189">
        <f>IFERROR(H50/G50-1,"-")</f>
        <v>-0.14038319823139278</v>
      </c>
      <c r="J50" s="188">
        <f>H50-G50</f>
        <v>-7239</v>
      </c>
      <c r="K50" s="189">
        <f>H50/H$8</f>
        <v>7.948475046500739E-3</v>
      </c>
      <c r="L50" s="131"/>
      <c r="M50" s="131"/>
      <c r="N50" s="131"/>
    </row>
    <row r="51" spans="2:14" x14ac:dyDescent="0.25">
      <c r="B51" s="190" t="s">
        <v>100</v>
      </c>
      <c r="C51" s="191">
        <v>10543</v>
      </c>
      <c r="D51" s="191">
        <v>2366</v>
      </c>
      <c r="E51" s="191">
        <v>4977</v>
      </c>
      <c r="F51" s="191">
        <v>6805</v>
      </c>
      <c r="G51" s="191">
        <v>20316</v>
      </c>
      <c r="H51" s="191">
        <v>11078</v>
      </c>
      <c r="I51" s="192">
        <f>IFERROR(H51/G51-1,"-")</f>
        <v>-0.45471549517621579</v>
      </c>
      <c r="J51" s="191">
        <f t="shared" ref="J51:J61" si="16">H51-G51</f>
        <v>-9238</v>
      </c>
      <c r="K51" s="192">
        <f>H51/H$8</f>
        <v>1.9864463321482436E-3</v>
      </c>
    </row>
    <row r="52" spans="2:14" x14ac:dyDescent="0.25">
      <c r="B52" s="194" t="s">
        <v>106</v>
      </c>
      <c r="C52" s="195">
        <v>5954</v>
      </c>
      <c r="D52" s="195">
        <v>1673</v>
      </c>
      <c r="E52" s="195">
        <v>2436</v>
      </c>
      <c r="F52" s="195">
        <v>3518</v>
      </c>
      <c r="G52" s="195">
        <v>14842</v>
      </c>
      <c r="H52" s="195">
        <v>7260</v>
      </c>
      <c r="I52" s="196">
        <f>IFERROR(H52/G52-1,"-")</f>
        <v>-0.51084759466379193</v>
      </c>
      <c r="J52" s="195">
        <f t="shared" si="16"/>
        <v>-7582</v>
      </c>
      <c r="K52" s="196">
        <f>H52/H$8</f>
        <v>1.3018234673583904E-3</v>
      </c>
    </row>
    <row r="53" spans="2:14" x14ac:dyDescent="0.25">
      <c r="B53" s="194" t="s">
        <v>103</v>
      </c>
      <c r="C53" s="195">
        <v>4589</v>
      </c>
      <c r="D53" s="195">
        <v>693</v>
      </c>
      <c r="E53" s="195">
        <v>2541</v>
      </c>
      <c r="F53" s="195">
        <v>3287</v>
      </c>
      <c r="G53" s="195">
        <v>5474</v>
      </c>
      <c r="H53" s="195">
        <v>3818</v>
      </c>
      <c r="I53" s="196">
        <f>IFERROR(H53/G53-1,"-")</f>
        <v>-0.30252100840336138</v>
      </c>
      <c r="J53" s="195">
        <f t="shared" si="16"/>
        <v>-1656</v>
      </c>
      <c r="K53" s="196">
        <f>H53/H$8</f>
        <v>6.8462286478985319E-4</v>
      </c>
    </row>
    <row r="54" spans="2:14" x14ac:dyDescent="0.25">
      <c r="B54" s="190" t="s">
        <v>110</v>
      </c>
      <c r="C54" s="191">
        <v>35267</v>
      </c>
      <c r="D54" s="191">
        <v>10969</v>
      </c>
      <c r="E54" s="191">
        <v>15307</v>
      </c>
      <c r="F54" s="191">
        <v>31428</v>
      </c>
      <c r="G54" s="191">
        <v>31250</v>
      </c>
      <c r="H54" s="191">
        <v>33249</v>
      </c>
      <c r="I54" s="192">
        <f>IFERROR(H54/G54-1,"-")</f>
        <v>6.3968000000000025E-2</v>
      </c>
      <c r="J54" s="191">
        <f t="shared" si="16"/>
        <v>1999</v>
      </c>
      <c r="K54" s="192">
        <f>H54/H$8</f>
        <v>5.9620287143524959E-3</v>
      </c>
    </row>
    <row r="55" spans="2:14" x14ac:dyDescent="0.25">
      <c r="B55" s="194" t="s">
        <v>113</v>
      </c>
      <c r="C55" s="195">
        <v>10451</v>
      </c>
      <c r="D55" s="195">
        <v>3235</v>
      </c>
      <c r="E55" s="195">
        <v>3039</v>
      </c>
      <c r="F55" s="195">
        <v>10480</v>
      </c>
      <c r="G55" s="195">
        <v>9481</v>
      </c>
      <c r="H55" s="195">
        <v>11182</v>
      </c>
      <c r="I55" s="196">
        <f t="shared" ref="I55:I62" si="17">IFERROR(H55/G55-1,"-")</f>
        <v>0.17941145448792328</v>
      </c>
      <c r="J55" s="195">
        <f t="shared" si="16"/>
        <v>1701</v>
      </c>
      <c r="K55" s="196">
        <f t="shared" ref="K55:K62" si="18">H55/H$8</f>
        <v>2.0050950429754163E-3</v>
      </c>
    </row>
    <row r="56" spans="2:14" x14ac:dyDescent="0.25">
      <c r="B56" s="194" t="s">
        <v>116</v>
      </c>
      <c r="C56" s="195">
        <v>10142</v>
      </c>
      <c r="D56" s="195">
        <v>3165</v>
      </c>
      <c r="E56" s="195">
        <v>5197</v>
      </c>
      <c r="F56" s="195">
        <v>7015</v>
      </c>
      <c r="G56" s="195">
        <v>6255</v>
      </c>
      <c r="H56" s="195">
        <v>6790</v>
      </c>
      <c r="I56" s="196">
        <f t="shared" si="17"/>
        <v>8.5531574740207894E-2</v>
      </c>
      <c r="J56" s="195">
        <f t="shared" si="16"/>
        <v>535</v>
      </c>
      <c r="K56" s="196">
        <f t="shared" si="18"/>
        <v>1.2175456395817452E-3</v>
      </c>
    </row>
    <row r="57" spans="2:14" x14ac:dyDescent="0.25">
      <c r="B57" s="194" t="s">
        <v>119</v>
      </c>
      <c r="C57" s="195">
        <v>2191</v>
      </c>
      <c r="D57" s="195">
        <v>546</v>
      </c>
      <c r="E57" s="195">
        <v>1648</v>
      </c>
      <c r="F57" s="195">
        <v>2748</v>
      </c>
      <c r="G57" s="195">
        <v>2961</v>
      </c>
      <c r="H57" s="195">
        <v>2322</v>
      </c>
      <c r="I57" s="196">
        <f t="shared" si="17"/>
        <v>-0.21580547112462001</v>
      </c>
      <c r="J57" s="195">
        <f t="shared" si="16"/>
        <v>-639</v>
      </c>
      <c r="K57" s="196">
        <f t="shared" si="18"/>
        <v>4.1636833212206371E-4</v>
      </c>
    </row>
    <row r="58" spans="2:14" x14ac:dyDescent="0.25">
      <c r="B58" s="194" t="s">
        <v>126</v>
      </c>
      <c r="C58" s="195">
        <v>733</v>
      </c>
      <c r="D58" s="195">
        <v>287</v>
      </c>
      <c r="E58" s="195">
        <v>377</v>
      </c>
      <c r="F58" s="195">
        <v>875</v>
      </c>
      <c r="G58" s="195">
        <v>834</v>
      </c>
      <c r="H58" s="195">
        <v>1097</v>
      </c>
      <c r="I58" s="196">
        <f t="shared" si="17"/>
        <v>0.315347721822542</v>
      </c>
      <c r="J58" s="195">
        <f t="shared" si="16"/>
        <v>263</v>
      </c>
      <c r="K58" s="196">
        <f t="shared" si="18"/>
        <v>1.9670803632123338E-4</v>
      </c>
    </row>
    <row r="59" spans="2:14" x14ac:dyDescent="0.25">
      <c r="B59" s="194" t="s">
        <v>122</v>
      </c>
      <c r="C59" s="195">
        <v>710</v>
      </c>
      <c r="D59" s="195">
        <v>233</v>
      </c>
      <c r="E59" s="195">
        <v>480</v>
      </c>
      <c r="F59" s="195">
        <v>665</v>
      </c>
      <c r="G59" s="195">
        <v>718</v>
      </c>
      <c r="H59" s="195">
        <v>839</v>
      </c>
      <c r="I59" s="196">
        <f t="shared" si="17"/>
        <v>0.16852367688022274</v>
      </c>
      <c r="J59" s="195">
        <f t="shared" si="16"/>
        <v>121</v>
      </c>
      <c r="K59" s="196">
        <f t="shared" si="18"/>
        <v>1.5044488830767073E-4</v>
      </c>
    </row>
    <row r="60" spans="2:14" x14ac:dyDescent="0.25">
      <c r="B60" s="194" t="s">
        <v>131</v>
      </c>
      <c r="C60" s="195">
        <v>289</v>
      </c>
      <c r="D60" s="195">
        <v>136</v>
      </c>
      <c r="E60" s="195">
        <v>98</v>
      </c>
      <c r="F60" s="195">
        <v>141</v>
      </c>
      <c r="G60" s="195">
        <v>243</v>
      </c>
      <c r="H60" s="195">
        <v>150</v>
      </c>
      <c r="I60" s="196">
        <f t="shared" si="17"/>
        <v>-0.38271604938271608</v>
      </c>
      <c r="J60" s="195">
        <f t="shared" si="16"/>
        <v>-93</v>
      </c>
      <c r="K60" s="196">
        <f t="shared" si="18"/>
        <v>2.6897179077652694E-5</v>
      </c>
    </row>
    <row r="61" spans="2:14" x14ac:dyDescent="0.25">
      <c r="B61" s="194" t="s">
        <v>134</v>
      </c>
      <c r="C61" s="195">
        <v>617</v>
      </c>
      <c r="D61" s="195">
        <v>248</v>
      </c>
      <c r="E61" s="195">
        <v>91</v>
      </c>
      <c r="F61" s="195">
        <v>157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2.79730662407588E-5</v>
      </c>
    </row>
    <row r="62" spans="2:14" x14ac:dyDescent="0.25">
      <c r="B62" s="199" t="s">
        <v>148</v>
      </c>
      <c r="C62" s="200">
        <f t="shared" ref="C62:H62" si="19">C54-SUM(C55:C61)</f>
        <v>10134</v>
      </c>
      <c r="D62" s="200">
        <f t="shared" si="19"/>
        <v>3119</v>
      </c>
      <c r="E62" s="200">
        <f t="shared" si="19"/>
        <v>4377</v>
      </c>
      <c r="F62" s="200">
        <f t="shared" si="19"/>
        <v>9347</v>
      </c>
      <c r="G62" s="200">
        <f t="shared" si="19"/>
        <v>10563</v>
      </c>
      <c r="H62" s="200">
        <f t="shared" si="19"/>
        <v>10713</v>
      </c>
      <c r="I62" s="201">
        <f t="shared" si="17"/>
        <v>1.4200511218403822E-2</v>
      </c>
      <c r="J62" s="200">
        <f>H62-G62</f>
        <v>150</v>
      </c>
      <c r="K62" s="201">
        <f t="shared" si="18"/>
        <v>1.9209965297259555E-3</v>
      </c>
    </row>
    <row r="63" spans="2:14" x14ac:dyDescent="0.25">
      <c r="B63" s="186" t="s">
        <v>50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71</v>
      </c>
      <c r="C64" s="188">
        <v>139160</v>
      </c>
      <c r="D64" s="188">
        <v>57877</v>
      </c>
      <c r="E64" s="188">
        <v>71245</v>
      </c>
      <c r="F64" s="188">
        <v>164270</v>
      </c>
      <c r="G64" s="188">
        <v>183368</v>
      </c>
      <c r="H64" s="188">
        <v>234780</v>
      </c>
      <c r="I64" s="189">
        <f>IFERROR(H64/G64-1,"-")</f>
        <v>0.28037607434230627</v>
      </c>
      <c r="J64" s="188">
        <f>H64-G64</f>
        <v>51412</v>
      </c>
      <c r="K64" s="189">
        <f>H64/H$8</f>
        <v>4.2099464692341999E-2</v>
      </c>
      <c r="L64" s="131"/>
      <c r="M64" s="131"/>
      <c r="N64" s="131"/>
    </row>
    <row r="65" spans="2:14" x14ac:dyDescent="0.25">
      <c r="B65" s="190" t="s">
        <v>100</v>
      </c>
      <c r="C65" s="191">
        <v>42184</v>
      </c>
      <c r="D65" s="191">
        <v>24943</v>
      </c>
      <c r="E65" s="191">
        <v>26573</v>
      </c>
      <c r="F65" s="191">
        <v>32862</v>
      </c>
      <c r="G65" s="191">
        <v>47813</v>
      </c>
      <c r="H65" s="191">
        <v>62052</v>
      </c>
      <c r="I65" s="192">
        <f>IFERROR(H65/G65-1,"-")</f>
        <v>0.29780603601530964</v>
      </c>
      <c r="J65" s="191">
        <f t="shared" ref="J65:J75" si="20">H65-G65</f>
        <v>14239</v>
      </c>
      <c r="K65" s="192">
        <f>H65/H$8</f>
        <v>1.1126825040843367E-2</v>
      </c>
    </row>
    <row r="66" spans="2:14" x14ac:dyDescent="0.25">
      <c r="B66" s="194" t="s">
        <v>106</v>
      </c>
      <c r="C66" s="195">
        <v>22767</v>
      </c>
      <c r="D66" s="195">
        <v>9088</v>
      </c>
      <c r="E66" s="195">
        <v>21826</v>
      </c>
      <c r="F66" s="195">
        <v>23626</v>
      </c>
      <c r="G66" s="195">
        <v>32510</v>
      </c>
      <c r="H66" s="195">
        <v>37748</v>
      </c>
      <c r="I66" s="196">
        <f>IFERROR(H66/G66-1,"-")</f>
        <v>0.16111965549061824</v>
      </c>
      <c r="J66" s="195">
        <f t="shared" si="20"/>
        <v>5238</v>
      </c>
      <c r="K66" s="196">
        <f>H66/H$8</f>
        <v>6.768764772154893E-3</v>
      </c>
    </row>
    <row r="67" spans="2:14" x14ac:dyDescent="0.25">
      <c r="B67" s="194" t="s">
        <v>103</v>
      </c>
      <c r="C67" s="195">
        <v>19417</v>
      </c>
      <c r="D67" s="195">
        <v>15855</v>
      </c>
      <c r="E67" s="195">
        <v>4747</v>
      </c>
      <c r="F67" s="195">
        <v>9236</v>
      </c>
      <c r="G67" s="195">
        <v>15303</v>
      </c>
      <c r="H67" s="195">
        <v>24304</v>
      </c>
      <c r="I67" s="196">
        <f>IFERROR(H67/G67-1,"-")</f>
        <v>0.58818532313925376</v>
      </c>
      <c r="J67" s="195">
        <f t="shared" si="20"/>
        <v>9001</v>
      </c>
      <c r="K67" s="196">
        <f>H67/H$8</f>
        <v>4.3580602686884738E-3</v>
      </c>
    </row>
    <row r="68" spans="2:14" x14ac:dyDescent="0.25">
      <c r="B68" s="190" t="s">
        <v>110</v>
      </c>
      <c r="C68" s="191">
        <v>96976</v>
      </c>
      <c r="D68" s="191">
        <v>32934</v>
      </c>
      <c r="E68" s="191">
        <v>44672</v>
      </c>
      <c r="F68" s="191">
        <v>131408</v>
      </c>
      <c r="G68" s="191">
        <v>135555</v>
      </c>
      <c r="H68" s="191">
        <v>172728</v>
      </c>
      <c r="I68" s="192">
        <f>IFERROR(H68/G68-1,"-")</f>
        <v>0.274228173066283</v>
      </c>
      <c r="J68" s="191">
        <f t="shared" si="20"/>
        <v>37173</v>
      </c>
      <c r="K68" s="192">
        <f>H68/H$8</f>
        <v>3.0972639651498629E-2</v>
      </c>
    </row>
    <row r="69" spans="2:14" x14ac:dyDescent="0.25">
      <c r="B69" s="194" t="s">
        <v>113</v>
      </c>
      <c r="C69" s="195">
        <v>41886</v>
      </c>
      <c r="D69" s="195">
        <v>14718</v>
      </c>
      <c r="E69" s="195">
        <v>12269</v>
      </c>
      <c r="F69" s="195">
        <v>56760</v>
      </c>
      <c r="G69" s="195">
        <v>51516</v>
      </c>
      <c r="H69" s="195">
        <v>74234</v>
      </c>
      <c r="I69" s="196">
        <f t="shared" ref="I69:I76" si="21">IFERROR(H69/G69-1,"-")</f>
        <v>0.44098920723658663</v>
      </c>
      <c r="J69" s="195">
        <f t="shared" si="20"/>
        <v>22718</v>
      </c>
      <c r="K69" s="196">
        <f t="shared" ref="K69:K76" si="22">H69/H$8</f>
        <v>1.3311234611003133E-2</v>
      </c>
    </row>
    <row r="70" spans="2:14" x14ac:dyDescent="0.25">
      <c r="B70" s="194" t="s">
        <v>116</v>
      </c>
      <c r="C70" s="195">
        <v>11748</v>
      </c>
      <c r="D70" s="195">
        <v>3483</v>
      </c>
      <c r="E70" s="195">
        <v>3758</v>
      </c>
      <c r="F70" s="195">
        <v>7893</v>
      </c>
      <c r="G70" s="195">
        <v>11078</v>
      </c>
      <c r="H70" s="195">
        <v>10979</v>
      </c>
      <c r="I70" s="196">
        <f t="shared" si="21"/>
        <v>-8.9366311608594096E-3</v>
      </c>
      <c r="J70" s="195">
        <f t="shared" si="20"/>
        <v>-99</v>
      </c>
      <c r="K70" s="196">
        <f t="shared" si="22"/>
        <v>1.9686941939569928E-3</v>
      </c>
    </row>
    <row r="71" spans="2:14" x14ac:dyDescent="0.25">
      <c r="B71" s="194" t="s">
        <v>119</v>
      </c>
      <c r="C71" s="195">
        <v>10984</v>
      </c>
      <c r="D71" s="195">
        <v>3686</v>
      </c>
      <c r="E71" s="195">
        <v>6316</v>
      </c>
      <c r="F71" s="195">
        <v>18292</v>
      </c>
      <c r="G71" s="195">
        <v>16282</v>
      </c>
      <c r="H71" s="195">
        <v>19275</v>
      </c>
      <c r="I71" s="196">
        <f t="shared" si="21"/>
        <v>0.18382262621299605</v>
      </c>
      <c r="J71" s="195">
        <f t="shared" si="20"/>
        <v>2993</v>
      </c>
      <c r="K71" s="196">
        <f t="shared" si="22"/>
        <v>3.4562875114783711E-3</v>
      </c>
    </row>
    <row r="72" spans="2:14" x14ac:dyDescent="0.25">
      <c r="B72" s="194" t="s">
        <v>126</v>
      </c>
      <c r="C72" s="195">
        <v>1818</v>
      </c>
      <c r="D72" s="195">
        <v>547</v>
      </c>
      <c r="E72" s="195">
        <v>3888</v>
      </c>
      <c r="F72" s="195">
        <v>3841</v>
      </c>
      <c r="G72" s="195">
        <v>4030</v>
      </c>
      <c r="H72" s="195">
        <v>6545</v>
      </c>
      <c r="I72" s="196">
        <f t="shared" si="21"/>
        <v>0.62406947890818865</v>
      </c>
      <c r="J72" s="195">
        <f t="shared" si="20"/>
        <v>2515</v>
      </c>
      <c r="K72" s="196">
        <f t="shared" si="22"/>
        <v>1.1736135804215793E-3</v>
      </c>
    </row>
    <row r="73" spans="2:14" x14ac:dyDescent="0.25">
      <c r="B73" s="194" t="s">
        <v>122</v>
      </c>
      <c r="C73" s="195">
        <v>2536</v>
      </c>
      <c r="D73" s="195">
        <v>1317</v>
      </c>
      <c r="E73" s="195">
        <v>2003</v>
      </c>
      <c r="F73" s="195">
        <v>3259</v>
      </c>
      <c r="G73" s="195">
        <v>2728</v>
      </c>
      <c r="H73" s="195">
        <v>4239</v>
      </c>
      <c r="I73" s="196">
        <f t="shared" si="21"/>
        <v>0.55388563049853379</v>
      </c>
      <c r="J73" s="195">
        <f t="shared" si="20"/>
        <v>1511</v>
      </c>
      <c r="K73" s="196">
        <f t="shared" si="22"/>
        <v>7.6011428073446518E-4</v>
      </c>
    </row>
    <row r="74" spans="2:14" x14ac:dyDescent="0.25">
      <c r="B74" s="194" t="s">
        <v>131</v>
      </c>
      <c r="C74" s="195">
        <v>2206</v>
      </c>
      <c r="D74" s="195">
        <v>768</v>
      </c>
      <c r="E74" s="195">
        <v>1848</v>
      </c>
      <c r="F74" s="195">
        <v>3131</v>
      </c>
      <c r="G74" s="195">
        <v>3815</v>
      </c>
      <c r="H74" s="195">
        <v>3211</v>
      </c>
      <c r="I74" s="196">
        <f t="shared" si="21"/>
        <v>-0.15832241153342075</v>
      </c>
      <c r="J74" s="195">
        <f t="shared" si="20"/>
        <v>-604</v>
      </c>
      <c r="K74" s="196">
        <f t="shared" si="22"/>
        <v>5.7577894678895202E-4</v>
      </c>
    </row>
    <row r="75" spans="2:14" x14ac:dyDescent="0.25">
      <c r="B75" s="194" t="s">
        <v>134</v>
      </c>
      <c r="C75" s="195">
        <v>2361</v>
      </c>
      <c r="D75" s="195">
        <v>997</v>
      </c>
      <c r="E75" s="195">
        <v>363</v>
      </c>
      <c r="F75" s="195">
        <v>1012</v>
      </c>
      <c r="G75" s="195">
        <v>1174</v>
      </c>
      <c r="H75" s="195">
        <v>3205</v>
      </c>
      <c r="I75" s="196">
        <f t="shared" si="21"/>
        <v>1.7299829642248721</v>
      </c>
      <c r="J75" s="195">
        <f t="shared" si="20"/>
        <v>2031</v>
      </c>
      <c r="K75" s="196">
        <f t="shared" si="22"/>
        <v>5.747030596258459E-4</v>
      </c>
    </row>
    <row r="76" spans="2:14" x14ac:dyDescent="0.25">
      <c r="B76" s="199" t="s">
        <v>148</v>
      </c>
      <c r="C76" s="200">
        <f t="shared" ref="C76:H76" si="23">C68-SUM(C69:C75)</f>
        <v>23437</v>
      </c>
      <c r="D76" s="200">
        <f t="shared" si="23"/>
        <v>7418</v>
      </c>
      <c r="E76" s="200">
        <f t="shared" si="23"/>
        <v>14227</v>
      </c>
      <c r="F76" s="200">
        <f t="shared" si="23"/>
        <v>37220</v>
      </c>
      <c r="G76" s="200">
        <f t="shared" si="23"/>
        <v>44932</v>
      </c>
      <c r="H76" s="200">
        <f t="shared" si="23"/>
        <v>51040</v>
      </c>
      <c r="I76" s="201">
        <f t="shared" si="21"/>
        <v>0.13593875189174742</v>
      </c>
      <c r="J76" s="200">
        <f>H76-G76</f>
        <v>6108</v>
      </c>
      <c r="K76" s="201">
        <f t="shared" si="22"/>
        <v>9.1522134674892897E-3</v>
      </c>
    </row>
    <row r="77" spans="2:14" x14ac:dyDescent="0.25">
      <c r="B77" s="186" t="s">
        <v>51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71</v>
      </c>
      <c r="C78" s="188">
        <v>806433</v>
      </c>
      <c r="D78" s="188">
        <v>240954</v>
      </c>
      <c r="E78" s="188">
        <v>355287</v>
      </c>
      <c r="F78" s="188">
        <v>720575</v>
      </c>
      <c r="G78" s="188">
        <v>811299</v>
      </c>
      <c r="H78" s="188">
        <v>928708</v>
      </c>
      <c r="I78" s="189">
        <f>IFERROR(H78/G78-1,"-")</f>
        <v>0.14471729904757669</v>
      </c>
      <c r="J78" s="188">
        <f>H78-G78</f>
        <v>117409</v>
      </c>
      <c r="K78" s="189">
        <f>H78/H$8</f>
        <v>0.16653083591232451</v>
      </c>
      <c r="L78" s="131"/>
      <c r="M78" s="131"/>
      <c r="N78" s="131"/>
    </row>
    <row r="79" spans="2:14" x14ac:dyDescent="0.25">
      <c r="B79" s="190" t="s">
        <v>100</v>
      </c>
      <c r="C79" s="191">
        <v>359704</v>
      </c>
      <c r="D79" s="191">
        <v>106972</v>
      </c>
      <c r="E79" s="191">
        <v>181937</v>
      </c>
      <c r="F79" s="191">
        <v>344530</v>
      </c>
      <c r="G79" s="191">
        <v>345763</v>
      </c>
      <c r="H79" s="191">
        <v>385128</v>
      </c>
      <c r="I79" s="192">
        <f>IFERROR(H79/G79-1,"-")</f>
        <v>0.11384966002724406</v>
      </c>
      <c r="J79" s="191">
        <f t="shared" ref="J79:J89" si="24">H79-G79</f>
        <v>39365</v>
      </c>
      <c r="K79" s="192">
        <f>H79/H$8</f>
        <v>6.9059045225454849E-2</v>
      </c>
    </row>
    <row r="80" spans="2:14" x14ac:dyDescent="0.25">
      <c r="B80" s="194" t="s">
        <v>106</v>
      </c>
      <c r="C80" s="195">
        <v>72375</v>
      </c>
      <c r="D80" s="195">
        <v>28709</v>
      </c>
      <c r="E80" s="195">
        <v>67081</v>
      </c>
      <c r="F80" s="195">
        <v>97691</v>
      </c>
      <c r="G80" s="195">
        <v>92527</v>
      </c>
      <c r="H80" s="195">
        <v>106595</v>
      </c>
      <c r="I80" s="196">
        <f>IFERROR(H80/G80-1,"-")</f>
        <v>0.1520421066283355</v>
      </c>
      <c r="J80" s="195">
        <f t="shared" si="24"/>
        <v>14068</v>
      </c>
      <c r="K80" s="196">
        <f>H80/H$8</f>
        <v>1.9114032025215926E-2</v>
      </c>
    </row>
    <row r="81" spans="2:14" x14ac:dyDescent="0.25">
      <c r="B81" s="194" t="s">
        <v>103</v>
      </c>
      <c r="C81" s="195">
        <v>287329</v>
      </c>
      <c r="D81" s="195">
        <v>78263</v>
      </c>
      <c r="E81" s="195">
        <v>114856</v>
      </c>
      <c r="F81" s="195">
        <v>246839</v>
      </c>
      <c r="G81" s="195">
        <v>253236</v>
      </c>
      <c r="H81" s="195">
        <v>278533</v>
      </c>
      <c r="I81" s="196">
        <f>IFERROR(H81/G81-1,"-")</f>
        <v>9.9894959642388814E-2</v>
      </c>
      <c r="J81" s="195">
        <f t="shared" si="24"/>
        <v>25297</v>
      </c>
      <c r="K81" s="196">
        <f>H81/H$8</f>
        <v>4.9945013200238919E-2</v>
      </c>
    </row>
    <row r="82" spans="2:14" x14ac:dyDescent="0.25">
      <c r="B82" s="190" t="s">
        <v>110</v>
      </c>
      <c r="C82" s="191">
        <v>446729</v>
      </c>
      <c r="D82" s="191">
        <v>133982</v>
      </c>
      <c r="E82" s="191">
        <v>173350</v>
      </c>
      <c r="F82" s="191">
        <v>376045</v>
      </c>
      <c r="G82" s="191">
        <v>465536</v>
      </c>
      <c r="H82" s="191">
        <v>543580</v>
      </c>
      <c r="I82" s="192">
        <f>IFERROR(H82/G82-1,"-")</f>
        <v>0.16764331866923299</v>
      </c>
      <c r="J82" s="191">
        <f t="shared" si="24"/>
        <v>78044</v>
      </c>
      <c r="K82" s="192">
        <f>H82/H$8</f>
        <v>9.7471790686869675E-2</v>
      </c>
    </row>
    <row r="83" spans="2:14" x14ac:dyDescent="0.25">
      <c r="B83" s="194" t="s">
        <v>113</v>
      </c>
      <c r="C83" s="195">
        <v>76312</v>
      </c>
      <c r="D83" s="195">
        <v>22762</v>
      </c>
      <c r="E83" s="195">
        <v>16831</v>
      </c>
      <c r="F83" s="195">
        <v>72242</v>
      </c>
      <c r="G83" s="195">
        <v>95428</v>
      </c>
      <c r="H83" s="195">
        <v>112032</v>
      </c>
      <c r="I83" s="196">
        <f t="shared" ref="I83:I90" si="25">IFERROR(H83/G83-1,"-")</f>
        <v>0.17399505386259806</v>
      </c>
      <c r="J83" s="195">
        <f t="shared" si="24"/>
        <v>16604</v>
      </c>
      <c r="K83" s="196">
        <f t="shared" ref="K83:K90" si="26">H83/H$8</f>
        <v>2.0088965109517243E-2</v>
      </c>
    </row>
    <row r="84" spans="2:14" x14ac:dyDescent="0.25">
      <c r="B84" s="194" t="s">
        <v>116</v>
      </c>
      <c r="C84" s="195">
        <v>165058</v>
      </c>
      <c r="D84" s="195">
        <v>44357</v>
      </c>
      <c r="E84" s="195">
        <v>53608</v>
      </c>
      <c r="F84" s="195">
        <v>116860</v>
      </c>
      <c r="G84" s="195">
        <v>131602</v>
      </c>
      <c r="H84" s="195">
        <v>145837</v>
      </c>
      <c r="I84" s="196">
        <f t="shared" si="25"/>
        <v>0.1081670491329918</v>
      </c>
      <c r="J84" s="195">
        <f t="shared" si="24"/>
        <v>14235</v>
      </c>
      <c r="K84" s="196">
        <f t="shared" si="26"/>
        <v>2.6150692700984239E-2</v>
      </c>
    </row>
    <row r="85" spans="2:14" x14ac:dyDescent="0.25">
      <c r="B85" s="194" t="s">
        <v>119</v>
      </c>
      <c r="C85" s="195">
        <v>25849</v>
      </c>
      <c r="D85" s="195">
        <v>8661</v>
      </c>
      <c r="E85" s="195">
        <v>20022</v>
      </c>
      <c r="F85" s="195">
        <v>31153</v>
      </c>
      <c r="G85" s="195">
        <v>43018</v>
      </c>
      <c r="H85" s="195">
        <v>58829</v>
      </c>
      <c r="I85" s="196">
        <f t="shared" si="25"/>
        <v>0.36754381886652099</v>
      </c>
      <c r="J85" s="195">
        <f t="shared" si="24"/>
        <v>15811</v>
      </c>
      <c r="K85" s="196">
        <f t="shared" si="26"/>
        <v>1.0548894319728202E-2</v>
      </c>
    </row>
    <row r="86" spans="2:14" x14ac:dyDescent="0.25">
      <c r="B86" s="194" t="s">
        <v>126</v>
      </c>
      <c r="C86" s="195">
        <v>9475</v>
      </c>
      <c r="D86" s="195">
        <v>2244</v>
      </c>
      <c r="E86" s="195">
        <v>6003</v>
      </c>
      <c r="F86" s="195">
        <v>10961</v>
      </c>
      <c r="G86" s="195">
        <v>13088</v>
      </c>
      <c r="H86" s="195">
        <v>18717</v>
      </c>
      <c r="I86" s="196">
        <f t="shared" si="25"/>
        <v>0.4300886308068459</v>
      </c>
      <c r="J86" s="195">
        <f t="shared" si="24"/>
        <v>5629</v>
      </c>
      <c r="K86" s="196">
        <f t="shared" si="26"/>
        <v>3.3562300053095032E-3</v>
      </c>
    </row>
    <row r="87" spans="2:14" x14ac:dyDescent="0.25">
      <c r="B87" s="194" t="s">
        <v>122</v>
      </c>
      <c r="C87" s="195">
        <v>6356</v>
      </c>
      <c r="D87" s="195">
        <v>2176</v>
      </c>
      <c r="E87" s="195">
        <v>5208</v>
      </c>
      <c r="F87" s="195">
        <v>6016</v>
      </c>
      <c r="G87" s="195">
        <v>7061</v>
      </c>
      <c r="H87" s="195">
        <v>9080</v>
      </c>
      <c r="I87" s="196">
        <f t="shared" si="25"/>
        <v>0.28593683614218945</v>
      </c>
      <c r="J87" s="195">
        <f t="shared" si="24"/>
        <v>2019</v>
      </c>
      <c r="K87" s="196">
        <f t="shared" si="26"/>
        <v>1.6281759068339098E-3</v>
      </c>
    </row>
    <row r="88" spans="2:14" x14ac:dyDescent="0.25">
      <c r="B88" s="194" t="s">
        <v>131</v>
      </c>
      <c r="C88" s="195">
        <v>8896</v>
      </c>
      <c r="D88" s="195">
        <v>3378</v>
      </c>
      <c r="E88" s="195">
        <v>2579</v>
      </c>
      <c r="F88" s="195">
        <v>7789</v>
      </c>
      <c r="G88" s="195">
        <v>8639</v>
      </c>
      <c r="H88" s="195">
        <v>7635</v>
      </c>
      <c r="I88" s="196">
        <f t="shared" si="25"/>
        <v>-0.11621715476328276</v>
      </c>
      <c r="J88" s="195">
        <f t="shared" si="24"/>
        <v>-1004</v>
      </c>
      <c r="K88" s="196">
        <f t="shared" si="26"/>
        <v>1.369066415052522E-3</v>
      </c>
    </row>
    <row r="89" spans="2:14" x14ac:dyDescent="0.25">
      <c r="B89" s="194" t="s">
        <v>134</v>
      </c>
      <c r="C89" s="195">
        <v>13727</v>
      </c>
      <c r="D89" s="195">
        <v>5590</v>
      </c>
      <c r="E89" s="195">
        <v>2828</v>
      </c>
      <c r="F89" s="195">
        <v>7908</v>
      </c>
      <c r="G89" s="195">
        <v>10233</v>
      </c>
      <c r="H89" s="195">
        <v>10000</v>
      </c>
      <c r="I89" s="196">
        <f t="shared" si="25"/>
        <v>-2.2769471318283996E-2</v>
      </c>
      <c r="J89" s="195">
        <f t="shared" si="24"/>
        <v>-233</v>
      </c>
      <c r="K89" s="196">
        <f t="shared" si="26"/>
        <v>1.7931452718435129E-3</v>
      </c>
    </row>
    <row r="90" spans="2:14" x14ac:dyDescent="0.25">
      <c r="B90" s="199" t="s">
        <v>148</v>
      </c>
      <c r="C90" s="200">
        <f t="shared" ref="C90:H90" si="27">C82-SUM(C83:C89)</f>
        <v>141056</v>
      </c>
      <c r="D90" s="200">
        <f t="shared" si="27"/>
        <v>44814</v>
      </c>
      <c r="E90" s="200">
        <f t="shared" si="27"/>
        <v>66271</v>
      </c>
      <c r="F90" s="200">
        <f t="shared" si="27"/>
        <v>123116</v>
      </c>
      <c r="G90" s="200">
        <f t="shared" si="27"/>
        <v>156467</v>
      </c>
      <c r="H90" s="200">
        <f t="shared" si="27"/>
        <v>181450</v>
      </c>
      <c r="I90" s="201">
        <f t="shared" si="25"/>
        <v>0.15966945106635899</v>
      </c>
      <c r="J90" s="200">
        <f>H90-G90</f>
        <v>24983</v>
      </c>
      <c r="K90" s="201">
        <f t="shared" si="26"/>
        <v>3.2536620957600543E-2</v>
      </c>
    </row>
    <row r="91" spans="2:14" x14ac:dyDescent="0.25">
      <c r="B91" s="186" t="s">
        <v>52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71</v>
      </c>
      <c r="C92" s="188">
        <v>56230</v>
      </c>
      <c r="D92" s="188">
        <v>24525</v>
      </c>
      <c r="E92" s="188">
        <v>33497</v>
      </c>
      <c r="F92" s="188">
        <v>51855</v>
      </c>
      <c r="G92" s="188">
        <v>58492</v>
      </c>
      <c r="H92" s="188">
        <v>57716</v>
      </c>
      <c r="I92" s="189">
        <f>IFERROR(H92/G92-1,"-")</f>
        <v>-1.3266771524310994E-2</v>
      </c>
      <c r="J92" s="188">
        <f>H92-G92</f>
        <v>-776</v>
      </c>
      <c r="K92" s="189">
        <f>H92/H$8</f>
        <v>1.0349317250972019E-2</v>
      </c>
      <c r="L92" s="131"/>
      <c r="M92" s="131"/>
      <c r="N92" s="131"/>
    </row>
    <row r="93" spans="2:14" x14ac:dyDescent="0.25">
      <c r="B93" s="190" t="s">
        <v>100</v>
      </c>
      <c r="C93" s="191">
        <v>37202</v>
      </c>
      <c r="D93" s="191">
        <v>16099</v>
      </c>
      <c r="E93" s="191">
        <v>21736</v>
      </c>
      <c r="F93" s="191">
        <v>33927</v>
      </c>
      <c r="G93" s="191">
        <v>37822</v>
      </c>
      <c r="H93" s="191">
        <v>35882</v>
      </c>
      <c r="I93" s="192">
        <f>IFERROR(H93/G93-1,"-")</f>
        <v>-5.1292898313151092E-2</v>
      </c>
      <c r="J93" s="191">
        <f t="shared" ref="J93:J103" si="28">H93-G93</f>
        <v>-1940</v>
      </c>
      <c r="K93" s="192">
        <f>H93/H$8</f>
        <v>6.4341638644288927E-3</v>
      </c>
    </row>
    <row r="94" spans="2:14" x14ac:dyDescent="0.25">
      <c r="B94" s="194" t="s">
        <v>106</v>
      </c>
      <c r="C94" s="195">
        <v>19167</v>
      </c>
      <c r="D94" s="195">
        <v>8718</v>
      </c>
      <c r="E94" s="195">
        <v>11001</v>
      </c>
      <c r="F94" s="195">
        <v>16313</v>
      </c>
      <c r="G94" s="195">
        <v>12040</v>
      </c>
      <c r="H94" s="195">
        <v>11879</v>
      </c>
      <c r="I94" s="196">
        <f>IFERROR(H94/G94-1,"-")</f>
        <v>-1.3372093023255816E-2</v>
      </c>
      <c r="J94" s="195">
        <f t="shared" si="28"/>
        <v>-161</v>
      </c>
      <c r="K94" s="196">
        <f>H94/H$8</f>
        <v>2.1300772684229091E-3</v>
      </c>
    </row>
    <row r="95" spans="2:14" x14ac:dyDescent="0.25">
      <c r="B95" s="194" t="s">
        <v>103</v>
      </c>
      <c r="C95" s="195">
        <v>18035</v>
      </c>
      <c r="D95" s="195">
        <v>7381</v>
      </c>
      <c r="E95" s="195">
        <v>10735</v>
      </c>
      <c r="F95" s="195">
        <v>17614</v>
      </c>
      <c r="G95" s="195">
        <v>25782</v>
      </c>
      <c r="H95" s="195">
        <v>24003</v>
      </c>
      <c r="I95" s="196">
        <f>IFERROR(H95/G95-1,"-")</f>
        <v>-6.9001629043518697E-2</v>
      </c>
      <c r="J95" s="195">
        <f t="shared" si="28"/>
        <v>-1779</v>
      </c>
      <c r="K95" s="196">
        <f>H95/H$8</f>
        <v>4.3040865960059837E-3</v>
      </c>
    </row>
    <row r="96" spans="2:14" x14ac:dyDescent="0.25">
      <c r="B96" s="190" t="s">
        <v>110</v>
      </c>
      <c r="C96" s="191">
        <v>19028</v>
      </c>
      <c r="D96" s="191">
        <v>8426</v>
      </c>
      <c r="E96" s="191">
        <v>11761</v>
      </c>
      <c r="F96" s="191">
        <v>17928</v>
      </c>
      <c r="G96" s="191">
        <v>20670</v>
      </c>
      <c r="H96" s="191">
        <v>21834</v>
      </c>
      <c r="I96" s="192">
        <f>IFERROR(H96/G96-1,"-")</f>
        <v>5.6313497822931824E-2</v>
      </c>
      <c r="J96" s="191">
        <f t="shared" si="28"/>
        <v>1164</v>
      </c>
      <c r="K96" s="192">
        <f>H96/H$8</f>
        <v>3.9151533865431258E-3</v>
      </c>
    </row>
    <row r="97" spans="2:14" x14ac:dyDescent="0.25">
      <c r="B97" s="194" t="s">
        <v>113</v>
      </c>
      <c r="C97" s="195">
        <v>2444</v>
      </c>
      <c r="D97" s="195">
        <v>1322</v>
      </c>
      <c r="E97" s="195">
        <v>921</v>
      </c>
      <c r="F97" s="195">
        <v>2452</v>
      </c>
      <c r="G97" s="195">
        <v>2854</v>
      </c>
      <c r="H97" s="195">
        <v>3049</v>
      </c>
      <c r="I97" s="196">
        <f t="shared" ref="I97:I104" si="29">IFERROR(H97/G97-1,"-")</f>
        <v>6.8325157673440717E-2</v>
      </c>
      <c r="J97" s="195">
        <f t="shared" si="28"/>
        <v>195</v>
      </c>
      <c r="K97" s="196">
        <f t="shared" ref="K97:K104" si="30">H97/H$8</f>
        <v>5.4672999338508711E-4</v>
      </c>
    </row>
    <row r="98" spans="2:14" x14ac:dyDescent="0.25">
      <c r="B98" s="194" t="s">
        <v>116</v>
      </c>
      <c r="C98" s="195">
        <v>4049</v>
      </c>
      <c r="D98" s="195">
        <v>1580</v>
      </c>
      <c r="E98" s="195">
        <v>2403</v>
      </c>
      <c r="F98" s="195">
        <v>3583</v>
      </c>
      <c r="G98" s="195">
        <v>3895</v>
      </c>
      <c r="H98" s="195">
        <v>4329</v>
      </c>
      <c r="I98" s="196">
        <f t="shared" si="29"/>
        <v>0.11142490372272151</v>
      </c>
      <c r="J98" s="195">
        <f t="shared" si="28"/>
        <v>434</v>
      </c>
      <c r="K98" s="196">
        <f t="shared" si="30"/>
        <v>7.7625258818105676E-4</v>
      </c>
    </row>
    <row r="99" spans="2:14" x14ac:dyDescent="0.25">
      <c r="B99" s="194" t="s">
        <v>119</v>
      </c>
      <c r="C99" s="195">
        <v>3873</v>
      </c>
      <c r="D99" s="195">
        <v>1996</v>
      </c>
      <c r="E99" s="195">
        <v>3569</v>
      </c>
      <c r="F99" s="195">
        <v>3436</v>
      </c>
      <c r="G99" s="195">
        <v>3896</v>
      </c>
      <c r="H99" s="195">
        <v>3724</v>
      </c>
      <c r="I99" s="196">
        <f t="shared" si="29"/>
        <v>-4.4147843942505149E-2</v>
      </c>
      <c r="J99" s="195">
        <f t="shared" si="28"/>
        <v>-172</v>
      </c>
      <c r="K99" s="196">
        <f t="shared" si="30"/>
        <v>6.677672992345242E-4</v>
      </c>
    </row>
    <row r="100" spans="2:14" x14ac:dyDescent="0.25">
      <c r="B100" s="194" t="s">
        <v>126</v>
      </c>
      <c r="C100" s="195">
        <v>707</v>
      </c>
      <c r="D100" s="195">
        <v>327</v>
      </c>
      <c r="E100" s="195">
        <v>432</v>
      </c>
      <c r="F100" s="195">
        <v>1179</v>
      </c>
      <c r="G100" s="195">
        <v>952</v>
      </c>
      <c r="H100" s="195">
        <v>948</v>
      </c>
      <c r="I100" s="196">
        <f t="shared" si="29"/>
        <v>-4.2016806722688926E-3</v>
      </c>
      <c r="J100" s="195">
        <f t="shared" si="28"/>
        <v>-4</v>
      </c>
      <c r="K100" s="196">
        <f t="shared" si="30"/>
        <v>1.6999017177076503E-4</v>
      </c>
    </row>
    <row r="101" spans="2:14" x14ac:dyDescent="0.25">
      <c r="B101" s="194" t="s">
        <v>122</v>
      </c>
      <c r="C101" s="195">
        <v>526</v>
      </c>
      <c r="D101" s="195">
        <v>354</v>
      </c>
      <c r="E101" s="195">
        <v>507</v>
      </c>
      <c r="F101" s="195">
        <v>697</v>
      </c>
      <c r="G101" s="195">
        <v>659</v>
      </c>
      <c r="H101" s="195">
        <v>908</v>
      </c>
      <c r="I101" s="196">
        <f t="shared" si="29"/>
        <v>0.37784522003034904</v>
      </c>
      <c r="J101" s="195">
        <f t="shared" si="28"/>
        <v>249</v>
      </c>
      <c r="K101" s="196">
        <f t="shared" si="30"/>
        <v>1.6281759068339098E-4</v>
      </c>
    </row>
    <row r="102" spans="2:14" x14ac:dyDescent="0.25">
      <c r="B102" s="194" t="s">
        <v>131</v>
      </c>
      <c r="C102" s="195">
        <v>167</v>
      </c>
      <c r="D102" s="195">
        <v>129</v>
      </c>
      <c r="E102" s="195">
        <v>105</v>
      </c>
      <c r="F102" s="195">
        <v>270</v>
      </c>
      <c r="G102" s="195">
        <v>156</v>
      </c>
      <c r="H102" s="195">
        <v>238</v>
      </c>
      <c r="I102" s="196">
        <f t="shared" si="29"/>
        <v>0.52564102564102555</v>
      </c>
      <c r="J102" s="195">
        <f t="shared" si="28"/>
        <v>82</v>
      </c>
      <c r="K102" s="196">
        <f t="shared" si="30"/>
        <v>4.267685746987561E-5</v>
      </c>
    </row>
    <row r="103" spans="2:14" x14ac:dyDescent="0.25">
      <c r="B103" s="194" t="s">
        <v>134</v>
      </c>
      <c r="C103" s="195">
        <v>273</v>
      </c>
      <c r="D103" s="195">
        <v>96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6.8856778438790891E-5</v>
      </c>
    </row>
    <row r="104" spans="2:14" x14ac:dyDescent="0.25">
      <c r="B104" s="199" t="s">
        <v>148</v>
      </c>
      <c r="C104" s="200">
        <f t="shared" ref="C104:H104" si="31">C96-SUM(C97:C103)</f>
        <v>6989</v>
      </c>
      <c r="D104" s="200">
        <f t="shared" si="31"/>
        <v>2622</v>
      </c>
      <c r="E104" s="200">
        <f t="shared" si="31"/>
        <v>3728</v>
      </c>
      <c r="F104" s="200">
        <f t="shared" si="31"/>
        <v>6143</v>
      </c>
      <c r="G104" s="200">
        <f t="shared" si="31"/>
        <v>7988</v>
      </c>
      <c r="H104" s="200">
        <f t="shared" si="31"/>
        <v>8254</v>
      </c>
      <c r="I104" s="201">
        <f t="shared" si="29"/>
        <v>3.3299949924887384E-2</v>
      </c>
      <c r="J104" s="200">
        <f>H104-G104</f>
        <v>266</v>
      </c>
      <c r="K104" s="201">
        <f t="shared" si="30"/>
        <v>1.4800621073796357E-3</v>
      </c>
    </row>
    <row r="105" spans="2:14" x14ac:dyDescent="0.25">
      <c r="B105" s="186" t="s">
        <v>53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71</v>
      </c>
      <c r="C106" s="188">
        <v>146100</v>
      </c>
      <c r="D106" s="188">
        <v>80970</v>
      </c>
      <c r="E106" s="188">
        <v>108554</v>
      </c>
      <c r="F106" s="188">
        <v>202302</v>
      </c>
      <c r="G106" s="188">
        <v>255835</v>
      </c>
      <c r="H106" s="188">
        <v>243005</v>
      </c>
      <c r="I106" s="189">
        <f>IFERROR(H106/G106-1,"-")</f>
        <v>-5.0149510426642174E-2</v>
      </c>
      <c r="J106" s="188">
        <f>H106-G106</f>
        <v>-12830</v>
      </c>
      <c r="K106" s="189">
        <f>H106/H$8</f>
        <v>4.3574326678433285E-2</v>
      </c>
      <c r="L106" s="131"/>
      <c r="M106" s="131"/>
      <c r="N106" s="131"/>
    </row>
    <row r="107" spans="2:14" x14ac:dyDescent="0.25">
      <c r="B107" s="190" t="s">
        <v>100</v>
      </c>
      <c r="C107" s="191">
        <v>31233</v>
      </c>
      <c r="D107" s="191">
        <v>31472</v>
      </c>
      <c r="E107" s="191">
        <v>44464</v>
      </c>
      <c r="F107" s="191">
        <v>49222</v>
      </c>
      <c r="G107" s="191">
        <v>56357</v>
      </c>
      <c r="H107" s="191">
        <v>50393</v>
      </c>
      <c r="I107" s="192">
        <f>IFERROR(H107/G107-1,"-")</f>
        <v>-0.10582536330890568</v>
      </c>
      <c r="J107" s="191">
        <f t="shared" ref="J107:J117" si="32">H107-G107</f>
        <v>-5964</v>
      </c>
      <c r="K107" s="192">
        <f>H107/H$8</f>
        <v>9.0361969684010154E-3</v>
      </c>
    </row>
    <row r="108" spans="2:14" x14ac:dyDescent="0.25">
      <c r="B108" s="194" t="s">
        <v>106</v>
      </c>
      <c r="C108" s="195">
        <v>11973</v>
      </c>
      <c r="D108" s="195">
        <v>4999</v>
      </c>
      <c r="E108" s="195">
        <v>24125</v>
      </c>
      <c r="F108" s="195">
        <v>16615</v>
      </c>
      <c r="G108" s="195">
        <v>19697</v>
      </c>
      <c r="H108" s="195">
        <v>16175</v>
      </c>
      <c r="I108" s="196">
        <f>IFERROR(H108/G108-1,"-")</f>
        <v>-0.17880895567852972</v>
      </c>
      <c r="J108" s="195">
        <f t="shared" si="32"/>
        <v>-3522</v>
      </c>
      <c r="K108" s="196">
        <f>H108/H$8</f>
        <v>2.9004124772068823E-3</v>
      </c>
    </row>
    <row r="109" spans="2:14" x14ac:dyDescent="0.25">
      <c r="B109" s="194" t="s">
        <v>103</v>
      </c>
      <c r="C109" s="195">
        <v>19260</v>
      </c>
      <c r="D109" s="195">
        <v>26473</v>
      </c>
      <c r="E109" s="195">
        <v>20339</v>
      </c>
      <c r="F109" s="195">
        <v>32607</v>
      </c>
      <c r="G109" s="195">
        <v>36660</v>
      </c>
      <c r="H109" s="195">
        <v>34218</v>
      </c>
      <c r="I109" s="196">
        <f>IFERROR(H109/G109-1,"-")</f>
        <v>-6.6612111292962406E-2</v>
      </c>
      <c r="J109" s="195">
        <f t="shared" si="32"/>
        <v>-2442</v>
      </c>
      <c r="K109" s="196">
        <f>H109/H$8</f>
        <v>6.1357844911941323E-3</v>
      </c>
    </row>
    <row r="110" spans="2:14" x14ac:dyDescent="0.25">
      <c r="B110" s="190" t="s">
        <v>110</v>
      </c>
      <c r="C110" s="191">
        <v>114867</v>
      </c>
      <c r="D110" s="191">
        <v>49498</v>
      </c>
      <c r="E110" s="191">
        <v>64090</v>
      </c>
      <c r="F110" s="191">
        <v>153080</v>
      </c>
      <c r="G110" s="191">
        <v>199478</v>
      </c>
      <c r="H110" s="191">
        <v>192612</v>
      </c>
      <c r="I110" s="192">
        <f>IFERROR(H110/G110-1,"-")</f>
        <v>-3.4419835771363205E-2</v>
      </c>
      <c r="J110" s="191">
        <f t="shared" si="32"/>
        <v>-6866</v>
      </c>
      <c r="K110" s="192">
        <f>H110/H$8</f>
        <v>3.453812971003227E-2</v>
      </c>
    </row>
    <row r="111" spans="2:14" x14ac:dyDescent="0.25">
      <c r="B111" s="194" t="s">
        <v>113</v>
      </c>
      <c r="C111" s="195">
        <v>62499</v>
      </c>
      <c r="D111" s="195">
        <v>27599</v>
      </c>
      <c r="E111" s="195">
        <v>27639</v>
      </c>
      <c r="F111" s="195">
        <v>92419</v>
      </c>
      <c r="G111" s="195">
        <v>129631</v>
      </c>
      <c r="H111" s="195">
        <v>118675</v>
      </c>
      <c r="I111" s="196">
        <f t="shared" ref="I111:I118" si="33">IFERROR(H111/G111-1,"-")</f>
        <v>-8.4516820822179928E-2</v>
      </c>
      <c r="J111" s="195">
        <f t="shared" si="32"/>
        <v>-10956</v>
      </c>
      <c r="K111" s="196">
        <f t="shared" ref="K111:K118" si="34">H111/H$8</f>
        <v>2.128015151360289E-2</v>
      </c>
    </row>
    <row r="112" spans="2:14" x14ac:dyDescent="0.25">
      <c r="B112" s="194" t="s">
        <v>116</v>
      </c>
      <c r="C112" s="195">
        <v>10280</v>
      </c>
      <c r="D112" s="195">
        <v>3455</v>
      </c>
      <c r="E112" s="195">
        <v>7252</v>
      </c>
      <c r="F112" s="195">
        <v>7078</v>
      </c>
      <c r="G112" s="195">
        <v>9021</v>
      </c>
      <c r="H112" s="195">
        <v>8634</v>
      </c>
      <c r="I112" s="196">
        <f t="shared" si="33"/>
        <v>-4.2899900232790111E-2</v>
      </c>
      <c r="J112" s="195">
        <f t="shared" si="32"/>
        <v>-387</v>
      </c>
      <c r="K112" s="196">
        <f t="shared" si="34"/>
        <v>1.548201627709689E-3</v>
      </c>
    </row>
    <row r="113" spans="2:14" x14ac:dyDescent="0.25">
      <c r="B113" s="194" t="s">
        <v>119</v>
      </c>
      <c r="C113" s="195">
        <v>11865</v>
      </c>
      <c r="D113" s="195">
        <v>2634</v>
      </c>
      <c r="E113" s="195">
        <v>6805</v>
      </c>
      <c r="F113" s="195">
        <v>9957</v>
      </c>
      <c r="G113" s="195">
        <v>13533</v>
      </c>
      <c r="H113" s="195">
        <v>14426</v>
      </c>
      <c r="I113" s="196">
        <f t="shared" si="33"/>
        <v>6.5986846966674007E-2</v>
      </c>
      <c r="J113" s="195">
        <f t="shared" si="32"/>
        <v>893</v>
      </c>
      <c r="K113" s="196">
        <f t="shared" si="34"/>
        <v>2.5867913691614516E-3</v>
      </c>
    </row>
    <row r="114" spans="2:14" x14ac:dyDescent="0.25">
      <c r="B114" s="194" t="s">
        <v>126</v>
      </c>
      <c r="C114" s="195">
        <v>2538</v>
      </c>
      <c r="D114" s="195">
        <v>1345</v>
      </c>
      <c r="E114" s="195">
        <v>3663</v>
      </c>
      <c r="F114" s="195">
        <v>6446</v>
      </c>
      <c r="G114" s="195">
        <v>6578</v>
      </c>
      <c r="H114" s="195">
        <v>6559</v>
      </c>
      <c r="I114" s="196">
        <f t="shared" si="33"/>
        <v>-2.8884159318941505E-3</v>
      </c>
      <c r="J114" s="195">
        <f t="shared" si="32"/>
        <v>-19</v>
      </c>
      <c r="K114" s="196">
        <f t="shared" si="34"/>
        <v>1.1761239838021602E-3</v>
      </c>
    </row>
    <row r="115" spans="2:14" x14ac:dyDescent="0.25">
      <c r="B115" s="194" t="s">
        <v>122</v>
      </c>
      <c r="C115" s="195">
        <v>3881</v>
      </c>
      <c r="D115" s="195">
        <v>2913</v>
      </c>
      <c r="E115" s="195">
        <v>4378</v>
      </c>
      <c r="F115" s="195">
        <v>4936</v>
      </c>
      <c r="G115" s="195">
        <v>5433</v>
      </c>
      <c r="H115" s="195">
        <v>5255</v>
      </c>
      <c r="I115" s="196">
        <f t="shared" si="33"/>
        <v>-3.276274618074726E-2</v>
      </c>
      <c r="J115" s="195">
        <f t="shared" si="32"/>
        <v>-178</v>
      </c>
      <c r="K115" s="196">
        <f t="shared" si="34"/>
        <v>9.4229784035376599E-4</v>
      </c>
    </row>
    <row r="116" spans="2:14" x14ac:dyDescent="0.25">
      <c r="B116" s="194" t="s">
        <v>131</v>
      </c>
      <c r="C116" s="195">
        <v>835</v>
      </c>
      <c r="D116" s="195">
        <v>432</v>
      </c>
      <c r="E116" s="195">
        <v>369</v>
      </c>
      <c r="F116" s="195">
        <v>1303</v>
      </c>
      <c r="G116" s="195">
        <v>1474</v>
      </c>
      <c r="H116" s="195">
        <v>1240</v>
      </c>
      <c r="I116" s="196">
        <f t="shared" si="33"/>
        <v>-0.15875169606512896</v>
      </c>
      <c r="J116" s="195">
        <f t="shared" si="32"/>
        <v>-234</v>
      </c>
      <c r="K116" s="196">
        <f t="shared" si="34"/>
        <v>2.223500137085956E-4</v>
      </c>
    </row>
    <row r="117" spans="2:14" x14ac:dyDescent="0.25">
      <c r="B117" s="194" t="s">
        <v>134</v>
      </c>
      <c r="C117" s="195">
        <v>1737</v>
      </c>
      <c r="D117" s="195">
        <v>1058</v>
      </c>
      <c r="E117" s="195">
        <v>521</v>
      </c>
      <c r="F117" s="195">
        <v>1015</v>
      </c>
      <c r="G117" s="195">
        <v>975</v>
      </c>
      <c r="H117" s="195">
        <v>1554</v>
      </c>
      <c r="I117" s="196">
        <f t="shared" si="33"/>
        <v>0.59384615384615391</v>
      </c>
      <c r="J117" s="195">
        <f t="shared" si="32"/>
        <v>579</v>
      </c>
      <c r="K117" s="196">
        <f t="shared" si="34"/>
        <v>2.7865477524448192E-4</v>
      </c>
    </row>
    <row r="118" spans="2:14" x14ac:dyDescent="0.25">
      <c r="B118" s="199" t="s">
        <v>148</v>
      </c>
      <c r="C118" s="200">
        <f t="shared" ref="C118:H118" si="35">C110-SUM(C111:C117)</f>
        <v>21232</v>
      </c>
      <c r="D118" s="200">
        <f t="shared" si="35"/>
        <v>10062</v>
      </c>
      <c r="E118" s="200">
        <f t="shared" si="35"/>
        <v>13463</v>
      </c>
      <c r="F118" s="200">
        <f t="shared" si="35"/>
        <v>29926</v>
      </c>
      <c r="G118" s="200">
        <f t="shared" si="35"/>
        <v>32833</v>
      </c>
      <c r="H118" s="200">
        <f t="shared" si="35"/>
        <v>36269</v>
      </c>
      <c r="I118" s="201">
        <f t="shared" si="33"/>
        <v>0.10465080863765119</v>
      </c>
      <c r="J118" s="200">
        <f>H118-G118</f>
        <v>3436</v>
      </c>
      <c r="K118" s="201">
        <f t="shared" si="34"/>
        <v>6.5035585864492368E-3</v>
      </c>
    </row>
    <row r="119" spans="2:14" x14ac:dyDescent="0.25">
      <c r="B119" s="186" t="s">
        <v>54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71</v>
      </c>
      <c r="C120" s="188">
        <v>221911</v>
      </c>
      <c r="D120" s="188">
        <v>104957</v>
      </c>
      <c r="E120" s="188">
        <v>164413</v>
      </c>
      <c r="F120" s="188">
        <v>230406</v>
      </c>
      <c r="G120" s="188">
        <v>240602</v>
      </c>
      <c r="H120" s="188">
        <v>252566</v>
      </c>
      <c r="I120" s="189">
        <f>IFERROR(H120/G120-1,"-")</f>
        <v>4.9725272441625501E-2</v>
      </c>
      <c r="J120" s="188">
        <f>H120-G120</f>
        <v>11964</v>
      </c>
      <c r="K120" s="189">
        <f>H120/H$8</f>
        <v>4.5288752872842869E-2</v>
      </c>
      <c r="L120" s="131"/>
      <c r="M120" s="131"/>
      <c r="N120" s="131"/>
    </row>
    <row r="121" spans="2:14" x14ac:dyDescent="0.25">
      <c r="B121" s="190" t="s">
        <v>100</v>
      </c>
      <c r="C121" s="191">
        <v>120598</v>
      </c>
      <c r="D121" s="191">
        <v>62021</v>
      </c>
      <c r="E121" s="191">
        <v>104603</v>
      </c>
      <c r="F121" s="191">
        <v>135281</v>
      </c>
      <c r="G121" s="191">
        <v>146877</v>
      </c>
      <c r="H121" s="191">
        <v>157074</v>
      </c>
      <c r="I121" s="192">
        <f>IFERROR(H121/G121-1,"-")</f>
        <v>6.9425437611062346E-2</v>
      </c>
      <c r="J121" s="191">
        <f t="shared" ref="J121:J131" si="36">H121-G121</f>
        <v>10197</v>
      </c>
      <c r="K121" s="192">
        <f>H121/H$8</f>
        <v>2.8165650042954796E-2</v>
      </c>
    </row>
    <row r="122" spans="2:14" x14ac:dyDescent="0.25">
      <c r="B122" s="194" t="s">
        <v>106</v>
      </c>
      <c r="C122" s="195">
        <v>61234</v>
      </c>
      <c r="D122" s="195">
        <v>27977</v>
      </c>
      <c r="E122" s="195">
        <v>53258</v>
      </c>
      <c r="F122" s="195">
        <v>70019</v>
      </c>
      <c r="G122" s="195">
        <v>66315</v>
      </c>
      <c r="H122" s="195">
        <v>75973</v>
      </c>
      <c r="I122" s="196">
        <f>IFERROR(H122/G122-1,"-")</f>
        <v>0.14563824172509987</v>
      </c>
      <c r="J122" s="195">
        <f t="shared" si="36"/>
        <v>9658</v>
      </c>
      <c r="K122" s="196">
        <f>H122/H$8</f>
        <v>1.3623062573776721E-2</v>
      </c>
    </row>
    <row r="123" spans="2:14" x14ac:dyDescent="0.25">
      <c r="B123" s="194" t="s">
        <v>103</v>
      </c>
      <c r="C123" s="195">
        <v>59364</v>
      </c>
      <c r="D123" s="195">
        <v>34044</v>
      </c>
      <c r="E123" s="195">
        <v>51345</v>
      </c>
      <c r="F123" s="195">
        <v>65262</v>
      </c>
      <c r="G123" s="195">
        <v>80562</v>
      </c>
      <c r="H123" s="195">
        <v>81101</v>
      </c>
      <c r="I123" s="196">
        <f>IFERROR(H123/G123-1,"-")</f>
        <v>6.6904992428191701E-3</v>
      </c>
      <c r="J123" s="195">
        <f t="shared" si="36"/>
        <v>539</v>
      </c>
      <c r="K123" s="196">
        <f>H123/H$8</f>
        <v>1.4542587469178074E-2</v>
      </c>
    </row>
    <row r="124" spans="2:14" x14ac:dyDescent="0.25">
      <c r="B124" s="190" t="s">
        <v>110</v>
      </c>
      <c r="C124" s="191">
        <v>101313</v>
      </c>
      <c r="D124" s="191">
        <v>42936</v>
      </c>
      <c r="E124" s="191">
        <v>59810</v>
      </c>
      <c r="F124" s="191">
        <v>95125</v>
      </c>
      <c r="G124" s="191">
        <v>93725</v>
      </c>
      <c r="H124" s="191">
        <v>95492</v>
      </c>
      <c r="I124" s="192">
        <f>IFERROR(H124/G124-1,"-")</f>
        <v>1.8853027473993089E-2</v>
      </c>
      <c r="J124" s="191">
        <f t="shared" si="36"/>
        <v>1767</v>
      </c>
      <c r="K124" s="192">
        <f>H124/H$8</f>
        <v>1.7123102829888073E-2</v>
      </c>
    </row>
    <row r="125" spans="2:14" x14ac:dyDescent="0.25">
      <c r="B125" s="194" t="s">
        <v>113</v>
      </c>
      <c r="C125" s="195">
        <v>10592</v>
      </c>
      <c r="D125" s="195">
        <v>4067</v>
      </c>
      <c r="E125" s="195">
        <v>3346</v>
      </c>
      <c r="F125" s="195">
        <v>10000</v>
      </c>
      <c r="G125" s="195">
        <v>11770</v>
      </c>
      <c r="H125" s="195">
        <v>10781</v>
      </c>
      <c r="I125" s="196">
        <f t="shared" ref="I125:I132" si="37">IFERROR(H125/G125-1,"-")</f>
        <v>-8.4027187765505551E-2</v>
      </c>
      <c r="J125" s="195">
        <f t="shared" si="36"/>
        <v>-989</v>
      </c>
      <c r="K125" s="196">
        <f t="shared" ref="K125:K132" si="38">H125/H$8</f>
        <v>1.9331899175744913E-3</v>
      </c>
    </row>
    <row r="126" spans="2:14" x14ac:dyDescent="0.25">
      <c r="B126" s="194" t="s">
        <v>116</v>
      </c>
      <c r="C126" s="195">
        <v>9776</v>
      </c>
      <c r="D126" s="195">
        <v>4231</v>
      </c>
      <c r="E126" s="195">
        <v>7333</v>
      </c>
      <c r="F126" s="195">
        <v>11457</v>
      </c>
      <c r="G126" s="195">
        <v>13521</v>
      </c>
      <c r="H126" s="195">
        <v>13365</v>
      </c>
      <c r="I126" s="196">
        <f t="shared" si="37"/>
        <v>-1.1537608165076541E-2</v>
      </c>
      <c r="J126" s="195">
        <f t="shared" si="36"/>
        <v>-156</v>
      </c>
      <c r="K126" s="196">
        <f t="shared" si="38"/>
        <v>2.3965386558188551E-3</v>
      </c>
    </row>
    <row r="127" spans="2:14" x14ac:dyDescent="0.25">
      <c r="B127" s="194" t="s">
        <v>119</v>
      </c>
      <c r="C127" s="195">
        <v>6791</v>
      </c>
      <c r="D127" s="195">
        <v>2945</v>
      </c>
      <c r="E127" s="195">
        <v>7160</v>
      </c>
      <c r="F127" s="195">
        <v>8604</v>
      </c>
      <c r="G127" s="195">
        <v>8861</v>
      </c>
      <c r="H127" s="195">
        <v>8668</v>
      </c>
      <c r="I127" s="196">
        <f t="shared" si="37"/>
        <v>-2.1780837377271212E-2</v>
      </c>
      <c r="J127" s="195">
        <f t="shared" si="36"/>
        <v>-193</v>
      </c>
      <c r="K127" s="196">
        <f t="shared" si="38"/>
        <v>1.5542983216339571E-3</v>
      </c>
    </row>
    <row r="128" spans="2:14" x14ac:dyDescent="0.25">
      <c r="B128" s="194" t="s">
        <v>126</v>
      </c>
      <c r="C128" s="195">
        <v>1882</v>
      </c>
      <c r="D128" s="195">
        <v>802</v>
      </c>
      <c r="E128" s="195">
        <v>1336</v>
      </c>
      <c r="F128" s="195">
        <v>2604</v>
      </c>
      <c r="G128" s="195">
        <v>2670</v>
      </c>
      <c r="H128" s="195">
        <v>2392</v>
      </c>
      <c r="I128" s="196">
        <f t="shared" si="37"/>
        <v>-0.10411985018726588</v>
      </c>
      <c r="J128" s="195">
        <f t="shared" si="36"/>
        <v>-278</v>
      </c>
      <c r="K128" s="196">
        <f t="shared" si="38"/>
        <v>4.2892034902496828E-4</v>
      </c>
    </row>
    <row r="129" spans="2:14" x14ac:dyDescent="0.25">
      <c r="B129" s="194" t="s">
        <v>122</v>
      </c>
      <c r="C129" s="195">
        <v>1497</v>
      </c>
      <c r="D129" s="195">
        <v>819</v>
      </c>
      <c r="E129" s="195">
        <v>1362</v>
      </c>
      <c r="F129" s="195">
        <v>1856</v>
      </c>
      <c r="G129" s="195">
        <v>1952</v>
      </c>
      <c r="H129" s="195">
        <v>2114</v>
      </c>
      <c r="I129" s="196">
        <f t="shared" si="37"/>
        <v>8.2991803278688492E-2</v>
      </c>
      <c r="J129" s="195">
        <f t="shared" si="36"/>
        <v>162</v>
      </c>
      <c r="K129" s="196">
        <f t="shared" si="38"/>
        <v>3.7907091046771865E-4</v>
      </c>
    </row>
    <row r="130" spans="2:14" x14ac:dyDescent="0.25">
      <c r="B130" s="194" t="s">
        <v>131</v>
      </c>
      <c r="C130" s="195">
        <v>1645</v>
      </c>
      <c r="D130" s="195">
        <v>701</v>
      </c>
      <c r="E130" s="195">
        <v>555</v>
      </c>
      <c r="F130" s="195">
        <v>1101</v>
      </c>
      <c r="G130" s="195">
        <v>1356</v>
      </c>
      <c r="H130" s="195">
        <v>1362</v>
      </c>
      <c r="I130" s="196">
        <f t="shared" si="37"/>
        <v>4.4247787610618428E-3</v>
      </c>
      <c r="J130" s="195">
        <f t="shared" si="36"/>
        <v>6</v>
      </c>
      <c r="K130" s="196">
        <f t="shared" si="38"/>
        <v>2.4422638602508646E-4</v>
      </c>
    </row>
    <row r="131" spans="2:14" x14ac:dyDescent="0.25">
      <c r="B131" s="194" t="s">
        <v>134</v>
      </c>
      <c r="C131" s="195">
        <v>2700</v>
      </c>
      <c r="D131" s="195">
        <v>1126</v>
      </c>
      <c r="E131" s="195">
        <v>923</v>
      </c>
      <c r="F131" s="195">
        <v>1906</v>
      </c>
      <c r="G131" s="195">
        <v>2487</v>
      </c>
      <c r="H131" s="195">
        <v>2529</v>
      </c>
      <c r="I131" s="196">
        <f t="shared" si="37"/>
        <v>1.6887816646562026E-2</v>
      </c>
      <c r="J131" s="195">
        <f t="shared" si="36"/>
        <v>42</v>
      </c>
      <c r="K131" s="196">
        <f t="shared" si="38"/>
        <v>4.5348643924922441E-4</v>
      </c>
    </row>
    <row r="132" spans="2:14" x14ac:dyDescent="0.25">
      <c r="B132" s="199" t="s">
        <v>148</v>
      </c>
      <c r="C132" s="200">
        <f t="shared" ref="C132:H132" si="39">C124-SUM(C125:C131)</f>
        <v>66430</v>
      </c>
      <c r="D132" s="200">
        <f t="shared" si="39"/>
        <v>28245</v>
      </c>
      <c r="E132" s="200">
        <f t="shared" si="39"/>
        <v>37795</v>
      </c>
      <c r="F132" s="200">
        <f t="shared" si="39"/>
        <v>57597</v>
      </c>
      <c r="G132" s="200">
        <f t="shared" si="39"/>
        <v>51108</v>
      </c>
      <c r="H132" s="200">
        <f t="shared" si="39"/>
        <v>54281</v>
      </c>
      <c r="I132" s="201">
        <f t="shared" si="37"/>
        <v>6.208421382171081E-2</v>
      </c>
      <c r="J132" s="200">
        <f>H132-G132</f>
        <v>3173</v>
      </c>
      <c r="K132" s="201">
        <f t="shared" si="38"/>
        <v>9.7333718500937725E-3</v>
      </c>
    </row>
    <row r="133" spans="2:14" x14ac:dyDescent="0.25">
      <c r="B133" s="186" t="s">
        <v>55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71</v>
      </c>
      <c r="C134" s="188">
        <v>254169</v>
      </c>
      <c r="D134" s="188">
        <v>100783</v>
      </c>
      <c r="E134" s="188">
        <v>141329</v>
      </c>
      <c r="F134" s="188">
        <v>261644</v>
      </c>
      <c r="G134" s="188">
        <v>283635</v>
      </c>
      <c r="H134" s="188">
        <v>293116</v>
      </c>
      <c r="I134" s="189">
        <f>IFERROR(H134/G134-1,"-")</f>
        <v>3.3426763269695181E-2</v>
      </c>
      <c r="J134" s="188">
        <f>H134-G134</f>
        <v>9481</v>
      </c>
      <c r="K134" s="189">
        <f>H134/H$8</f>
        <v>5.2559956950168317E-2</v>
      </c>
      <c r="L134" s="131"/>
      <c r="M134" s="131"/>
      <c r="N134" s="131"/>
    </row>
    <row r="135" spans="2:14" x14ac:dyDescent="0.25">
      <c r="B135" s="190" t="s">
        <v>100</v>
      </c>
      <c r="C135" s="191">
        <v>45781</v>
      </c>
      <c r="D135" s="191">
        <v>27001</v>
      </c>
      <c r="E135" s="191">
        <v>45389</v>
      </c>
      <c r="F135" s="191">
        <v>29396</v>
      </c>
      <c r="G135" s="191">
        <v>32354</v>
      </c>
      <c r="H135" s="191">
        <v>29442</v>
      </c>
      <c r="I135" s="192">
        <f>IFERROR(H135/G135-1,"-")</f>
        <v>-9.0004327131112061E-2</v>
      </c>
      <c r="J135" s="191">
        <f t="shared" ref="J135:J145" si="40">H135-G135</f>
        <v>-2912</v>
      </c>
      <c r="K135" s="192">
        <f>H135/H$8</f>
        <v>5.2793783093616712E-3</v>
      </c>
    </row>
    <row r="136" spans="2:14" x14ac:dyDescent="0.25">
      <c r="B136" s="194" t="s">
        <v>106</v>
      </c>
      <c r="C136" s="195">
        <v>24957</v>
      </c>
      <c r="D136" s="195">
        <v>20110</v>
      </c>
      <c r="E136" s="195">
        <v>34297</v>
      </c>
      <c r="F136" s="195">
        <v>20018</v>
      </c>
      <c r="G136" s="195">
        <v>20930</v>
      </c>
      <c r="H136" s="195">
        <v>18421</v>
      </c>
      <c r="I136" s="196">
        <f>IFERROR(H136/G136-1,"-")</f>
        <v>-0.11987577639751557</v>
      </c>
      <c r="J136" s="195">
        <f t="shared" si="40"/>
        <v>-2509</v>
      </c>
      <c r="K136" s="196">
        <f>H136/H$8</f>
        <v>3.3031529052629351E-3</v>
      </c>
    </row>
    <row r="137" spans="2:14" x14ac:dyDescent="0.25">
      <c r="B137" s="194" t="s">
        <v>103</v>
      </c>
      <c r="C137" s="195">
        <v>20824</v>
      </c>
      <c r="D137" s="195">
        <v>6891</v>
      </c>
      <c r="E137" s="195">
        <v>11092</v>
      </c>
      <c r="F137" s="195">
        <v>9378</v>
      </c>
      <c r="G137" s="195">
        <v>11424</v>
      </c>
      <c r="H137" s="195">
        <v>11021</v>
      </c>
      <c r="I137" s="196">
        <f>IFERROR(H137/G137-1,"-")</f>
        <v>-3.5276610644257689E-2</v>
      </c>
      <c r="J137" s="195">
        <f t="shared" si="40"/>
        <v>-403</v>
      </c>
      <c r="K137" s="196">
        <f>H137/H$8</f>
        <v>1.9762254040987357E-3</v>
      </c>
    </row>
    <row r="138" spans="2:14" x14ac:dyDescent="0.25">
      <c r="B138" s="190" t="s">
        <v>110</v>
      </c>
      <c r="C138" s="191">
        <v>208388</v>
      </c>
      <c r="D138" s="191">
        <v>73782</v>
      </c>
      <c r="E138" s="191">
        <v>95940</v>
      </c>
      <c r="F138" s="191">
        <v>232248</v>
      </c>
      <c r="G138" s="191">
        <v>251281</v>
      </c>
      <c r="H138" s="191">
        <v>263674</v>
      </c>
      <c r="I138" s="192">
        <f>IFERROR(H138/G138-1,"-")</f>
        <v>4.9319287968449643E-2</v>
      </c>
      <c r="J138" s="191">
        <f t="shared" si="40"/>
        <v>12393</v>
      </c>
      <c r="K138" s="192">
        <f>H138/H$8</f>
        <v>4.7280578640806641E-2</v>
      </c>
    </row>
    <row r="139" spans="2:14" x14ac:dyDescent="0.25">
      <c r="B139" s="194" t="s">
        <v>113</v>
      </c>
      <c r="C139" s="195">
        <v>102429</v>
      </c>
      <c r="D139" s="195">
        <v>28209</v>
      </c>
      <c r="E139" s="195">
        <v>26568</v>
      </c>
      <c r="F139" s="195">
        <v>98004</v>
      </c>
      <c r="G139" s="195">
        <v>107754</v>
      </c>
      <c r="H139" s="195">
        <v>118130</v>
      </c>
      <c r="I139" s="196">
        <f t="shared" ref="I139:I146" si="41">IFERROR(H139/G139-1,"-")</f>
        <v>9.6293409061380508E-2</v>
      </c>
      <c r="J139" s="195">
        <f t="shared" si="40"/>
        <v>10376</v>
      </c>
      <c r="K139" s="196">
        <f t="shared" ref="K139:K146" si="42">H139/H$8</f>
        <v>2.1182425096287417E-2</v>
      </c>
    </row>
    <row r="140" spans="2:14" x14ac:dyDescent="0.25">
      <c r="B140" s="194" t="s">
        <v>116</v>
      </c>
      <c r="C140" s="195">
        <v>15265</v>
      </c>
      <c r="D140" s="195">
        <v>6247</v>
      </c>
      <c r="E140" s="195">
        <v>9382</v>
      </c>
      <c r="F140" s="195">
        <v>16968</v>
      </c>
      <c r="G140" s="195">
        <v>21223</v>
      </c>
      <c r="H140" s="195">
        <v>21953</v>
      </c>
      <c r="I140" s="196">
        <f t="shared" si="41"/>
        <v>3.4396645149130656E-2</v>
      </c>
      <c r="J140" s="195">
        <f t="shared" si="40"/>
        <v>730</v>
      </c>
      <c r="K140" s="196">
        <f t="shared" si="42"/>
        <v>3.9364918152780641E-3</v>
      </c>
    </row>
    <row r="141" spans="2:14" x14ac:dyDescent="0.25">
      <c r="B141" s="194" t="s">
        <v>119</v>
      </c>
      <c r="C141" s="195">
        <v>19891</v>
      </c>
      <c r="D141" s="195">
        <v>6768</v>
      </c>
      <c r="E141" s="195">
        <v>15420</v>
      </c>
      <c r="F141" s="195">
        <v>27251</v>
      </c>
      <c r="G141" s="195">
        <v>25296</v>
      </c>
      <c r="H141" s="195">
        <v>25113</v>
      </c>
      <c r="I141" s="196">
        <f t="shared" si="41"/>
        <v>-7.234345351043614E-3</v>
      </c>
      <c r="J141" s="195">
        <f t="shared" si="40"/>
        <v>-183</v>
      </c>
      <c r="K141" s="196">
        <f t="shared" si="42"/>
        <v>4.5031257211806137E-3</v>
      </c>
    </row>
    <row r="142" spans="2:14" x14ac:dyDescent="0.25">
      <c r="B142" s="194" t="s">
        <v>126</v>
      </c>
      <c r="C142" s="195">
        <v>4038</v>
      </c>
      <c r="D142" s="195">
        <v>1301</v>
      </c>
      <c r="E142" s="195">
        <v>4392</v>
      </c>
      <c r="F142" s="195">
        <v>10160</v>
      </c>
      <c r="G142" s="195">
        <v>9042</v>
      </c>
      <c r="H142" s="195">
        <v>6682</v>
      </c>
      <c r="I142" s="196">
        <f t="shared" si="41"/>
        <v>-0.26100420261004198</v>
      </c>
      <c r="J142" s="195">
        <f t="shared" si="40"/>
        <v>-2360</v>
      </c>
      <c r="K142" s="196">
        <f t="shared" si="42"/>
        <v>1.1981796706458353E-3</v>
      </c>
    </row>
    <row r="143" spans="2:14" x14ac:dyDescent="0.25">
      <c r="B143" s="194" t="s">
        <v>122</v>
      </c>
      <c r="C143" s="195">
        <v>4324</v>
      </c>
      <c r="D143" s="195">
        <v>2025</v>
      </c>
      <c r="E143" s="195">
        <v>3357</v>
      </c>
      <c r="F143" s="195">
        <v>4807</v>
      </c>
      <c r="G143" s="195">
        <v>5595</v>
      </c>
      <c r="H143" s="195">
        <v>5684</v>
      </c>
      <c r="I143" s="196">
        <f t="shared" si="41"/>
        <v>1.5907059874888274E-2</v>
      </c>
      <c r="J143" s="195">
        <f t="shared" si="40"/>
        <v>89</v>
      </c>
      <c r="K143" s="196">
        <f t="shared" si="42"/>
        <v>1.0192237725158528E-3</v>
      </c>
    </row>
    <row r="144" spans="2:14" x14ac:dyDescent="0.25">
      <c r="B144" s="194" t="s">
        <v>131</v>
      </c>
      <c r="C144" s="195">
        <v>2493</v>
      </c>
      <c r="D144" s="195">
        <v>2067</v>
      </c>
      <c r="E144" s="195">
        <v>1422</v>
      </c>
      <c r="F144" s="195">
        <v>3540</v>
      </c>
      <c r="G144" s="195">
        <v>3746</v>
      </c>
      <c r="H144" s="195">
        <v>3520</v>
      </c>
      <c r="I144" s="196">
        <f t="shared" si="41"/>
        <v>-6.0331019754404691E-2</v>
      </c>
      <c r="J144" s="195">
        <f t="shared" si="40"/>
        <v>-226</v>
      </c>
      <c r="K144" s="196">
        <f t="shared" si="42"/>
        <v>6.3118713568891655E-4</v>
      </c>
    </row>
    <row r="145" spans="2:14" x14ac:dyDescent="0.25">
      <c r="B145" s="194" t="s">
        <v>134</v>
      </c>
      <c r="C145" s="195">
        <v>6557</v>
      </c>
      <c r="D145" s="195">
        <v>4279</v>
      </c>
      <c r="E145" s="195">
        <v>959</v>
      </c>
      <c r="F145" s="195">
        <v>2132</v>
      </c>
      <c r="G145" s="195">
        <v>2972</v>
      </c>
      <c r="H145" s="195">
        <v>2797</v>
      </c>
      <c r="I145" s="196">
        <f t="shared" si="41"/>
        <v>-5.8882907133243623E-2</v>
      </c>
      <c r="J145" s="195">
        <f t="shared" si="40"/>
        <v>-175</v>
      </c>
      <c r="K145" s="196">
        <f t="shared" si="42"/>
        <v>5.0154273253463061E-4</v>
      </c>
    </row>
    <row r="146" spans="2:14" x14ac:dyDescent="0.25">
      <c r="B146" s="199" t="s">
        <v>148</v>
      </c>
      <c r="C146" s="200">
        <f t="shared" ref="C146:H146" si="43">C138-SUM(C139:C145)</f>
        <v>53391</v>
      </c>
      <c r="D146" s="200">
        <f t="shared" si="43"/>
        <v>22886</v>
      </c>
      <c r="E146" s="200">
        <f t="shared" si="43"/>
        <v>34440</v>
      </c>
      <c r="F146" s="200">
        <f t="shared" si="43"/>
        <v>69386</v>
      </c>
      <c r="G146" s="200">
        <f t="shared" si="43"/>
        <v>75653</v>
      </c>
      <c r="H146" s="200">
        <f t="shared" si="43"/>
        <v>79795</v>
      </c>
      <c r="I146" s="201">
        <f t="shared" si="41"/>
        <v>5.4749976868068595E-2</v>
      </c>
      <c r="J146" s="200">
        <f>H146-G146</f>
        <v>4142</v>
      </c>
      <c r="K146" s="201">
        <f t="shared" si="42"/>
        <v>1.4308402696675311E-2</v>
      </c>
    </row>
    <row r="147" spans="2:14" x14ac:dyDescent="0.25">
      <c r="B147" s="186" t="s">
        <v>56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71</v>
      </c>
      <c r="C148" s="188">
        <v>127971</v>
      </c>
      <c r="D148" s="188">
        <v>45270</v>
      </c>
      <c r="E148" s="188">
        <v>72233</v>
      </c>
      <c r="F148" s="188">
        <v>113045</v>
      </c>
      <c r="G148" s="188">
        <v>125468</v>
      </c>
      <c r="H148" s="188">
        <v>130375</v>
      </c>
      <c r="I148" s="189">
        <f>IFERROR(H148/G148-1,"-")</f>
        <v>3.9109573755857996E-2</v>
      </c>
      <c r="J148" s="188">
        <f>H148-G148</f>
        <v>4907</v>
      </c>
      <c r="K148" s="189">
        <f>H148/H$8</f>
        <v>2.3378131481659799E-2</v>
      </c>
      <c r="L148" s="131"/>
      <c r="M148" s="131"/>
      <c r="N148" s="131"/>
    </row>
    <row r="149" spans="2:14" x14ac:dyDescent="0.25">
      <c r="B149" s="190" t="s">
        <v>100</v>
      </c>
      <c r="C149" s="191">
        <v>54730</v>
      </c>
      <c r="D149" s="191">
        <v>22551</v>
      </c>
      <c r="E149" s="191">
        <v>40440</v>
      </c>
      <c r="F149" s="191">
        <v>58168</v>
      </c>
      <c r="G149" s="191">
        <v>60417</v>
      </c>
      <c r="H149" s="191">
        <v>56607</v>
      </c>
      <c r="I149" s="192">
        <f>IFERROR(H149/G149-1,"-")</f>
        <v>-6.3061721038780494E-2</v>
      </c>
      <c r="J149" s="191">
        <f t="shared" ref="J149:J159" si="44">H149-G149</f>
        <v>-3810</v>
      </c>
      <c r="K149" s="192">
        <f>H149/H$8</f>
        <v>1.0150457440324574E-2</v>
      </c>
    </row>
    <row r="150" spans="2:14" x14ac:dyDescent="0.25">
      <c r="B150" s="194" t="s">
        <v>106</v>
      </c>
      <c r="C150" s="195">
        <v>33154</v>
      </c>
      <c r="D150" s="195">
        <v>14649</v>
      </c>
      <c r="E150" s="195">
        <v>32395</v>
      </c>
      <c r="F150" s="195">
        <v>41872</v>
      </c>
      <c r="G150" s="195">
        <v>44722</v>
      </c>
      <c r="H150" s="195">
        <v>38390</v>
      </c>
      <c r="I150" s="196">
        <f>IFERROR(H150/G150-1,"-")</f>
        <v>-0.14158579669961091</v>
      </c>
      <c r="J150" s="195">
        <f t="shared" si="44"/>
        <v>-6332</v>
      </c>
      <c r="K150" s="196">
        <f>H150/H$8</f>
        <v>6.8838846986072465E-3</v>
      </c>
    </row>
    <row r="151" spans="2:14" x14ac:dyDescent="0.25">
      <c r="B151" s="194" t="s">
        <v>103</v>
      </c>
      <c r="C151" s="195">
        <v>21576</v>
      </c>
      <c r="D151" s="195">
        <v>7902</v>
      </c>
      <c r="E151" s="195">
        <v>8045</v>
      </c>
      <c r="F151" s="195">
        <v>16296</v>
      </c>
      <c r="G151" s="195">
        <v>15695</v>
      </c>
      <c r="H151" s="195">
        <v>18217</v>
      </c>
      <c r="I151" s="196">
        <f>IFERROR(H151/G151-1,"-")</f>
        <v>0.16068811723478804</v>
      </c>
      <c r="J151" s="195">
        <f t="shared" si="44"/>
        <v>2522</v>
      </c>
      <c r="K151" s="196">
        <f>H151/H$8</f>
        <v>3.2665727417173275E-3</v>
      </c>
    </row>
    <row r="152" spans="2:14" x14ac:dyDescent="0.25">
      <c r="B152" s="190" t="s">
        <v>110</v>
      </c>
      <c r="C152" s="191">
        <v>73241</v>
      </c>
      <c r="D152" s="191">
        <v>22719</v>
      </c>
      <c r="E152" s="191">
        <v>31793</v>
      </c>
      <c r="F152" s="191">
        <v>54877</v>
      </c>
      <c r="G152" s="191">
        <v>65051</v>
      </c>
      <c r="H152" s="191">
        <v>73768</v>
      </c>
      <c r="I152" s="192">
        <f>IFERROR(H152/G152-1,"-")</f>
        <v>0.13400255184393783</v>
      </c>
      <c r="J152" s="191">
        <f t="shared" si="44"/>
        <v>8717</v>
      </c>
      <c r="K152" s="192">
        <f>H152/H$8</f>
        <v>1.3227674041335227E-2</v>
      </c>
    </row>
    <row r="153" spans="2:14" x14ac:dyDescent="0.25">
      <c r="B153" s="194" t="s">
        <v>113</v>
      </c>
      <c r="C153" s="195">
        <v>22096</v>
      </c>
      <c r="D153" s="195">
        <v>6059</v>
      </c>
      <c r="E153" s="195">
        <v>5619</v>
      </c>
      <c r="F153" s="195">
        <v>19494</v>
      </c>
      <c r="G153" s="195">
        <v>19538</v>
      </c>
      <c r="H153" s="195">
        <v>20487</v>
      </c>
      <c r="I153" s="196">
        <f t="shared" ref="I153:I160" si="45">IFERROR(H153/G153-1,"-")</f>
        <v>4.8572013512130141E-2</v>
      </c>
      <c r="J153" s="195">
        <f t="shared" si="44"/>
        <v>949</v>
      </c>
      <c r="K153" s="196">
        <f t="shared" ref="K153:K160" si="46">H153/H$8</f>
        <v>3.6736167184258047E-3</v>
      </c>
    </row>
    <row r="154" spans="2:14" x14ac:dyDescent="0.25">
      <c r="B154" s="194" t="s">
        <v>116</v>
      </c>
      <c r="C154" s="195">
        <v>18903</v>
      </c>
      <c r="D154" s="195">
        <v>5582</v>
      </c>
      <c r="E154" s="195">
        <v>8701</v>
      </c>
      <c r="F154" s="195">
        <v>11833</v>
      </c>
      <c r="G154" s="195">
        <v>13027</v>
      </c>
      <c r="H154" s="195">
        <v>13361</v>
      </c>
      <c r="I154" s="196">
        <f t="shared" si="45"/>
        <v>2.5639057342442539E-2</v>
      </c>
      <c r="J154" s="195">
        <f t="shared" si="44"/>
        <v>334</v>
      </c>
      <c r="K154" s="196">
        <f t="shared" si="46"/>
        <v>2.3958213977101177E-3</v>
      </c>
    </row>
    <row r="155" spans="2:14" x14ac:dyDescent="0.25">
      <c r="B155" s="194" t="s">
        <v>119</v>
      </c>
      <c r="C155" s="195">
        <v>10122</v>
      </c>
      <c r="D155" s="195">
        <v>2455</v>
      </c>
      <c r="E155" s="195">
        <v>5271</v>
      </c>
      <c r="F155" s="195">
        <v>6658</v>
      </c>
      <c r="G155" s="195">
        <v>10341</v>
      </c>
      <c r="H155" s="195">
        <v>13087</v>
      </c>
      <c r="I155" s="196">
        <f t="shared" si="45"/>
        <v>0.26554491828643267</v>
      </c>
      <c r="J155" s="195">
        <f t="shared" si="44"/>
        <v>2746</v>
      </c>
      <c r="K155" s="196">
        <f t="shared" si="46"/>
        <v>2.3466892172616053E-3</v>
      </c>
    </row>
    <row r="156" spans="2:14" x14ac:dyDescent="0.25">
      <c r="B156" s="194" t="s">
        <v>126</v>
      </c>
      <c r="C156" s="195">
        <v>1693</v>
      </c>
      <c r="D156" s="195">
        <v>627</v>
      </c>
      <c r="E156" s="195">
        <v>932</v>
      </c>
      <c r="F156" s="195">
        <v>1711</v>
      </c>
      <c r="G156" s="195">
        <v>2082</v>
      </c>
      <c r="H156" s="195">
        <v>2870</v>
      </c>
      <c r="I156" s="196">
        <f t="shared" si="45"/>
        <v>0.37848222862632075</v>
      </c>
      <c r="J156" s="195">
        <f t="shared" si="44"/>
        <v>788</v>
      </c>
      <c r="K156" s="196">
        <f t="shared" si="46"/>
        <v>5.1463269301908819E-4</v>
      </c>
    </row>
    <row r="157" spans="2:14" x14ac:dyDescent="0.25">
      <c r="B157" s="194" t="s">
        <v>122</v>
      </c>
      <c r="C157" s="195">
        <v>3086</v>
      </c>
      <c r="D157" s="195">
        <v>1606</v>
      </c>
      <c r="E157" s="195">
        <v>1752</v>
      </c>
      <c r="F157" s="195">
        <v>3040</v>
      </c>
      <c r="G157" s="195">
        <v>3110</v>
      </c>
      <c r="H157" s="195">
        <v>3538</v>
      </c>
      <c r="I157" s="196">
        <f t="shared" si="45"/>
        <v>0.13762057877813505</v>
      </c>
      <c r="J157" s="195">
        <f t="shared" si="44"/>
        <v>428</v>
      </c>
      <c r="K157" s="196">
        <f t="shared" si="46"/>
        <v>6.3441479717823491E-4</v>
      </c>
    </row>
    <row r="158" spans="2:14" x14ac:dyDescent="0.25">
      <c r="B158" s="194" t="s">
        <v>131</v>
      </c>
      <c r="C158" s="195">
        <v>490</v>
      </c>
      <c r="D158" s="195">
        <v>405</v>
      </c>
      <c r="E158" s="195">
        <v>292</v>
      </c>
      <c r="F158" s="195">
        <v>514</v>
      </c>
      <c r="G158" s="195">
        <v>689</v>
      </c>
      <c r="H158" s="195">
        <v>505</v>
      </c>
      <c r="I158" s="196">
        <f t="shared" si="45"/>
        <v>-0.26705370101596515</v>
      </c>
      <c r="J158" s="195">
        <f t="shared" si="44"/>
        <v>-184</v>
      </c>
      <c r="K158" s="196">
        <f t="shared" si="46"/>
        <v>9.0553836228097399E-5</v>
      </c>
    </row>
    <row r="159" spans="2:14" x14ac:dyDescent="0.25">
      <c r="B159" s="194" t="s">
        <v>134</v>
      </c>
      <c r="C159" s="195">
        <v>1111</v>
      </c>
      <c r="D159" s="195">
        <v>504</v>
      </c>
      <c r="E159" s="195">
        <v>454</v>
      </c>
      <c r="F159" s="195">
        <v>710</v>
      </c>
      <c r="G159" s="195">
        <v>954</v>
      </c>
      <c r="H159" s="195">
        <v>832</v>
      </c>
      <c r="I159" s="196">
        <f t="shared" si="45"/>
        <v>-0.1278825995807128</v>
      </c>
      <c r="J159" s="195">
        <f t="shared" si="44"/>
        <v>-122</v>
      </c>
      <c r="K159" s="196">
        <f t="shared" si="46"/>
        <v>1.4918968661738029E-4</v>
      </c>
    </row>
    <row r="160" spans="2:14" x14ac:dyDescent="0.25">
      <c r="B160" s="199" t="s">
        <v>148</v>
      </c>
      <c r="C160" s="200">
        <f t="shared" ref="C160:H160" si="47">C152-SUM(C153:C159)</f>
        <v>15740</v>
      </c>
      <c r="D160" s="200">
        <f t="shared" si="47"/>
        <v>5481</v>
      </c>
      <c r="E160" s="200">
        <f t="shared" si="47"/>
        <v>8772</v>
      </c>
      <c r="F160" s="200">
        <f t="shared" si="47"/>
        <v>10917</v>
      </c>
      <c r="G160" s="200">
        <f t="shared" si="47"/>
        <v>15310</v>
      </c>
      <c r="H160" s="200">
        <f t="shared" si="47"/>
        <v>19088</v>
      </c>
      <c r="I160" s="201">
        <f t="shared" si="45"/>
        <v>0.24676681907250164</v>
      </c>
      <c r="J160" s="200">
        <f>H160-G160</f>
        <v>3778</v>
      </c>
      <c r="K160" s="201">
        <f t="shared" si="46"/>
        <v>3.4227556948948977E-3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98C8-AAD9-41D0-8694-0E1B9566F222}">
  <sheetPr>
    <tabColor rgb="FFFFC000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279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135</v>
      </c>
      <c r="D6" s="136"/>
    </row>
    <row r="7" spans="1:5" ht="16.5" thickTop="1" thickBot="1" x14ac:dyDescent="0.3">
      <c r="B7" s="109"/>
      <c r="C7" s="142" t="s">
        <v>150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928708</v>
      </c>
      <c r="D8" s="147">
        <f t="shared" ref="D8:D10" si="0">C8/C9-1</f>
        <v>0.14471729904757669</v>
      </c>
    </row>
    <row r="9" spans="1:5" x14ac:dyDescent="0.25">
      <c r="A9" s="1"/>
      <c r="B9" s="145">
        <v>2023</v>
      </c>
      <c r="C9" s="146">
        <v>811299</v>
      </c>
      <c r="D9" s="147">
        <f t="shared" si="0"/>
        <v>0.12590500641848523</v>
      </c>
    </row>
    <row r="10" spans="1:5" x14ac:dyDescent="0.25">
      <c r="A10" s="1"/>
      <c r="B10" s="145">
        <v>2022</v>
      </c>
      <c r="C10" s="146">
        <v>720575</v>
      </c>
      <c r="D10" s="147">
        <f t="shared" si="0"/>
        <v>1.0281490738473402</v>
      </c>
      <c r="E10" s="103">
        <f>C8/C17-1</f>
        <v>0.31260211552269013</v>
      </c>
    </row>
    <row r="11" spans="1:5" x14ac:dyDescent="0.25">
      <c r="A11" s="1"/>
      <c r="B11" s="145">
        <v>2021</v>
      </c>
      <c r="C11" s="146">
        <v>355287</v>
      </c>
      <c r="D11" s="147">
        <f>C11/C12-1</f>
        <v>0.47450135710550567</v>
      </c>
    </row>
    <row r="12" spans="1:5" x14ac:dyDescent="0.25">
      <c r="A12" s="1" t="s">
        <v>75</v>
      </c>
      <c r="B12" s="145">
        <v>2020</v>
      </c>
      <c r="C12" s="146">
        <v>240954</v>
      </c>
      <c r="D12" s="147">
        <f t="shared" ref="D12:D21" si="1">C12/C13-1</f>
        <v>-0.70121014393012193</v>
      </c>
    </row>
    <row r="13" spans="1:5" x14ac:dyDescent="0.25">
      <c r="A13" s="1" t="s">
        <v>77</v>
      </c>
      <c r="B13" s="145">
        <v>2019</v>
      </c>
      <c r="C13" s="146">
        <v>806433</v>
      </c>
      <c r="D13" s="147">
        <f t="shared" si="1"/>
        <v>-3.1048669068119428E-2</v>
      </c>
    </row>
    <row r="14" spans="1:5" x14ac:dyDescent="0.25">
      <c r="A14" s="1" t="s">
        <v>79</v>
      </c>
      <c r="B14" s="145">
        <v>2018</v>
      </c>
      <c r="C14" s="146">
        <v>832274</v>
      </c>
      <c r="D14" s="147">
        <f t="shared" si="1"/>
        <v>3.8824401917891826E-4</v>
      </c>
    </row>
    <row r="15" spans="1:5" x14ac:dyDescent="0.25">
      <c r="A15" s="1" t="s">
        <v>81</v>
      </c>
      <c r="B15" s="145">
        <v>2017</v>
      </c>
      <c r="C15" s="146">
        <v>831951</v>
      </c>
      <c r="D15" s="147">
        <f>C15/C16-1</f>
        <v>4.6651712420537228E-2</v>
      </c>
    </row>
    <row r="16" spans="1:5" x14ac:dyDescent="0.25">
      <c r="A16" s="1" t="s">
        <v>83</v>
      </c>
      <c r="B16" s="145">
        <v>2016</v>
      </c>
      <c r="C16" s="146">
        <v>794869</v>
      </c>
      <c r="D16" s="147">
        <f>C16/C17-1</f>
        <v>0.12343893986420396</v>
      </c>
    </row>
    <row r="17" spans="1:5" x14ac:dyDescent="0.25">
      <c r="A17" s="1" t="s">
        <v>85</v>
      </c>
      <c r="B17" s="145">
        <v>2015</v>
      </c>
      <c r="C17" s="146">
        <v>707532</v>
      </c>
      <c r="D17" s="147">
        <f t="shared" si="1"/>
        <v>-3.6717444904772134E-2</v>
      </c>
    </row>
    <row r="18" spans="1:5" x14ac:dyDescent="0.25">
      <c r="A18" s="1" t="s">
        <v>87</v>
      </c>
      <c r="B18" s="145">
        <v>2014</v>
      </c>
      <c r="C18" s="146">
        <v>734501</v>
      </c>
      <c r="D18" s="147">
        <f t="shared" si="1"/>
        <v>1.1857103103207978E-2</v>
      </c>
    </row>
    <row r="19" spans="1:5" x14ac:dyDescent="0.25">
      <c r="A19" s="1" t="s">
        <v>89</v>
      </c>
      <c r="B19" s="145">
        <v>2013</v>
      </c>
      <c r="C19" s="146">
        <v>725894</v>
      </c>
      <c r="D19" s="147">
        <f t="shared" si="1"/>
        <v>3.643767472807391E-2</v>
      </c>
    </row>
    <row r="20" spans="1:5" x14ac:dyDescent="0.25">
      <c r="A20" s="1" t="s">
        <v>91</v>
      </c>
      <c r="B20" s="145">
        <v>2012</v>
      </c>
      <c r="C20" s="146">
        <v>700374</v>
      </c>
      <c r="D20" s="147">
        <f>C20/C21-1</f>
        <v>-1.7213435656943665E-2</v>
      </c>
    </row>
    <row r="21" spans="1:5" x14ac:dyDescent="0.25">
      <c r="A21" s="1" t="s">
        <v>93</v>
      </c>
      <c r="B21" s="145">
        <v>2011</v>
      </c>
      <c r="C21" s="146">
        <v>712641</v>
      </c>
      <c r="D21" s="147">
        <f t="shared" si="1"/>
        <v>1.1661977269436408E-2</v>
      </c>
    </row>
    <row r="22" spans="1:5" x14ac:dyDescent="0.25">
      <c r="A22" s="1" t="s">
        <v>95</v>
      </c>
      <c r="B22" s="145">
        <v>2010</v>
      </c>
      <c r="C22" s="146">
        <v>704426</v>
      </c>
      <c r="D22" s="147"/>
    </row>
    <row r="23" spans="1:5" ht="6" customHeight="1" x14ac:dyDescent="0.25"/>
    <row r="24" spans="1:5" x14ac:dyDescent="0.25">
      <c r="B24" s="131" t="s">
        <v>58</v>
      </c>
      <c r="C24" s="131"/>
      <c r="D24" s="131"/>
    </row>
    <row r="27" spans="1:5" ht="48.75" customHeight="1" thickBot="1" x14ac:dyDescent="0.3">
      <c r="B27" s="12" t="s">
        <v>280</v>
      </c>
      <c r="C27" s="12"/>
      <c r="D27" s="12"/>
      <c r="E27" s="1" t="s">
        <v>97</v>
      </c>
    </row>
    <row r="28" spans="1:5" ht="10.5" customHeight="1" thickBot="1" x14ac:dyDescent="0.3">
      <c r="B28" s="132"/>
      <c r="C28" s="133"/>
      <c r="D28" s="132"/>
      <c r="E28" s="1" t="s">
        <v>98</v>
      </c>
    </row>
    <row r="29" spans="1:5" ht="22.5" thickTop="1" thickBot="1" x14ac:dyDescent="0.3">
      <c r="B29" s="152" t="s">
        <v>99</v>
      </c>
      <c r="C29" s="135" t="s">
        <v>140</v>
      </c>
      <c r="D29" s="136"/>
    </row>
    <row r="30" spans="1:5" ht="16.5" thickTop="1" thickBot="1" x14ac:dyDescent="0.3">
      <c r="B30" s="109"/>
      <c r="C30" s="142" t="s">
        <v>150</v>
      </c>
      <c r="D30" s="143" t="s">
        <v>142</v>
      </c>
    </row>
    <row r="31" spans="1:5" x14ac:dyDescent="0.25">
      <c r="B31" s="145">
        <v>2024</v>
      </c>
      <c r="C31" s="146">
        <v>752481</v>
      </c>
      <c r="D31" s="147">
        <f t="shared" ref="D31:D44" si="2">C31/C32-1</f>
        <v>0.13450520754808015</v>
      </c>
    </row>
    <row r="32" spans="1:5" x14ac:dyDescent="0.25">
      <c r="B32" s="145">
        <v>2023</v>
      </c>
      <c r="C32" s="146">
        <v>663268</v>
      </c>
      <c r="D32" s="147">
        <f t="shared" si="2"/>
        <v>0.13849528736677863</v>
      </c>
    </row>
    <row r="33" spans="2:4" x14ac:dyDescent="0.25">
      <c r="B33" s="145">
        <v>2022</v>
      </c>
      <c r="C33" s="146">
        <v>582583</v>
      </c>
      <c r="D33" s="147">
        <f t="shared" si="2"/>
        <v>1.0374095536523011</v>
      </c>
    </row>
    <row r="34" spans="2:4" x14ac:dyDescent="0.25">
      <c r="B34" s="145">
        <v>2021</v>
      </c>
      <c r="C34" s="146">
        <v>285943</v>
      </c>
      <c r="D34" s="147">
        <f t="shared" si="2"/>
        <v>0.51692289736978925</v>
      </c>
    </row>
    <row r="35" spans="2:4" x14ac:dyDescent="0.25">
      <c r="B35" s="145">
        <v>2020</v>
      </c>
      <c r="C35" s="146">
        <v>188502</v>
      </c>
      <c r="D35" s="147">
        <f t="shared" si="2"/>
        <v>-0.70714269068537206</v>
      </c>
    </row>
    <row r="36" spans="2:4" x14ac:dyDescent="0.25">
      <c r="B36" s="145">
        <v>2019</v>
      </c>
      <c r="C36" s="146">
        <v>643665</v>
      </c>
      <c r="D36" s="147">
        <f t="shared" si="2"/>
        <v>-1.7159793129669532E-2</v>
      </c>
    </row>
    <row r="37" spans="2:4" x14ac:dyDescent="0.25">
      <c r="B37" s="145">
        <v>2018</v>
      </c>
      <c r="C37" s="146">
        <v>654903</v>
      </c>
      <c r="D37" s="147">
        <f t="shared" si="2"/>
        <v>1.7473619448898248E-2</v>
      </c>
    </row>
    <row r="38" spans="2:4" x14ac:dyDescent="0.25">
      <c r="B38" s="145">
        <v>2017</v>
      </c>
      <c r="C38" s="146">
        <v>643656</v>
      </c>
      <c r="D38" s="147">
        <f>C38/C39-1</f>
        <v>7.2863710158648676E-2</v>
      </c>
    </row>
    <row r="39" spans="2:4" x14ac:dyDescent="0.25">
      <c r="B39" s="145">
        <v>2016</v>
      </c>
      <c r="C39" s="146">
        <v>599942</v>
      </c>
      <c r="D39" s="147">
        <f>C39/C40-1</f>
        <v>0.11014847820937934</v>
      </c>
    </row>
    <row r="40" spans="2:4" x14ac:dyDescent="0.25">
      <c r="B40" s="145">
        <v>2015</v>
      </c>
      <c r="C40" s="146">
        <v>540416</v>
      </c>
      <c r="D40" s="147">
        <f t="shared" si="2"/>
        <v>-5.5495841263682566E-2</v>
      </c>
    </row>
    <row r="41" spans="2:4" x14ac:dyDescent="0.25">
      <c r="B41" s="145">
        <v>2014</v>
      </c>
      <c r="C41" s="146">
        <v>572169</v>
      </c>
      <c r="D41" s="147">
        <f t="shared" si="2"/>
        <v>-5.3282664098436294E-3</v>
      </c>
    </row>
    <row r="42" spans="2:4" x14ac:dyDescent="0.25">
      <c r="B42" s="145">
        <v>2013</v>
      </c>
      <c r="C42" s="146">
        <v>575234</v>
      </c>
      <c r="D42" s="147">
        <f t="shared" si="2"/>
        <v>3.1691429145353611E-2</v>
      </c>
    </row>
    <row r="43" spans="2:4" x14ac:dyDescent="0.25">
      <c r="B43" s="145">
        <v>2012</v>
      </c>
      <c r="C43" s="146">
        <v>557564</v>
      </c>
      <c r="D43" s="147">
        <f>C43/C44-1</f>
        <v>-1.3576394983539908E-3</v>
      </c>
    </row>
    <row r="44" spans="2:4" x14ac:dyDescent="0.25">
      <c r="B44" s="145">
        <v>2011</v>
      </c>
      <c r="C44" s="146">
        <v>558322</v>
      </c>
      <c r="D44" s="147">
        <f t="shared" si="2"/>
        <v>3.5628828040080496E-2</v>
      </c>
    </row>
    <row r="45" spans="2:4" x14ac:dyDescent="0.25">
      <c r="B45" s="145">
        <v>2010</v>
      </c>
      <c r="C45" s="146">
        <v>539114</v>
      </c>
      <c r="D45" s="147"/>
    </row>
    <row r="46" spans="2:4" ht="6" customHeight="1" x14ac:dyDescent="0.25"/>
    <row r="47" spans="2:4" x14ac:dyDescent="0.25">
      <c r="B47" s="131" t="s">
        <v>58</v>
      </c>
      <c r="C47" s="131"/>
      <c r="D47" s="131"/>
    </row>
    <row r="50" spans="1:5" ht="48.75" customHeight="1" thickBot="1" x14ac:dyDescent="0.3">
      <c r="B50" s="12" t="s">
        <v>281</v>
      </c>
      <c r="C50" s="12"/>
      <c r="D50" s="12"/>
      <c r="E50" s="1" t="s">
        <v>101</v>
      </c>
    </row>
    <row r="51" spans="1:5" ht="10.5" customHeight="1" thickBot="1" x14ac:dyDescent="0.3">
      <c r="B51" s="132"/>
      <c r="C51" s="133"/>
      <c r="D51" s="132"/>
      <c r="E51" s="1" t="s">
        <v>102</v>
      </c>
    </row>
    <row r="52" spans="1:5" ht="22.5" thickTop="1" thickBot="1" x14ac:dyDescent="0.3">
      <c r="B52" s="137"/>
      <c r="C52" s="135" t="s">
        <v>143</v>
      </c>
      <c r="D52" s="136"/>
    </row>
    <row r="53" spans="1:5" ht="16.5" thickTop="1" thickBot="1" x14ac:dyDescent="0.3">
      <c r="B53" s="109"/>
      <c r="C53" s="142" t="s">
        <v>150</v>
      </c>
      <c r="D53" s="143" t="s">
        <v>142</v>
      </c>
    </row>
    <row r="54" spans="1:5" x14ac:dyDescent="0.25">
      <c r="A54" s="1">
        <v>1</v>
      </c>
      <c r="B54" s="145">
        <v>2024</v>
      </c>
      <c r="C54" s="146">
        <v>632267</v>
      </c>
      <c r="D54" s="147">
        <f t="shared" ref="D54:D56" si="3">C54/C55-1</f>
        <v>0.1318981721835335</v>
      </c>
    </row>
    <row r="55" spans="1:5" x14ac:dyDescent="0.25">
      <c r="A55" s="1"/>
      <c r="B55" s="145">
        <v>2023</v>
      </c>
      <c r="C55" s="146">
        <v>558590</v>
      </c>
      <c r="D55" s="147">
        <f t="shared" si="3"/>
        <v>0.15731331099881696</v>
      </c>
    </row>
    <row r="56" spans="1:5" x14ac:dyDescent="0.25">
      <c r="A56" s="1"/>
      <c r="B56" s="145">
        <v>2022</v>
      </c>
      <c r="C56" s="146">
        <v>482661</v>
      </c>
      <c r="D56" s="147">
        <f t="shared" si="3"/>
        <v>1.2458645671929309</v>
      </c>
    </row>
    <row r="57" spans="1:5" x14ac:dyDescent="0.25">
      <c r="A57" s="1"/>
      <c r="B57" s="145">
        <v>2021</v>
      </c>
      <c r="C57" s="146">
        <v>214911</v>
      </c>
      <c r="D57" s="147">
        <f>C57/C58-1</f>
        <v>0.40990887560765987</v>
      </c>
    </row>
    <row r="58" spans="1:5" x14ac:dyDescent="0.25">
      <c r="A58" s="1">
        <v>2</v>
      </c>
      <c r="B58" s="145">
        <v>2020</v>
      </c>
      <c r="C58" s="146">
        <v>152429</v>
      </c>
      <c r="D58" s="147">
        <f t="shared" ref="D58:D67" si="4">C58/C59-1</f>
        <v>-0.70116941294098045</v>
      </c>
    </row>
    <row r="59" spans="1:5" x14ac:dyDescent="0.25">
      <c r="A59" s="1">
        <v>3</v>
      </c>
      <c r="B59" s="145">
        <v>2019</v>
      </c>
      <c r="C59" s="146">
        <v>510085</v>
      </c>
      <c r="D59" s="147">
        <f t="shared" si="4"/>
        <v>-1.5464285645352072E-2</v>
      </c>
    </row>
    <row r="60" spans="1:5" x14ac:dyDescent="0.25">
      <c r="A60" s="1">
        <v>4</v>
      </c>
      <c r="B60" s="145">
        <v>2018</v>
      </c>
      <c r="C60" s="146">
        <v>518097</v>
      </c>
      <c r="D60" s="147">
        <f t="shared" si="4"/>
        <v>5.5234654098554214E-2</v>
      </c>
    </row>
    <row r="61" spans="1:5" x14ac:dyDescent="0.25">
      <c r="A61" s="1">
        <v>5</v>
      </c>
      <c r="B61" s="145">
        <v>2017</v>
      </c>
      <c r="C61" s="146">
        <v>490978</v>
      </c>
      <c r="D61" s="147">
        <f>C61/C62-1</f>
        <v>8.4983901299608089E-2</v>
      </c>
    </row>
    <row r="62" spans="1:5" x14ac:dyDescent="0.25">
      <c r="A62" s="1">
        <v>6</v>
      </c>
      <c r="B62" s="145">
        <v>2016</v>
      </c>
      <c r="C62" s="146">
        <v>452521</v>
      </c>
      <c r="D62" s="147">
        <f>C62/C63-1</f>
        <v>7.3250386589380323E-2</v>
      </c>
    </row>
    <row r="63" spans="1:5" x14ac:dyDescent="0.25">
      <c r="A63" s="1">
        <v>7</v>
      </c>
      <c r="B63" s="145">
        <v>2015</v>
      </c>
      <c r="C63" s="146">
        <v>421636</v>
      </c>
      <c r="D63" s="147">
        <f t="shared" si="4"/>
        <v>-6.3640784999988931E-2</v>
      </c>
    </row>
    <row r="64" spans="1:5" x14ac:dyDescent="0.25">
      <c r="A64" s="1">
        <v>8</v>
      </c>
      <c r="B64" s="145">
        <v>2014</v>
      </c>
      <c r="C64" s="146">
        <v>450293</v>
      </c>
      <c r="D64" s="147">
        <f t="shared" si="4"/>
        <v>-2.1967520042049715E-2</v>
      </c>
    </row>
    <row r="65" spans="1:5" x14ac:dyDescent="0.25">
      <c r="A65" s="1">
        <v>9</v>
      </c>
      <c r="B65" s="145">
        <v>2013</v>
      </c>
      <c r="C65" s="146">
        <v>460407</v>
      </c>
      <c r="D65" s="147">
        <f t="shared" si="4"/>
        <v>3.3653856947534644E-2</v>
      </c>
    </row>
    <row r="66" spans="1:5" x14ac:dyDescent="0.25">
      <c r="A66" s="1">
        <v>10</v>
      </c>
      <c r="B66" s="145">
        <v>2012</v>
      </c>
      <c r="C66" s="146">
        <v>445417</v>
      </c>
      <c r="D66" s="147">
        <f>C66/C67-1</f>
        <v>1.2617450274742037E-2</v>
      </c>
    </row>
    <row r="67" spans="1:5" x14ac:dyDescent="0.25">
      <c r="A67" s="1">
        <v>11</v>
      </c>
      <c r="B67" s="145">
        <v>2011</v>
      </c>
      <c r="C67" s="146">
        <v>439867</v>
      </c>
      <c r="D67" s="147">
        <f t="shared" si="4"/>
        <v>1.0913580359184216E-4</v>
      </c>
    </row>
    <row r="68" spans="1:5" x14ac:dyDescent="0.25">
      <c r="A68" s="1">
        <v>12</v>
      </c>
      <c r="B68" s="145">
        <v>2010</v>
      </c>
      <c r="C68" s="146">
        <v>439819</v>
      </c>
      <c r="D68" s="147"/>
    </row>
    <row r="69" spans="1:5" ht="6" customHeight="1" x14ac:dyDescent="0.25"/>
    <row r="70" spans="1:5" x14ac:dyDescent="0.25">
      <c r="B70" s="131" t="s">
        <v>58</v>
      </c>
      <c r="C70" s="131"/>
      <c r="D70" s="131"/>
    </row>
    <row r="73" spans="1:5" ht="48.75" customHeight="1" thickBot="1" x14ac:dyDescent="0.3">
      <c r="B73" s="12" t="s">
        <v>151</v>
      </c>
      <c r="C73" s="12"/>
      <c r="D73" s="12"/>
      <c r="E73" s="1" t="s">
        <v>104</v>
      </c>
    </row>
    <row r="74" spans="1:5" ht="10.5" customHeight="1" thickBot="1" x14ac:dyDescent="0.3">
      <c r="B74" s="132"/>
      <c r="C74" s="133"/>
      <c r="D74" s="132"/>
      <c r="E74" s="1" t="s">
        <v>105</v>
      </c>
    </row>
    <row r="75" spans="1:5" ht="22.5" thickTop="1" thickBot="1" x14ac:dyDescent="0.3">
      <c r="B75" s="137"/>
      <c r="C75" s="135" t="s">
        <v>145</v>
      </c>
      <c r="D75" s="136"/>
    </row>
    <row r="76" spans="1:5" ht="16.5" thickTop="1" thickBot="1" x14ac:dyDescent="0.3">
      <c r="B76" s="109"/>
      <c r="C76" s="142" t="s">
        <v>150</v>
      </c>
      <c r="D76" s="143" t="s">
        <v>142</v>
      </c>
    </row>
    <row r="77" spans="1:5" x14ac:dyDescent="0.25">
      <c r="A77" s="1">
        <v>1</v>
      </c>
      <c r="B77" s="145">
        <v>2024</v>
      </c>
      <c r="C77" s="146">
        <v>120214</v>
      </c>
      <c r="D77" s="147">
        <f t="shared" ref="D77:D83" si="5">C77/C78-1</f>
        <v>0.14841705038307951</v>
      </c>
    </row>
    <row r="78" spans="1:5" x14ac:dyDescent="0.25">
      <c r="A78" s="1"/>
      <c r="B78" s="145">
        <v>2023</v>
      </c>
      <c r="C78" s="146">
        <v>104678</v>
      </c>
      <c r="D78" s="147">
        <f t="shared" si="5"/>
        <v>4.7597125758091385E-2</v>
      </c>
    </row>
    <row r="79" spans="1:5" x14ac:dyDescent="0.25">
      <c r="A79" s="1"/>
      <c r="B79" s="145">
        <v>2022</v>
      </c>
      <c r="C79" s="146">
        <v>99922</v>
      </c>
      <c r="D79" s="147">
        <f t="shared" si="5"/>
        <v>0.40671809888500965</v>
      </c>
    </row>
    <row r="80" spans="1:5" x14ac:dyDescent="0.25">
      <c r="A80" s="1"/>
      <c r="B80" s="145">
        <v>2021</v>
      </c>
      <c r="C80" s="146">
        <v>71032</v>
      </c>
      <c r="D80" s="147">
        <f t="shared" si="5"/>
        <v>0.96911817702991154</v>
      </c>
    </row>
    <row r="81" spans="1:5" x14ac:dyDescent="0.25">
      <c r="A81" s="1">
        <v>2</v>
      </c>
      <c r="B81" s="145">
        <v>2020</v>
      </c>
      <c r="C81" s="146">
        <v>36073</v>
      </c>
      <c r="D81" s="147">
        <f t="shared" si="5"/>
        <v>-0.72995208863602334</v>
      </c>
    </row>
    <row r="82" spans="1:5" x14ac:dyDescent="0.25">
      <c r="A82" s="1">
        <v>3</v>
      </c>
      <c r="B82" s="145">
        <v>2019</v>
      </c>
      <c r="C82" s="146">
        <v>133580</v>
      </c>
      <c r="D82" s="147">
        <f t="shared" si="5"/>
        <v>-2.3580837097788132E-2</v>
      </c>
    </row>
    <row r="83" spans="1:5" x14ac:dyDescent="0.25">
      <c r="A83" s="1">
        <v>4</v>
      </c>
      <c r="B83" s="145">
        <v>2018</v>
      </c>
      <c r="C83" s="146">
        <v>136806</v>
      </c>
      <c r="D83" s="147">
        <f t="shared" si="5"/>
        <v>-0.10395734814446089</v>
      </c>
    </row>
    <row r="84" spans="1:5" x14ac:dyDescent="0.25">
      <c r="A84" s="1">
        <v>5</v>
      </c>
      <c r="B84" s="145">
        <v>2017</v>
      </c>
      <c r="C84" s="146">
        <v>152678</v>
      </c>
      <c r="D84" s="147">
        <f>C84/C85-1</f>
        <v>3.5659777100955692E-2</v>
      </c>
    </row>
    <row r="85" spans="1:5" x14ac:dyDescent="0.25">
      <c r="A85" s="1">
        <v>6</v>
      </c>
      <c r="B85" s="145">
        <v>2016</v>
      </c>
      <c r="C85" s="146">
        <v>147421</v>
      </c>
      <c r="D85" s="147">
        <f>C85/C86-1</f>
        <v>0.24112645226469098</v>
      </c>
    </row>
    <row r="86" spans="1:5" x14ac:dyDescent="0.25">
      <c r="A86" s="1">
        <v>7</v>
      </c>
      <c r="B86" s="145">
        <v>2015</v>
      </c>
      <c r="C86" s="146">
        <v>118780</v>
      </c>
      <c r="D86" s="147">
        <f t="shared" ref="D86:D88" si="6">C86/C87-1</f>
        <v>-2.5402868489284192E-2</v>
      </c>
    </row>
    <row r="87" spans="1:5" x14ac:dyDescent="0.25">
      <c r="A87" s="1">
        <v>8</v>
      </c>
      <c r="B87" s="145">
        <v>2014</v>
      </c>
      <c r="C87" s="146">
        <v>121876</v>
      </c>
      <c r="D87" s="147">
        <f t="shared" si="6"/>
        <v>6.138800107988529E-2</v>
      </c>
    </row>
    <row r="88" spans="1:5" x14ac:dyDescent="0.25">
      <c r="A88" s="1">
        <v>9</v>
      </c>
      <c r="B88" s="145">
        <v>2013</v>
      </c>
      <c r="C88" s="146">
        <v>114827</v>
      </c>
      <c r="D88" s="147">
        <f t="shared" si="6"/>
        <v>2.3897206345243394E-2</v>
      </c>
    </row>
    <row r="89" spans="1:5" x14ac:dyDescent="0.25">
      <c r="A89" s="1">
        <v>10</v>
      </c>
      <c r="B89" s="145">
        <v>2012</v>
      </c>
      <c r="C89" s="146">
        <v>112147</v>
      </c>
      <c r="D89" s="147">
        <f>C89/C90-1</f>
        <v>-5.3252289899117788E-2</v>
      </c>
    </row>
    <row r="90" spans="1:5" x14ac:dyDescent="0.25">
      <c r="A90" s="1">
        <v>11</v>
      </c>
      <c r="B90" s="145">
        <v>2011</v>
      </c>
      <c r="C90" s="146">
        <v>118455</v>
      </c>
      <c r="D90" s="147">
        <f t="shared" ref="D90" si="7">C90/C91-1</f>
        <v>0.19296037061282045</v>
      </c>
    </row>
    <row r="91" spans="1:5" x14ac:dyDescent="0.25">
      <c r="A91" s="1">
        <v>12</v>
      </c>
      <c r="B91" s="145">
        <v>2010</v>
      </c>
      <c r="C91" s="146">
        <v>99295</v>
      </c>
      <c r="D91" s="147"/>
    </row>
    <row r="92" spans="1:5" ht="6" customHeight="1" x14ac:dyDescent="0.25"/>
    <row r="93" spans="1:5" x14ac:dyDescent="0.25">
      <c r="B93" s="131" t="s">
        <v>58</v>
      </c>
      <c r="C93" s="131"/>
      <c r="D93" s="131"/>
    </row>
    <row r="96" spans="1:5" ht="48.75" customHeight="1" thickBot="1" x14ac:dyDescent="0.3">
      <c r="B96" s="12" t="s">
        <v>282</v>
      </c>
      <c r="C96" s="12"/>
      <c r="D96" s="12"/>
      <c r="E96" s="1" t="s">
        <v>117</v>
      </c>
    </row>
    <row r="97" spans="2:5" ht="10.5" customHeight="1" thickBot="1" x14ac:dyDescent="0.3">
      <c r="B97" s="132"/>
      <c r="C97" s="133"/>
      <c r="D97" s="132"/>
      <c r="E97" s="1" t="s">
        <v>118</v>
      </c>
    </row>
    <row r="98" spans="2:5" ht="22.5" thickTop="1" thickBot="1" x14ac:dyDescent="0.3">
      <c r="B98" s="152" t="s">
        <v>99</v>
      </c>
      <c r="C98" s="135" t="s">
        <v>35</v>
      </c>
      <c r="D98" s="136"/>
    </row>
    <row r="99" spans="2:5" ht="16.5" thickTop="1" thickBot="1" x14ac:dyDescent="0.3">
      <c r="B99" s="109"/>
      <c r="C99" s="142" t="s">
        <v>150</v>
      </c>
      <c r="D99" s="143" t="s">
        <v>142</v>
      </c>
    </row>
    <row r="100" spans="2:5" x14ac:dyDescent="0.25">
      <c r="B100" s="145">
        <v>2024</v>
      </c>
      <c r="C100" s="146">
        <v>176227</v>
      </c>
      <c r="D100" s="147">
        <f t="shared" ref="D100:D113" si="8">C100/C101-1</f>
        <v>0.19047361701265286</v>
      </c>
    </row>
    <row r="101" spans="2:5" x14ac:dyDescent="0.25">
      <c r="B101" s="145">
        <v>2023</v>
      </c>
      <c r="C101" s="146">
        <v>148031</v>
      </c>
      <c r="D101" s="147">
        <f t="shared" si="8"/>
        <v>7.2750594237347199E-2</v>
      </c>
    </row>
    <row r="102" spans="2:5" x14ac:dyDescent="0.25">
      <c r="B102" s="145">
        <v>2022</v>
      </c>
      <c r="C102" s="146">
        <v>137992</v>
      </c>
      <c r="D102" s="147">
        <f t="shared" si="8"/>
        <v>0.9899630826026764</v>
      </c>
    </row>
    <row r="103" spans="2:5" x14ac:dyDescent="0.25">
      <c r="B103" s="145">
        <v>2021</v>
      </c>
      <c r="C103" s="146">
        <v>69344</v>
      </c>
      <c r="D103" s="147">
        <f t="shared" si="8"/>
        <v>0.32204682376267835</v>
      </c>
    </row>
    <row r="104" spans="2:5" x14ac:dyDescent="0.25">
      <c r="B104" s="145">
        <v>2020</v>
      </c>
      <c r="C104" s="146">
        <v>52452</v>
      </c>
      <c r="D104" s="147">
        <f t="shared" si="8"/>
        <v>-0.67774992627543496</v>
      </c>
    </row>
    <row r="105" spans="2:5" x14ac:dyDescent="0.25">
      <c r="B105" s="145">
        <v>2019</v>
      </c>
      <c r="C105" s="146">
        <v>162768</v>
      </c>
      <c r="D105" s="147">
        <f t="shared" si="8"/>
        <v>-8.2330256919112998E-2</v>
      </c>
    </row>
    <row r="106" spans="2:5" x14ac:dyDescent="0.25">
      <c r="B106" s="145">
        <v>2018</v>
      </c>
      <c r="C106" s="146">
        <v>177371</v>
      </c>
      <c r="D106" s="147">
        <f t="shared" si="8"/>
        <v>-5.801534825672483E-2</v>
      </c>
    </row>
    <row r="107" spans="2:5" x14ac:dyDescent="0.25">
      <c r="B107" s="145">
        <v>2017</v>
      </c>
      <c r="C107" s="146">
        <v>188295</v>
      </c>
      <c r="D107" s="147">
        <f t="shared" si="8"/>
        <v>-3.4022993223103981E-2</v>
      </c>
    </row>
    <row r="108" spans="2:5" x14ac:dyDescent="0.25">
      <c r="B108" s="145">
        <v>2016</v>
      </c>
      <c r="C108" s="146">
        <v>194927</v>
      </c>
      <c r="D108" s="147">
        <f t="shared" si="8"/>
        <v>0.16641733885444832</v>
      </c>
    </row>
    <row r="109" spans="2:5" x14ac:dyDescent="0.25">
      <c r="B109" s="145">
        <v>2015</v>
      </c>
      <c r="C109" s="146">
        <v>167116</v>
      </c>
      <c r="D109" s="147">
        <f t="shared" si="8"/>
        <v>2.9470467929921362E-2</v>
      </c>
    </row>
    <row r="110" spans="2:5" x14ac:dyDescent="0.25">
      <c r="B110" s="145">
        <v>2014</v>
      </c>
      <c r="C110" s="146">
        <v>162332</v>
      </c>
      <c r="D110" s="147">
        <f t="shared" si="8"/>
        <v>7.747245453338647E-2</v>
      </c>
    </row>
    <row r="111" spans="2:5" x14ac:dyDescent="0.25">
      <c r="B111" s="145">
        <v>2013</v>
      </c>
      <c r="C111" s="146">
        <v>150660</v>
      </c>
      <c r="D111" s="147">
        <f t="shared" si="8"/>
        <v>5.496813948603041E-2</v>
      </c>
    </row>
    <row r="112" spans="2:5" x14ac:dyDescent="0.25">
      <c r="B112" s="145">
        <v>2012</v>
      </c>
      <c r="C112" s="146">
        <v>142810</v>
      </c>
      <c r="D112" s="147">
        <f t="shared" si="8"/>
        <v>-7.4579280581133833E-2</v>
      </c>
    </row>
    <row r="113" spans="2:4" x14ac:dyDescent="0.25">
      <c r="B113" s="145">
        <v>2011</v>
      </c>
      <c r="C113" s="146">
        <v>154319</v>
      </c>
      <c r="D113" s="147">
        <f t="shared" si="8"/>
        <v>-6.6498499806426636E-2</v>
      </c>
    </row>
    <row r="114" spans="2:4" x14ac:dyDescent="0.25">
      <c r="B114" s="145">
        <v>2010</v>
      </c>
      <c r="C114" s="146">
        <v>165312</v>
      </c>
      <c r="D114" s="147"/>
    </row>
    <row r="115" spans="2:4" ht="6" customHeight="1" x14ac:dyDescent="0.25"/>
    <row r="116" spans="2:4" x14ac:dyDescent="0.25">
      <c r="B116" s="131" t="s">
        <v>58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EB87-81E3-47FE-97DA-8A448F81F5BC}">
  <sheetPr>
    <tabColor rgb="FFBB5C0D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22EC0-A512-4771-B4B9-0AD983303FF8}">
  <sheetPr>
    <tabColor rgb="FFF29140"/>
  </sheetPr>
  <dimension ref="A4:O270"/>
  <sheetViews>
    <sheetView showGridLines="0" topLeftCell="E1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283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71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CONCATENATE("var ",RIGHT(C7,2),"/",RIGHT(C7-1,2))</f>
        <v>var 20/19</v>
      </c>
      <c r="E8" s="144" t="s">
        <v>72</v>
      </c>
      <c r="F8" s="143" t="str">
        <f>CONCATENATE("var ",RIGHT(E7,2),"/",RIGHT(C7,2))</f>
        <v>var 21/20</v>
      </c>
      <c r="G8" s="144" t="s">
        <v>72</v>
      </c>
      <c r="H8" s="143" t="str">
        <f>CONCATENATE("var ",RIGHT(G7,2),"/",RIGHT(E7,2))</f>
        <v>var 22/21</v>
      </c>
      <c r="I8" s="144" t="s">
        <v>72</v>
      </c>
      <c r="J8" s="143" t="str">
        <f>CONCATENATE("var ",RIGHT(I7,2),"/",RIGHT(G7,2))</f>
        <v>var 23/22</v>
      </c>
      <c r="K8" s="144" t="s">
        <v>72</v>
      </c>
      <c r="L8" s="143" t="str">
        <f>CONCATENATE("var ",RIGHT(K7,2),"/",RIGHT(I7,2))</f>
        <v>var 24/23</v>
      </c>
      <c r="M8" s="144" t="s">
        <v>72</v>
      </c>
      <c r="N8" s="143" t="str">
        <f>CONCATENATE("var ",RIGHT(M7,2),"/",RIGHT(K7,2))</f>
        <v>var 25/24</v>
      </c>
    </row>
    <row r="9" spans="1:15" x14ac:dyDescent="0.25">
      <c r="A9" s="1" t="s">
        <v>73</v>
      </c>
      <c r="B9" s="145" t="s">
        <v>74</v>
      </c>
      <c r="C9" s="146">
        <v>493497</v>
      </c>
      <c r="D9" s="147">
        <v>1.0158965394424957E-2</v>
      </c>
      <c r="E9" s="146">
        <v>29647</v>
      </c>
      <c r="F9" s="147">
        <f t="shared" ref="F9:L21" si="4">IFERROR(E9/C9-1,"-")</f>
        <v>-0.93992466012964615</v>
      </c>
      <c r="G9" s="146">
        <v>262511</v>
      </c>
      <c r="H9" s="147">
        <f t="shared" si="4"/>
        <v>7.8545552669747369</v>
      </c>
      <c r="I9" s="146">
        <v>459644</v>
      </c>
      <c r="J9" s="147">
        <f t="shared" si="4"/>
        <v>0.75095138870371136</v>
      </c>
      <c r="K9" s="146">
        <v>482317</v>
      </c>
      <c r="L9" s="147">
        <f t="shared" si="4"/>
        <v>4.9327305479893058E-2</v>
      </c>
      <c r="M9" s="146">
        <v>494946</v>
      </c>
      <c r="N9" s="147">
        <f>IFERROR(M9/K9-1,"-")</f>
        <v>2.6184024199851885E-2</v>
      </c>
    </row>
    <row r="10" spans="1:15" x14ac:dyDescent="0.25">
      <c r="A10" s="1" t="s">
        <v>75</v>
      </c>
      <c r="B10" s="145" t="s">
        <v>76</v>
      </c>
      <c r="C10" s="146">
        <v>430844</v>
      </c>
      <c r="D10" s="147">
        <v>-9.1417348367941464E-3</v>
      </c>
      <c r="E10" s="146">
        <v>25901</v>
      </c>
      <c r="F10" s="147">
        <f t="shared" si="4"/>
        <v>-0.93988311314536122</v>
      </c>
      <c r="G10" s="146">
        <v>300105</v>
      </c>
      <c r="H10" s="147">
        <f t="shared" si="4"/>
        <v>10.586618277286592</v>
      </c>
      <c r="I10" s="146">
        <v>411785</v>
      </c>
      <c r="J10" s="147">
        <f t="shared" si="4"/>
        <v>0.37213641892004468</v>
      </c>
      <c r="K10" s="146">
        <v>476786</v>
      </c>
      <c r="L10" s="147">
        <f t="shared" si="4"/>
        <v>0.15785179159027152</v>
      </c>
      <c r="M10" s="146">
        <v>478546</v>
      </c>
      <c r="N10" s="147">
        <f t="shared" ref="N10:N18" si="5">IFERROR(M10/K10-1,"-")</f>
        <v>3.6913835557252916E-3</v>
      </c>
    </row>
    <row r="11" spans="1:15" x14ac:dyDescent="0.25">
      <c r="A11" s="1" t="s">
        <v>77</v>
      </c>
      <c r="B11" s="145" t="s">
        <v>78</v>
      </c>
      <c r="C11" s="146">
        <v>217806</v>
      </c>
      <c r="D11" s="147">
        <v>-0.53633437502661008</v>
      </c>
      <c r="E11" s="146">
        <v>35797</v>
      </c>
      <c r="F11" s="147">
        <f t="shared" si="4"/>
        <v>-0.83564731917394375</v>
      </c>
      <c r="G11" s="146">
        <v>366039</v>
      </c>
      <c r="H11" s="147">
        <f t="shared" si="4"/>
        <v>9.225409950554516</v>
      </c>
      <c r="I11" s="146">
        <v>435839</v>
      </c>
      <c r="J11" s="147">
        <f t="shared" si="4"/>
        <v>0.19069006308071001</v>
      </c>
      <c r="K11" s="146">
        <v>499150</v>
      </c>
      <c r="L11" s="147">
        <f t="shared" si="4"/>
        <v>0.14526235605349691</v>
      </c>
      <c r="M11" s="146">
        <v>499373</v>
      </c>
      <c r="N11" s="147">
        <f t="shared" si="5"/>
        <v>4.4675949113504032E-4</v>
      </c>
    </row>
    <row r="12" spans="1:15" x14ac:dyDescent="0.25">
      <c r="A12" s="1" t="s">
        <v>79</v>
      </c>
      <c r="B12" s="145" t="s">
        <v>80</v>
      </c>
      <c r="C12" s="146">
        <v>0</v>
      </c>
      <c r="D12" s="147">
        <v>-1</v>
      </c>
      <c r="E12" s="146">
        <v>33867</v>
      </c>
      <c r="F12" s="147" t="str">
        <f t="shared" si="4"/>
        <v>-</v>
      </c>
      <c r="G12" s="146">
        <v>348988</v>
      </c>
      <c r="H12" s="147">
        <f t="shared" si="4"/>
        <v>9.3046623556854762</v>
      </c>
      <c r="I12" s="146">
        <v>379392</v>
      </c>
      <c r="J12" s="147">
        <f t="shared" si="4"/>
        <v>8.7120474056414654E-2</v>
      </c>
      <c r="K12" s="146">
        <v>411482</v>
      </c>
      <c r="L12" s="147">
        <f t="shared" si="4"/>
        <v>8.4582700742240169E-2</v>
      </c>
      <c r="M12" s="146">
        <v>421131</v>
      </c>
      <c r="N12" s="147">
        <f t="shared" si="5"/>
        <v>2.3449385392313671E-2</v>
      </c>
    </row>
    <row r="13" spans="1:15" x14ac:dyDescent="0.25">
      <c r="A13" s="1" t="s">
        <v>81</v>
      </c>
      <c r="B13" s="145" t="s">
        <v>82</v>
      </c>
      <c r="C13" s="146">
        <v>0</v>
      </c>
      <c r="D13" s="147">
        <v>-1</v>
      </c>
      <c r="E13" s="146">
        <v>65490</v>
      </c>
      <c r="F13" s="147" t="str">
        <f t="shared" si="4"/>
        <v>-</v>
      </c>
      <c r="G13" s="146">
        <v>310799</v>
      </c>
      <c r="H13" s="147">
        <f t="shared" si="4"/>
        <v>3.7457474423576116</v>
      </c>
      <c r="I13" s="146">
        <v>340598</v>
      </c>
      <c r="J13" s="147">
        <f t="shared" si="4"/>
        <v>9.5878686868361873E-2</v>
      </c>
      <c r="K13" s="146">
        <v>405702</v>
      </c>
      <c r="L13" s="147">
        <f t="shared" si="4"/>
        <v>0.19114616057639799</v>
      </c>
      <c r="M13" s="146">
        <v>405133</v>
      </c>
      <c r="N13" s="147">
        <f t="shared" si="5"/>
        <v>-1.4025072590225784E-3</v>
      </c>
    </row>
    <row r="14" spans="1:15" x14ac:dyDescent="0.25">
      <c r="A14" s="1" t="s">
        <v>83</v>
      </c>
      <c r="B14" s="145" t="s">
        <v>84</v>
      </c>
      <c r="C14" s="146">
        <v>0</v>
      </c>
      <c r="D14" s="147">
        <v>-1</v>
      </c>
      <c r="E14" s="146">
        <v>110623</v>
      </c>
      <c r="F14" s="147" t="str">
        <f t="shared" si="4"/>
        <v>-</v>
      </c>
      <c r="G14" s="146">
        <v>364068</v>
      </c>
      <c r="H14" s="147">
        <f t="shared" si="4"/>
        <v>2.2910696690561636</v>
      </c>
      <c r="I14" s="146">
        <v>393768</v>
      </c>
      <c r="J14" s="147">
        <f t="shared" si="4"/>
        <v>8.1578166716107958E-2</v>
      </c>
      <c r="K14" s="146">
        <v>460449</v>
      </c>
      <c r="L14" s="147">
        <f t="shared" si="4"/>
        <v>0.16934083013347956</v>
      </c>
      <c r="M14" s="146">
        <v>430081</v>
      </c>
      <c r="N14" s="147">
        <f t="shared" si="5"/>
        <v>-6.5953015426246986E-2</v>
      </c>
    </row>
    <row r="15" spans="1:15" x14ac:dyDescent="0.25">
      <c r="A15" s="1" t="s">
        <v>85</v>
      </c>
      <c r="B15" s="145" t="s">
        <v>86</v>
      </c>
      <c r="C15" s="146">
        <v>0</v>
      </c>
      <c r="D15" s="147">
        <v>-1</v>
      </c>
      <c r="E15" s="146">
        <v>225677</v>
      </c>
      <c r="F15" s="147" t="str">
        <f t="shared" si="4"/>
        <v>-</v>
      </c>
      <c r="G15" s="146">
        <v>417659</v>
      </c>
      <c r="H15" s="147">
        <f t="shared" si="4"/>
        <v>0.85069369054001953</v>
      </c>
      <c r="I15" s="146">
        <v>454413</v>
      </c>
      <c r="J15" s="147">
        <f t="shared" si="4"/>
        <v>8.8000019154381937E-2</v>
      </c>
      <c r="K15" s="146">
        <v>532065</v>
      </c>
      <c r="L15" s="147">
        <f t="shared" si="4"/>
        <v>0.17088419565461366</v>
      </c>
      <c r="M15" s="146">
        <v>526626</v>
      </c>
      <c r="N15" s="147">
        <f t="shared" si="5"/>
        <v>-1.0222435228778415E-2</v>
      </c>
    </row>
    <row r="16" spans="1:15" x14ac:dyDescent="0.25">
      <c r="A16" s="1" t="s">
        <v>87</v>
      </c>
      <c r="B16" s="145" t="s">
        <v>88</v>
      </c>
      <c r="C16" s="146">
        <v>115808</v>
      </c>
      <c r="D16" s="147">
        <v>-0.7741072194870755</v>
      </c>
      <c r="E16" s="146">
        <v>283986</v>
      </c>
      <c r="F16" s="147">
        <f t="shared" si="4"/>
        <v>1.4522140093948606</v>
      </c>
      <c r="G16" s="146">
        <v>416027</v>
      </c>
      <c r="H16" s="147">
        <f t="shared" si="4"/>
        <v>0.46495601895868099</v>
      </c>
      <c r="I16" s="146">
        <v>480859</v>
      </c>
      <c r="J16" s="147">
        <f t="shared" si="4"/>
        <v>0.15583603948782176</v>
      </c>
      <c r="K16" s="146">
        <v>551869</v>
      </c>
      <c r="L16" s="147">
        <f t="shared" si="4"/>
        <v>0.14767322645515635</v>
      </c>
      <c r="M16" s="146">
        <v>557802</v>
      </c>
      <c r="N16" s="147">
        <f t="shared" si="5"/>
        <v>1.0750739758891958E-2</v>
      </c>
    </row>
    <row r="17" spans="1:15" x14ac:dyDescent="0.25">
      <c r="A17" s="1" t="s">
        <v>89</v>
      </c>
      <c r="B17" s="145" t="s">
        <v>90</v>
      </c>
      <c r="C17" s="146">
        <v>80706</v>
      </c>
      <c r="D17" s="147">
        <v>-0.82868605391636596</v>
      </c>
      <c r="E17" s="146">
        <v>281990</v>
      </c>
      <c r="F17" s="147">
        <f t="shared" si="4"/>
        <v>2.4940400961514633</v>
      </c>
      <c r="G17" s="146">
        <v>378277</v>
      </c>
      <c r="H17" s="147">
        <f t="shared" si="4"/>
        <v>0.34145537075782828</v>
      </c>
      <c r="I17" s="146">
        <v>441114</v>
      </c>
      <c r="J17" s="147">
        <f t="shared" si="4"/>
        <v>0.16611372089764909</v>
      </c>
      <c r="K17" s="146">
        <v>489204</v>
      </c>
      <c r="L17" s="147">
        <f t="shared" si="4"/>
        <v>0.10901943715230078</v>
      </c>
      <c r="M17" s="146">
        <v>455849</v>
      </c>
      <c r="N17" s="147">
        <f t="shared" si="5"/>
        <v>-6.8182189843091989E-2</v>
      </c>
    </row>
    <row r="18" spans="1:15" x14ac:dyDescent="0.25">
      <c r="A18" s="1" t="s">
        <v>91</v>
      </c>
      <c r="B18" s="145" t="s">
        <v>92</v>
      </c>
      <c r="C18" s="146">
        <v>56100</v>
      </c>
      <c r="D18" s="147">
        <v>-0.86636143395848864</v>
      </c>
      <c r="E18" s="146">
        <v>287185</v>
      </c>
      <c r="F18" s="147">
        <f t="shared" si="4"/>
        <v>4.1191622103386809</v>
      </c>
      <c r="G18" s="146">
        <v>375972</v>
      </c>
      <c r="H18" s="147">
        <f t="shared" si="4"/>
        <v>0.30916308303010265</v>
      </c>
      <c r="I18" s="146">
        <v>428972</v>
      </c>
      <c r="J18" s="147">
        <f t="shared" si="4"/>
        <v>0.14096794442139315</v>
      </c>
      <c r="K18" s="146">
        <v>490987</v>
      </c>
      <c r="L18" s="147">
        <f t="shared" si="4"/>
        <v>0.14456654513581313</v>
      </c>
      <c r="M18" s="146">
        <v>476664</v>
      </c>
      <c r="N18" s="147">
        <f t="shared" si="5"/>
        <v>-2.9171851800556814E-2</v>
      </c>
    </row>
    <row r="19" spans="1:15" x14ac:dyDescent="0.25">
      <c r="A19" s="1" t="s">
        <v>93</v>
      </c>
      <c r="B19" s="145" t="s">
        <v>94</v>
      </c>
      <c r="C19" s="146">
        <v>36828</v>
      </c>
      <c r="D19" s="147">
        <v>-0.92058892022666705</v>
      </c>
      <c r="E19" s="146">
        <v>303117</v>
      </c>
      <c r="F19" s="147">
        <f t="shared" si="4"/>
        <v>7.2306125773867702</v>
      </c>
      <c r="G19" s="146">
        <v>401911</v>
      </c>
      <c r="H19" s="147">
        <f t="shared" si="4"/>
        <v>0.32592695229894719</v>
      </c>
      <c r="I19" s="146">
        <v>456108</v>
      </c>
      <c r="J19" s="147">
        <f t="shared" si="4"/>
        <v>0.13484826242625858</v>
      </c>
      <c r="K19" s="146">
        <v>482914</v>
      </c>
      <c r="L19" s="147">
        <f t="shared" si="4"/>
        <v>5.877116823208528E-2</v>
      </c>
      <c r="M19" s="146"/>
      <c r="N19" s="147"/>
    </row>
    <row r="20" spans="1:15" x14ac:dyDescent="0.25">
      <c r="A20" s="1" t="s">
        <v>95</v>
      </c>
      <c r="B20" s="145" t="s">
        <v>96</v>
      </c>
      <c r="C20" s="146">
        <v>44846</v>
      </c>
      <c r="D20" s="147">
        <v>-0.90272882455139569</v>
      </c>
      <c r="E20" s="146">
        <v>284082</v>
      </c>
      <c r="F20" s="147">
        <f t="shared" si="4"/>
        <v>5.3346117825447088</v>
      </c>
      <c r="G20" s="146">
        <v>410037</v>
      </c>
      <c r="H20" s="147">
        <f t="shared" si="4"/>
        <v>0.4433755042558134</v>
      </c>
      <c r="I20" s="146">
        <v>440835</v>
      </c>
      <c r="J20" s="147">
        <f t="shared" si="4"/>
        <v>7.5110294924604304E-2</v>
      </c>
      <c r="K20" s="146">
        <v>468874</v>
      </c>
      <c r="L20" s="147">
        <f t="shared" si="4"/>
        <v>6.3604296392074211E-2</v>
      </c>
      <c r="M20" s="146"/>
      <c r="N20" s="147"/>
    </row>
    <row r="21" spans="1:15" ht="15.75" x14ac:dyDescent="0.25">
      <c r="A21" s="1" t="s">
        <v>0</v>
      </c>
      <c r="B21" s="148" t="s">
        <v>33</v>
      </c>
      <c r="C21" s="149">
        <v>1546641</v>
      </c>
      <c r="D21" s="150">
        <v>-0.71841117178520508</v>
      </c>
      <c r="E21" s="149">
        <v>1967362</v>
      </c>
      <c r="F21" s="150">
        <f t="shared" si="4"/>
        <v>0.27202240209589679</v>
      </c>
      <c r="G21" s="149">
        <v>4352393</v>
      </c>
      <c r="H21" s="150">
        <f t="shared" si="4"/>
        <v>1.2122990075034488</v>
      </c>
      <c r="I21" s="149">
        <v>5123327</v>
      </c>
      <c r="J21" s="150">
        <f t="shared" si="4"/>
        <v>0.17712876571577985</v>
      </c>
      <c r="K21" s="149">
        <v>5751799</v>
      </c>
      <c r="L21" s="150">
        <f t="shared" si="4"/>
        <v>0.12266872678632468</v>
      </c>
      <c r="M21" s="149">
        <v>3813638</v>
      </c>
      <c r="N21" s="150">
        <v>-1.6184008670565575E-3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284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100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CONCATENATE("var. ",RIGHT(C29,2),"/",RIGHT(C29-1,2))</f>
        <v>var. 20/19</v>
      </c>
      <c r="E30" s="144" t="s">
        <v>72</v>
      </c>
      <c r="F30" s="143" t="s">
        <v>255</v>
      </c>
      <c r="G30" s="144" t="s">
        <v>72</v>
      </c>
      <c r="H30" s="143" t="s">
        <v>255</v>
      </c>
      <c r="I30" s="144" t="s">
        <v>72</v>
      </c>
      <c r="J30" s="143" t="s">
        <v>255</v>
      </c>
      <c r="K30" s="144" t="s">
        <v>72</v>
      </c>
      <c r="L30" s="143" t="s">
        <v>255</v>
      </c>
      <c r="M30" s="144" t="s">
        <v>72</v>
      </c>
      <c r="N30" s="143" t="s">
        <v>285</v>
      </c>
    </row>
    <row r="31" spans="1:15" x14ac:dyDescent="0.25">
      <c r="B31" s="145" t="s">
        <v>74</v>
      </c>
      <c r="C31" s="146">
        <v>109435</v>
      </c>
      <c r="D31" s="147">
        <v>0.23757449647732032</v>
      </c>
      <c r="E31" s="146">
        <v>7417</v>
      </c>
      <c r="F31" s="147">
        <f t="shared" ref="F31:L43" si="6">IFERROR(E31/C31-1,"-")</f>
        <v>-0.93222460821492215</v>
      </c>
      <c r="G31" s="146">
        <v>60652</v>
      </c>
      <c r="H31" s="147">
        <f t="shared" si="6"/>
        <v>7.1774302278549271</v>
      </c>
      <c r="I31" s="146">
        <v>107373</v>
      </c>
      <c r="J31" s="147">
        <f t="shared" si="6"/>
        <v>0.77031260304689053</v>
      </c>
      <c r="K31" s="146">
        <v>84180</v>
      </c>
      <c r="L31" s="147">
        <f t="shared" si="6"/>
        <v>-0.21600402335782742</v>
      </c>
      <c r="M31" s="146">
        <v>87577</v>
      </c>
      <c r="N31" s="147">
        <f t="shared" ref="N31:N40" si="7">IFERROR(M31/K31-1,"-")</f>
        <v>4.0354003326205756E-2</v>
      </c>
    </row>
    <row r="32" spans="1:15" x14ac:dyDescent="0.25">
      <c r="B32" s="145" t="s">
        <v>76</v>
      </c>
      <c r="C32" s="146">
        <v>98017</v>
      </c>
      <c r="D32" s="147">
        <v>0.15001583930729434</v>
      </c>
      <c r="E32" s="146">
        <v>7375</v>
      </c>
      <c r="F32" s="147">
        <f t="shared" si="6"/>
        <v>-0.9247579501515043</v>
      </c>
      <c r="G32" s="146">
        <v>88163</v>
      </c>
      <c r="H32" s="147">
        <f t="shared" si="6"/>
        <v>10.954305084745762</v>
      </c>
      <c r="I32" s="146">
        <v>93902</v>
      </c>
      <c r="J32" s="147">
        <f t="shared" si="6"/>
        <v>6.5095334777627745E-2</v>
      </c>
      <c r="K32" s="146">
        <v>82338</v>
      </c>
      <c r="L32" s="147">
        <f t="shared" si="6"/>
        <v>-0.12314966667376626</v>
      </c>
      <c r="M32" s="146">
        <v>82514</v>
      </c>
      <c r="N32" s="147">
        <f t="shared" si="7"/>
        <v>2.1375306662780869E-3</v>
      </c>
    </row>
    <row r="33" spans="2:15" x14ac:dyDescent="0.25">
      <c r="B33" s="145" t="s">
        <v>78</v>
      </c>
      <c r="C33" s="146">
        <v>45193</v>
      </c>
      <c r="D33" s="147">
        <v>-0.60355626513210991</v>
      </c>
      <c r="E33" s="146">
        <v>10153</v>
      </c>
      <c r="F33" s="147">
        <f t="shared" si="6"/>
        <v>-0.77534131392029737</v>
      </c>
      <c r="G33" s="146">
        <v>114307</v>
      </c>
      <c r="H33" s="147">
        <f t="shared" si="6"/>
        <v>10.25844577957254</v>
      </c>
      <c r="I33" s="146">
        <v>120720</v>
      </c>
      <c r="J33" s="147">
        <f t="shared" si="6"/>
        <v>5.6103300760233399E-2</v>
      </c>
      <c r="K33" s="146">
        <v>112876</v>
      </c>
      <c r="L33" s="147">
        <f t="shared" si="6"/>
        <v>-6.4976805831676643E-2</v>
      </c>
      <c r="M33" s="146">
        <v>105271</v>
      </c>
      <c r="N33" s="147">
        <f t="shared" si="7"/>
        <v>-6.7374818384776214E-2</v>
      </c>
    </row>
    <row r="34" spans="2:15" x14ac:dyDescent="0.25">
      <c r="B34" s="145" t="s">
        <v>80</v>
      </c>
      <c r="C34" s="146">
        <v>0</v>
      </c>
      <c r="D34" s="147">
        <v>-1</v>
      </c>
      <c r="E34" s="146">
        <v>12493</v>
      </c>
      <c r="F34" s="147" t="str">
        <f t="shared" si="6"/>
        <v>-</v>
      </c>
      <c r="G34" s="146">
        <v>130266</v>
      </c>
      <c r="H34" s="147">
        <f t="shared" si="6"/>
        <v>9.4271191867445765</v>
      </c>
      <c r="I34" s="146">
        <v>140492</v>
      </c>
      <c r="J34" s="147">
        <f t="shared" si="6"/>
        <v>7.850091351542221E-2</v>
      </c>
      <c r="K34" s="146">
        <v>127831</v>
      </c>
      <c r="L34" s="147">
        <f t="shared" si="6"/>
        <v>-9.0119010335108052E-2</v>
      </c>
      <c r="M34" s="146">
        <v>141536</v>
      </c>
      <c r="N34" s="147">
        <f t="shared" si="7"/>
        <v>0.10721186566638763</v>
      </c>
    </row>
    <row r="35" spans="2:15" x14ac:dyDescent="0.25">
      <c r="B35" s="145" t="s">
        <v>82</v>
      </c>
      <c r="C35" s="146">
        <v>0</v>
      </c>
      <c r="D35" s="147">
        <v>-1</v>
      </c>
      <c r="E35" s="146">
        <v>30219</v>
      </c>
      <c r="F35" s="147" t="str">
        <f t="shared" si="6"/>
        <v>-</v>
      </c>
      <c r="G35" s="146">
        <v>157891</v>
      </c>
      <c r="H35" s="147">
        <f t="shared" si="6"/>
        <v>4.2248916244746679</v>
      </c>
      <c r="I35" s="146">
        <v>148058</v>
      </c>
      <c r="J35" s="147">
        <f t="shared" si="6"/>
        <v>-6.2277140558993249E-2</v>
      </c>
      <c r="K35" s="146">
        <v>161111</v>
      </c>
      <c r="L35" s="147">
        <f t="shared" si="6"/>
        <v>8.8161396209593512E-2</v>
      </c>
      <c r="M35" s="146">
        <v>169329</v>
      </c>
      <c r="N35" s="147">
        <f t="shared" si="7"/>
        <v>5.1008311040214416E-2</v>
      </c>
    </row>
    <row r="36" spans="2:15" x14ac:dyDescent="0.25">
      <c r="B36" s="145" t="s">
        <v>84</v>
      </c>
      <c r="C36" s="146">
        <v>0</v>
      </c>
      <c r="D36" s="147">
        <v>-1</v>
      </c>
      <c r="E36" s="146">
        <v>57962</v>
      </c>
      <c r="F36" s="147" t="str">
        <f t="shared" si="6"/>
        <v>-</v>
      </c>
      <c r="G36" s="146">
        <v>189872</v>
      </c>
      <c r="H36" s="147">
        <f t="shared" si="6"/>
        <v>2.2758013871156964</v>
      </c>
      <c r="I36" s="146">
        <v>185864</v>
      </c>
      <c r="J36" s="147">
        <f t="shared" si="6"/>
        <v>-2.1108957613550139E-2</v>
      </c>
      <c r="K36" s="146">
        <v>186304</v>
      </c>
      <c r="L36" s="147">
        <f t="shared" si="6"/>
        <v>2.3673223432187918E-3</v>
      </c>
      <c r="M36" s="146">
        <v>183684</v>
      </c>
      <c r="N36" s="147">
        <f t="shared" si="7"/>
        <v>-1.4063036757128167E-2</v>
      </c>
    </row>
    <row r="37" spans="2:15" x14ac:dyDescent="0.25">
      <c r="B37" s="145" t="s">
        <v>86</v>
      </c>
      <c r="C37" s="146">
        <v>0</v>
      </c>
      <c r="D37" s="147">
        <v>-1</v>
      </c>
      <c r="E37" s="146">
        <v>128184</v>
      </c>
      <c r="F37" s="147" t="str">
        <f t="shared" si="6"/>
        <v>-</v>
      </c>
      <c r="G37" s="146">
        <v>201715</v>
      </c>
      <c r="H37" s="147">
        <f t="shared" si="6"/>
        <v>0.57363633526805224</v>
      </c>
      <c r="I37" s="146">
        <v>201058</v>
      </c>
      <c r="J37" s="147">
        <f t="shared" si="6"/>
        <v>-3.2570706194383625E-3</v>
      </c>
      <c r="K37" s="146">
        <v>207746</v>
      </c>
      <c r="L37" s="147">
        <f t="shared" si="6"/>
        <v>3.3264033264033266E-2</v>
      </c>
      <c r="M37" s="146">
        <v>219561</v>
      </c>
      <c r="N37" s="147">
        <f t="shared" si="7"/>
        <v>5.6872334485381204E-2</v>
      </c>
    </row>
    <row r="38" spans="2:15" x14ac:dyDescent="0.25">
      <c r="B38" s="145" t="s">
        <v>88</v>
      </c>
      <c r="C38" s="146">
        <v>66105</v>
      </c>
      <c r="D38" s="147">
        <v>-0.70621044585081427</v>
      </c>
      <c r="E38" s="146">
        <v>162040</v>
      </c>
      <c r="F38" s="147">
        <f t="shared" si="6"/>
        <v>1.4512517963845397</v>
      </c>
      <c r="G38" s="146">
        <v>197193</v>
      </c>
      <c r="H38" s="147">
        <f t="shared" si="6"/>
        <v>0.21694026166378677</v>
      </c>
      <c r="I38" s="146">
        <v>202524</v>
      </c>
      <c r="J38" s="147">
        <f t="shared" si="6"/>
        <v>2.7034428199784077E-2</v>
      </c>
      <c r="K38" s="146">
        <v>229806</v>
      </c>
      <c r="L38" s="147">
        <f t="shared" si="6"/>
        <v>0.13470996030100135</v>
      </c>
      <c r="M38" s="146">
        <v>238030</v>
      </c>
      <c r="N38" s="147">
        <f t="shared" si="7"/>
        <v>3.5786707048554023E-2</v>
      </c>
    </row>
    <row r="39" spans="2:15" x14ac:dyDescent="0.25">
      <c r="B39" s="145" t="s">
        <v>90</v>
      </c>
      <c r="C39" s="146">
        <v>52265</v>
      </c>
      <c r="D39" s="147">
        <v>-0.69462459830557988</v>
      </c>
      <c r="E39" s="146">
        <v>130958</v>
      </c>
      <c r="F39" s="147">
        <f t="shared" si="6"/>
        <v>1.5056538792691092</v>
      </c>
      <c r="G39" s="146">
        <v>158091</v>
      </c>
      <c r="H39" s="147">
        <f t="shared" si="6"/>
        <v>0.20718856427251486</v>
      </c>
      <c r="I39" s="146">
        <v>158021</v>
      </c>
      <c r="J39" s="147">
        <f t="shared" si="6"/>
        <v>-4.4278295412136792E-4</v>
      </c>
      <c r="K39" s="146">
        <v>159761</v>
      </c>
      <c r="L39" s="147">
        <f t="shared" si="6"/>
        <v>1.1011194714626527E-2</v>
      </c>
      <c r="M39" s="146">
        <v>164576</v>
      </c>
      <c r="N39" s="147">
        <f t="shared" si="7"/>
        <v>3.0138769787369846E-2</v>
      </c>
    </row>
    <row r="40" spans="2:15" x14ac:dyDescent="0.25">
      <c r="B40" s="145" t="s">
        <v>92</v>
      </c>
      <c r="C40" s="146">
        <v>36133</v>
      </c>
      <c r="D40" s="147">
        <v>-0.71603153022170174</v>
      </c>
      <c r="E40" s="146">
        <v>96677</v>
      </c>
      <c r="F40" s="147">
        <f t="shared" si="6"/>
        <v>1.6755874131680182</v>
      </c>
      <c r="G40" s="146">
        <v>140180</v>
      </c>
      <c r="H40" s="147">
        <f t="shared" si="6"/>
        <v>0.44998293285890134</v>
      </c>
      <c r="I40" s="146">
        <v>118073</v>
      </c>
      <c r="J40" s="147">
        <f t="shared" si="6"/>
        <v>-0.15770438008275078</v>
      </c>
      <c r="K40" s="146">
        <v>131586</v>
      </c>
      <c r="L40" s="147">
        <f t="shared" si="6"/>
        <v>0.11444614772217188</v>
      </c>
      <c r="M40" s="146">
        <v>128510</v>
      </c>
      <c r="N40" s="147">
        <f t="shared" si="7"/>
        <v>-2.3376347027799338E-2</v>
      </c>
    </row>
    <row r="41" spans="2:15" x14ac:dyDescent="0.25">
      <c r="B41" s="145" t="s">
        <v>94</v>
      </c>
      <c r="C41" s="146">
        <v>14426</v>
      </c>
      <c r="D41" s="147">
        <v>-0.88322054204578571</v>
      </c>
      <c r="E41" s="146">
        <v>60107</v>
      </c>
      <c r="F41" s="147">
        <f t="shared" si="6"/>
        <v>3.1665742409538336</v>
      </c>
      <c r="G41" s="146">
        <v>108306</v>
      </c>
      <c r="H41" s="147">
        <f t="shared" si="6"/>
        <v>0.80188663550002492</v>
      </c>
      <c r="I41" s="146">
        <v>80072</v>
      </c>
      <c r="J41" s="147">
        <f t="shared" si="6"/>
        <v>-0.26068731187561167</v>
      </c>
      <c r="K41" s="146">
        <v>107403</v>
      </c>
      <c r="L41" s="147">
        <f t="shared" si="6"/>
        <v>0.34133030272754517</v>
      </c>
      <c r="M41" s="146"/>
      <c r="N41" s="147"/>
    </row>
    <row r="42" spans="2:15" x14ac:dyDescent="0.25">
      <c r="B42" s="145" t="s">
        <v>96</v>
      </c>
      <c r="C42" s="146">
        <v>14280</v>
      </c>
      <c r="D42" s="147">
        <v>-0.87345922427314382</v>
      </c>
      <c r="E42" s="146">
        <v>61877</v>
      </c>
      <c r="F42" s="147">
        <f t="shared" si="6"/>
        <v>3.33312324929972</v>
      </c>
      <c r="G42" s="146">
        <v>109752</v>
      </c>
      <c r="H42" s="147">
        <f t="shared" si="6"/>
        <v>0.77371236485285322</v>
      </c>
      <c r="I42" s="146">
        <v>84951</v>
      </c>
      <c r="J42" s="147">
        <f t="shared" si="6"/>
        <v>-0.22597310299584517</v>
      </c>
      <c r="K42" s="146">
        <v>89457</v>
      </c>
      <c r="L42" s="147">
        <f t="shared" si="6"/>
        <v>5.3042342056008662E-2</v>
      </c>
      <c r="M42" s="146"/>
      <c r="N42" s="147"/>
    </row>
    <row r="43" spans="2:15" ht="15.75" x14ac:dyDescent="0.25">
      <c r="B43" s="148" t="s">
        <v>33</v>
      </c>
      <c r="C43" s="149">
        <v>472177</v>
      </c>
      <c r="D43" s="150">
        <v>-0.74769133270564803</v>
      </c>
      <c r="E43" s="149">
        <v>765462</v>
      </c>
      <c r="F43" s="150">
        <f t="shared" si="6"/>
        <v>0.62113360032360743</v>
      </c>
      <c r="G43" s="149">
        <v>1656388</v>
      </c>
      <c r="H43" s="150">
        <f t="shared" si="6"/>
        <v>1.1639062422432467</v>
      </c>
      <c r="I43" s="149">
        <v>1641108</v>
      </c>
      <c r="J43" s="150">
        <f t="shared" si="6"/>
        <v>-9.2248917524154761E-3</v>
      </c>
      <c r="K43" s="149">
        <v>1680399</v>
      </c>
      <c r="L43" s="150">
        <f t="shared" si="6"/>
        <v>2.3941751548344214E-2</v>
      </c>
      <c r="M43" s="149">
        <v>1227502</v>
      </c>
      <c r="N43" s="150">
        <v>2.9617712583208E-2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286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103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CONCATENATE("var. ",RIGHT(C51,2),"/",RIGHT(C51-1,2))</f>
        <v>var. 20/19</v>
      </c>
      <c r="E52" s="144" t="s">
        <v>72</v>
      </c>
      <c r="F52" s="143" t="s">
        <v>255</v>
      </c>
      <c r="G52" s="144" t="s">
        <v>72</v>
      </c>
      <c r="H52" s="143" t="s">
        <v>255</v>
      </c>
      <c r="I52" s="144" t="s">
        <v>72</v>
      </c>
      <c r="J52" s="143" t="s">
        <v>255</v>
      </c>
      <c r="K52" s="144" t="s">
        <v>72</v>
      </c>
      <c r="L52" s="143" t="s">
        <v>255</v>
      </c>
      <c r="M52" s="144" t="s">
        <v>72</v>
      </c>
      <c r="N52" s="143" t="s">
        <v>285</v>
      </c>
    </row>
    <row r="53" spans="1:15" x14ac:dyDescent="0.25">
      <c r="A53" s="1">
        <v>1</v>
      </c>
      <c r="B53" s="145" t="s">
        <v>74</v>
      </c>
      <c r="C53" s="146">
        <v>100476</v>
      </c>
      <c r="D53" s="147">
        <v>0.25342747720213077</v>
      </c>
      <c r="E53" s="146">
        <v>3792</v>
      </c>
      <c r="F53" s="147">
        <f>IFERROR(E53/C53-1,"-")</f>
        <v>-0.96225964409411202</v>
      </c>
      <c r="G53" s="146">
        <v>52306</v>
      </c>
      <c r="H53" s="147">
        <f>IFERROR(G53/E53-1,"-")</f>
        <v>12.793776371308017</v>
      </c>
      <c r="I53" s="146">
        <v>94379</v>
      </c>
      <c r="J53" s="147">
        <f>IFERROR(I53/G53-1,"-")</f>
        <v>0.80436278820785367</v>
      </c>
      <c r="K53" s="146">
        <v>76235</v>
      </c>
      <c r="L53" s="147">
        <f>IFERROR(K53/I53-1,"-")</f>
        <v>-0.19224615645429599</v>
      </c>
      <c r="M53" s="146">
        <v>77024</v>
      </c>
      <c r="N53" s="147">
        <f t="shared" ref="N53:N62" si="8">IFERROR(M53/K53-1,"-")</f>
        <v>1.0349576965960505E-2</v>
      </c>
    </row>
    <row r="54" spans="1:15" x14ac:dyDescent="0.25">
      <c r="A54" s="1">
        <v>2</v>
      </c>
      <c r="B54" s="145" t="s">
        <v>76</v>
      </c>
      <c r="C54" s="146">
        <v>90119</v>
      </c>
      <c r="D54" s="147">
        <v>0.17150248290564951</v>
      </c>
      <c r="E54" s="146">
        <v>3601</v>
      </c>
      <c r="F54" s="147">
        <f t="shared" ref="F54:L65" si="9">IFERROR(E54/C54-1,"-")</f>
        <v>-0.96004172261121401</v>
      </c>
      <c r="G54" s="146">
        <v>75169</v>
      </c>
      <c r="H54" s="147">
        <f t="shared" si="9"/>
        <v>19.874479311302416</v>
      </c>
      <c r="I54" s="146">
        <v>85353</v>
      </c>
      <c r="J54" s="147">
        <f t="shared" si="9"/>
        <v>0.13548138195266657</v>
      </c>
      <c r="K54" s="146">
        <v>74115</v>
      </c>
      <c r="L54" s="147">
        <f t="shared" si="9"/>
        <v>-0.13166496783944326</v>
      </c>
      <c r="M54" s="146">
        <v>75077</v>
      </c>
      <c r="N54" s="147">
        <f t="shared" si="8"/>
        <v>1.2979828644673841E-2</v>
      </c>
    </row>
    <row r="55" spans="1:15" x14ac:dyDescent="0.25">
      <c r="A55" s="1">
        <v>3</v>
      </c>
      <c r="B55" s="145" t="s">
        <v>78</v>
      </c>
      <c r="C55" s="146">
        <v>40050</v>
      </c>
      <c r="D55" s="147">
        <v>-0.61423246226605921</v>
      </c>
      <c r="E55" s="146">
        <v>5902</v>
      </c>
      <c r="F55" s="147">
        <f t="shared" si="9"/>
        <v>-0.85263420724094885</v>
      </c>
      <c r="G55" s="146">
        <v>101860</v>
      </c>
      <c r="H55" s="147">
        <f t="shared" si="9"/>
        <v>16.258556421552015</v>
      </c>
      <c r="I55" s="146">
        <v>107350</v>
      </c>
      <c r="J55" s="147">
        <f t="shared" si="9"/>
        <v>5.3897506381307636E-2</v>
      </c>
      <c r="K55" s="146">
        <v>98365</v>
      </c>
      <c r="L55" s="147">
        <f t="shared" si="9"/>
        <v>-8.3698183511877078E-2</v>
      </c>
      <c r="M55" s="146">
        <v>93539</v>
      </c>
      <c r="N55" s="147">
        <f t="shared" si="8"/>
        <v>-4.9062166420983044E-2</v>
      </c>
    </row>
    <row r="56" spans="1:15" x14ac:dyDescent="0.25">
      <c r="A56" s="1">
        <v>4</v>
      </c>
      <c r="B56" s="145" t="s">
        <v>80</v>
      </c>
      <c r="C56" s="146">
        <v>0</v>
      </c>
      <c r="D56" s="147">
        <v>-1</v>
      </c>
      <c r="E56" s="146">
        <v>7899</v>
      </c>
      <c r="F56" s="147" t="str">
        <f t="shared" si="9"/>
        <v>-</v>
      </c>
      <c r="G56" s="146">
        <v>107856</v>
      </c>
      <c r="H56" s="147">
        <f t="shared" si="9"/>
        <v>12.654386631219142</v>
      </c>
      <c r="I56" s="146">
        <v>113397</v>
      </c>
      <c r="J56" s="147">
        <f t="shared" si="9"/>
        <v>5.1374054294615057E-2</v>
      </c>
      <c r="K56" s="146">
        <v>108738</v>
      </c>
      <c r="L56" s="147">
        <f t="shared" si="9"/>
        <v>-4.1085743009074305E-2</v>
      </c>
      <c r="M56" s="146">
        <v>123326</v>
      </c>
      <c r="N56" s="147">
        <f t="shared" si="8"/>
        <v>0.13415733230333471</v>
      </c>
    </row>
    <row r="57" spans="1:15" x14ac:dyDescent="0.25">
      <c r="A57" s="1">
        <v>5</v>
      </c>
      <c r="B57" s="145" t="s">
        <v>82</v>
      </c>
      <c r="C57" s="146">
        <v>0</v>
      </c>
      <c r="D57" s="147">
        <v>-1</v>
      </c>
      <c r="E57" s="146">
        <v>18426</v>
      </c>
      <c r="F57" s="147" t="str">
        <f t="shared" si="9"/>
        <v>-</v>
      </c>
      <c r="G57" s="146">
        <v>138427</v>
      </c>
      <c r="H57" s="147">
        <f t="shared" si="9"/>
        <v>6.512590904157169</v>
      </c>
      <c r="I57" s="146">
        <v>122735</v>
      </c>
      <c r="J57" s="147">
        <f t="shared" si="9"/>
        <v>-0.11335938798066847</v>
      </c>
      <c r="K57" s="146">
        <v>127566</v>
      </c>
      <c r="L57" s="147">
        <f t="shared" si="9"/>
        <v>3.9361225404326294E-2</v>
      </c>
      <c r="M57" s="146">
        <v>146230</v>
      </c>
      <c r="N57" s="147">
        <f t="shared" si="8"/>
        <v>0.14630857752065607</v>
      </c>
    </row>
    <row r="58" spans="1:15" x14ac:dyDescent="0.25">
      <c r="A58" s="1">
        <v>6</v>
      </c>
      <c r="B58" s="145" t="s">
        <v>84</v>
      </c>
      <c r="C58" s="146">
        <v>0</v>
      </c>
      <c r="D58" s="147">
        <v>-1</v>
      </c>
      <c r="E58" s="146">
        <v>42217</v>
      </c>
      <c r="F58" s="147" t="str">
        <f t="shared" si="9"/>
        <v>-</v>
      </c>
      <c r="G58" s="146">
        <v>166385</v>
      </c>
      <c r="H58" s="147">
        <f t="shared" si="9"/>
        <v>2.941184830755383</v>
      </c>
      <c r="I58" s="146">
        <v>151037</v>
      </c>
      <c r="J58" s="147">
        <f t="shared" si="9"/>
        <v>-9.2243892177780396E-2</v>
      </c>
      <c r="K58" s="146">
        <v>145345</v>
      </c>
      <c r="L58" s="147">
        <f t="shared" si="9"/>
        <v>-3.7686129888702791E-2</v>
      </c>
      <c r="M58" s="146">
        <v>159956</v>
      </c>
      <c r="N58" s="147">
        <f t="shared" si="8"/>
        <v>0.10052633389521493</v>
      </c>
    </row>
    <row r="59" spans="1:15" x14ac:dyDescent="0.25">
      <c r="A59" s="1">
        <v>7</v>
      </c>
      <c r="B59" s="145" t="s">
        <v>86</v>
      </c>
      <c r="C59" s="146">
        <v>0</v>
      </c>
      <c r="D59" s="147">
        <v>-1</v>
      </c>
      <c r="E59" s="146">
        <v>98067</v>
      </c>
      <c r="F59" s="147" t="str">
        <f t="shared" si="9"/>
        <v>-</v>
      </c>
      <c r="G59" s="146">
        <v>156203</v>
      </c>
      <c r="H59" s="147">
        <f t="shared" si="9"/>
        <v>0.59281919504012559</v>
      </c>
      <c r="I59" s="146">
        <v>161599</v>
      </c>
      <c r="J59" s="147">
        <f t="shared" si="9"/>
        <v>3.454479107315489E-2</v>
      </c>
      <c r="K59" s="146">
        <v>163095</v>
      </c>
      <c r="L59" s="147">
        <f t="shared" si="9"/>
        <v>9.2574830289791077E-3</v>
      </c>
      <c r="M59" s="146">
        <v>184550</v>
      </c>
      <c r="N59" s="147">
        <f t="shared" si="8"/>
        <v>0.13154909715196661</v>
      </c>
    </row>
    <row r="60" spans="1:15" x14ac:dyDescent="0.25">
      <c r="A60" s="1">
        <v>8</v>
      </c>
      <c r="B60" s="145" t="s">
        <v>88</v>
      </c>
      <c r="C60" s="146">
        <v>54073</v>
      </c>
      <c r="D60" s="147">
        <v>-0.73404454150189857</v>
      </c>
      <c r="E60" s="146">
        <v>129856</v>
      </c>
      <c r="F60" s="147">
        <f t="shared" si="9"/>
        <v>1.4014942762561722</v>
      </c>
      <c r="G60" s="146">
        <v>168396</v>
      </c>
      <c r="H60" s="147">
        <f t="shared" si="9"/>
        <v>0.29679029078363728</v>
      </c>
      <c r="I60" s="146">
        <v>177694</v>
      </c>
      <c r="J60" s="147">
        <f t="shared" si="9"/>
        <v>5.5215088244376265E-2</v>
      </c>
      <c r="K60" s="146">
        <v>188499</v>
      </c>
      <c r="L60" s="147">
        <f t="shared" si="9"/>
        <v>6.0806780195167054E-2</v>
      </c>
      <c r="M60" s="146">
        <v>199456</v>
      </c>
      <c r="N60" s="147">
        <f t="shared" si="8"/>
        <v>5.8127629324293606E-2</v>
      </c>
    </row>
    <row r="61" spans="1:15" x14ac:dyDescent="0.25">
      <c r="A61" s="1">
        <v>9</v>
      </c>
      <c r="B61" s="145" t="s">
        <v>90</v>
      </c>
      <c r="C61" s="146">
        <v>44522</v>
      </c>
      <c r="D61" s="147">
        <v>-0.7032005173091922</v>
      </c>
      <c r="E61" s="146">
        <v>107061</v>
      </c>
      <c r="F61" s="147">
        <f t="shared" si="9"/>
        <v>1.4046763397870716</v>
      </c>
      <c r="G61" s="146">
        <v>138602</v>
      </c>
      <c r="H61" s="147">
        <f t="shared" si="9"/>
        <v>0.29460774698536341</v>
      </c>
      <c r="I61" s="146">
        <v>127466</v>
      </c>
      <c r="J61" s="147">
        <f t="shared" si="9"/>
        <v>-8.0345160964488294E-2</v>
      </c>
      <c r="K61" s="146">
        <v>137327</v>
      </c>
      <c r="L61" s="147">
        <f t="shared" si="9"/>
        <v>7.7361806285597634E-2</v>
      </c>
      <c r="M61" s="146">
        <v>141358</v>
      </c>
      <c r="N61" s="147">
        <f t="shared" si="8"/>
        <v>2.9353295418963476E-2</v>
      </c>
    </row>
    <row r="62" spans="1:15" x14ac:dyDescent="0.25">
      <c r="A62" s="1">
        <v>10</v>
      </c>
      <c r="B62" s="145" t="s">
        <v>92</v>
      </c>
      <c r="C62" s="146">
        <v>26446</v>
      </c>
      <c r="D62" s="147">
        <v>-0.76423075894409331</v>
      </c>
      <c r="E62" s="146">
        <v>71801</v>
      </c>
      <c r="F62" s="147">
        <f t="shared" si="9"/>
        <v>1.7150041594191938</v>
      </c>
      <c r="G62" s="146">
        <v>113852</v>
      </c>
      <c r="H62" s="147">
        <f t="shared" si="9"/>
        <v>0.58566036684725842</v>
      </c>
      <c r="I62" s="146">
        <v>103186</v>
      </c>
      <c r="J62" s="147">
        <f t="shared" si="9"/>
        <v>-9.3683027087798187E-2</v>
      </c>
      <c r="K62" s="146">
        <v>109884</v>
      </c>
      <c r="L62" s="147">
        <f t="shared" si="9"/>
        <v>6.4911906654003371E-2</v>
      </c>
      <c r="M62" s="146">
        <v>108183</v>
      </c>
      <c r="N62" s="147">
        <f t="shared" si="8"/>
        <v>-1.5479960685814143E-2</v>
      </c>
    </row>
    <row r="63" spans="1:15" x14ac:dyDescent="0.25">
      <c r="A63" s="1">
        <v>11</v>
      </c>
      <c r="B63" s="145" t="s">
        <v>94</v>
      </c>
      <c r="C63" s="146">
        <v>9600</v>
      </c>
      <c r="D63" s="147">
        <v>-0.91200813924711965</v>
      </c>
      <c r="E63" s="146">
        <v>48671</v>
      </c>
      <c r="F63" s="147">
        <f t="shared" si="9"/>
        <v>4.0698958333333337</v>
      </c>
      <c r="G63" s="146">
        <v>94916</v>
      </c>
      <c r="H63" s="147">
        <f t="shared" si="9"/>
        <v>0.950155123173964</v>
      </c>
      <c r="I63" s="146">
        <v>69364</v>
      </c>
      <c r="J63" s="147">
        <f t="shared" si="9"/>
        <v>-0.26920645623498674</v>
      </c>
      <c r="K63" s="146">
        <v>89993</v>
      </c>
      <c r="L63" s="147">
        <f t="shared" si="9"/>
        <v>0.29740211060492472</v>
      </c>
      <c r="M63" s="146"/>
      <c r="N63" s="147"/>
    </row>
    <row r="64" spans="1:15" x14ac:dyDescent="0.25">
      <c r="A64" s="1">
        <v>12</v>
      </c>
      <c r="B64" s="145" t="s">
        <v>96</v>
      </c>
      <c r="C64" s="146">
        <v>6993</v>
      </c>
      <c r="D64" s="147">
        <v>-0.93156328903329355</v>
      </c>
      <c r="E64" s="146">
        <v>46259</v>
      </c>
      <c r="F64" s="147">
        <f t="shared" si="9"/>
        <v>5.6150436150436152</v>
      </c>
      <c r="G64" s="146">
        <v>94753</v>
      </c>
      <c r="H64" s="147">
        <f t="shared" si="9"/>
        <v>1.0483149225015671</v>
      </c>
      <c r="I64" s="146">
        <v>71834</v>
      </c>
      <c r="J64" s="147">
        <f t="shared" si="9"/>
        <v>-0.2418815235401518</v>
      </c>
      <c r="K64" s="146">
        <v>73903</v>
      </c>
      <c r="L64" s="147">
        <f t="shared" si="9"/>
        <v>2.8802516913996268E-2</v>
      </c>
      <c r="M64" s="146"/>
      <c r="N64" s="147"/>
    </row>
    <row r="65" spans="1:15" ht="15.75" x14ac:dyDescent="0.25">
      <c r="B65" s="148" t="s">
        <v>33</v>
      </c>
      <c r="C65" s="149">
        <v>400640</v>
      </c>
      <c r="D65" s="150">
        <v>-0.75914218450535897</v>
      </c>
      <c r="E65" s="149">
        <v>583552</v>
      </c>
      <c r="F65" s="150">
        <f t="shared" si="9"/>
        <v>0.45654952076677313</v>
      </c>
      <c r="G65" s="149">
        <v>1408725</v>
      </c>
      <c r="H65" s="150">
        <f t="shared" si="9"/>
        <v>1.4140522181399429</v>
      </c>
      <c r="I65" s="149">
        <v>1385394</v>
      </c>
      <c r="J65" s="150">
        <f t="shared" si="9"/>
        <v>-1.6561784592450612E-2</v>
      </c>
      <c r="K65" s="149">
        <v>1393065</v>
      </c>
      <c r="L65" s="150">
        <f t="shared" si="9"/>
        <v>5.5370529971978666E-3</v>
      </c>
      <c r="M65" s="149">
        <v>1059158</v>
      </c>
      <c r="N65" s="150">
        <v>7.8618433782300157E-2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287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106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CONCATENATE("var. ",RIGHT(C73,2),"/",RIGHT(C73-1,2))</f>
        <v>var. 20/19</v>
      </c>
      <c r="E74" s="144" t="s">
        <v>72</v>
      </c>
      <c r="F74" s="143" t="s">
        <v>255</v>
      </c>
      <c r="G74" s="144" t="s">
        <v>72</v>
      </c>
      <c r="H74" s="143" t="s">
        <v>255</v>
      </c>
      <c r="I74" s="144" t="s">
        <v>72</v>
      </c>
      <c r="J74" s="143" t="s">
        <v>255</v>
      </c>
      <c r="K74" s="144" t="s">
        <v>72</v>
      </c>
      <c r="L74" s="143" t="s">
        <v>255</v>
      </c>
      <c r="M74" s="144" t="s">
        <v>72</v>
      </c>
      <c r="N74" s="143" t="s">
        <v>285</v>
      </c>
    </row>
    <row r="75" spans="1:15" x14ac:dyDescent="0.25">
      <c r="A75" s="1">
        <v>1</v>
      </c>
      <c r="B75" s="145" t="s">
        <v>74</v>
      </c>
      <c r="C75" s="146">
        <v>8959</v>
      </c>
      <c r="D75" s="147">
        <v>8.3837406242438961E-2</v>
      </c>
      <c r="E75" s="146">
        <v>3625</v>
      </c>
      <c r="F75" s="147">
        <f>IFERROR(E75/C75-1,"-")</f>
        <v>-0.59537894854336426</v>
      </c>
      <c r="G75" s="146">
        <v>8346</v>
      </c>
      <c r="H75" s="147">
        <f>IFERROR(G75/E75-1,"-")</f>
        <v>1.3023448275862068</v>
      </c>
      <c r="I75" s="146">
        <v>12994</v>
      </c>
      <c r="J75" s="147">
        <f>IFERROR(I75/G75-1,"-")</f>
        <v>0.55691349149293079</v>
      </c>
      <c r="K75" s="146">
        <v>7945</v>
      </c>
      <c r="L75" s="147">
        <f>IFERROR(K75/I75-1,"-")</f>
        <v>-0.38856395259350474</v>
      </c>
      <c r="M75" s="146">
        <v>10553</v>
      </c>
      <c r="N75" s="147">
        <f t="shared" ref="N75:N84" si="10">IFERROR(M75/K75-1,"-")</f>
        <v>0.32825676526117054</v>
      </c>
    </row>
    <row r="76" spans="1:15" x14ac:dyDescent="0.25">
      <c r="A76" s="1">
        <v>2</v>
      </c>
      <c r="B76" s="145" t="s">
        <v>76</v>
      </c>
      <c r="C76" s="146">
        <v>7898</v>
      </c>
      <c r="D76" s="147">
        <v>-4.9006622516556297E-2</v>
      </c>
      <c r="E76" s="146">
        <v>3774</v>
      </c>
      <c r="F76" s="147">
        <f t="shared" ref="F76:L87" si="11">IFERROR(E76/C76-1,"-")</f>
        <v>-0.52215750822993168</v>
      </c>
      <c r="G76" s="146">
        <v>12994</v>
      </c>
      <c r="H76" s="147">
        <f t="shared" si="11"/>
        <v>2.4430312665606784</v>
      </c>
      <c r="I76" s="146">
        <v>8549</v>
      </c>
      <c r="J76" s="147">
        <f t="shared" si="11"/>
        <v>-0.34208096044328151</v>
      </c>
      <c r="K76" s="146">
        <v>8223</v>
      </c>
      <c r="L76" s="147">
        <f t="shared" si="11"/>
        <v>-3.8133114984208683E-2</v>
      </c>
      <c r="M76" s="146">
        <v>7437</v>
      </c>
      <c r="N76" s="147">
        <f t="shared" si="10"/>
        <v>-9.5585552717986189E-2</v>
      </c>
    </row>
    <row r="77" spans="1:15" x14ac:dyDescent="0.25">
      <c r="A77" s="1">
        <v>3</v>
      </c>
      <c r="B77" s="145" t="s">
        <v>78</v>
      </c>
      <c r="C77" s="146">
        <v>5143</v>
      </c>
      <c r="D77" s="147">
        <v>-0.4946447872654024</v>
      </c>
      <c r="E77" s="146">
        <v>4251</v>
      </c>
      <c r="F77" s="147">
        <f t="shared" si="11"/>
        <v>-0.17343962667703672</v>
      </c>
      <c r="G77" s="146">
        <v>12447</v>
      </c>
      <c r="H77" s="147">
        <f t="shared" si="11"/>
        <v>1.928016937191249</v>
      </c>
      <c r="I77" s="146">
        <v>13370</v>
      </c>
      <c r="J77" s="147">
        <f t="shared" si="11"/>
        <v>7.4154414718406114E-2</v>
      </c>
      <c r="K77" s="146">
        <v>14511</v>
      </c>
      <c r="L77" s="147">
        <f t="shared" si="11"/>
        <v>8.534031413612575E-2</v>
      </c>
      <c r="M77" s="146">
        <v>11732</v>
      </c>
      <c r="N77" s="147">
        <f t="shared" si="10"/>
        <v>-0.19150988904968647</v>
      </c>
    </row>
    <row r="78" spans="1:15" x14ac:dyDescent="0.25">
      <c r="A78" s="1">
        <v>4</v>
      </c>
      <c r="B78" s="145" t="s">
        <v>80</v>
      </c>
      <c r="C78" s="146">
        <v>0</v>
      </c>
      <c r="D78" s="147">
        <v>-1</v>
      </c>
      <c r="E78" s="146">
        <v>4594</v>
      </c>
      <c r="F78" s="147" t="str">
        <f t="shared" si="11"/>
        <v>-</v>
      </c>
      <c r="G78" s="146">
        <v>22410</v>
      </c>
      <c r="H78" s="147">
        <f t="shared" si="11"/>
        <v>3.8781018720069653</v>
      </c>
      <c r="I78" s="146">
        <v>27095</v>
      </c>
      <c r="J78" s="147">
        <f t="shared" si="11"/>
        <v>0.20905845604640794</v>
      </c>
      <c r="K78" s="146">
        <v>19093</v>
      </c>
      <c r="L78" s="147">
        <f t="shared" si="11"/>
        <v>-0.29533124192655469</v>
      </c>
      <c r="M78" s="146">
        <v>18210</v>
      </c>
      <c r="N78" s="147">
        <f t="shared" si="10"/>
        <v>-4.6247315770177599E-2</v>
      </c>
    </row>
    <row r="79" spans="1:15" x14ac:dyDescent="0.25">
      <c r="A79" s="1">
        <v>5</v>
      </c>
      <c r="B79" s="145" t="s">
        <v>82</v>
      </c>
      <c r="C79" s="146">
        <v>0</v>
      </c>
      <c r="D79" s="147">
        <v>-1</v>
      </c>
      <c r="E79" s="146">
        <v>11793</v>
      </c>
      <c r="F79" s="147" t="str">
        <f t="shared" si="11"/>
        <v>-</v>
      </c>
      <c r="G79" s="146">
        <v>19464</v>
      </c>
      <c r="H79" s="147">
        <f t="shared" si="11"/>
        <v>0.6504706181633173</v>
      </c>
      <c r="I79" s="146">
        <v>25323</v>
      </c>
      <c r="J79" s="147">
        <f t="shared" si="11"/>
        <v>0.30101726263871753</v>
      </c>
      <c r="K79" s="146">
        <v>33545</v>
      </c>
      <c r="L79" s="147">
        <f t="shared" si="11"/>
        <v>0.32468506890968674</v>
      </c>
      <c r="M79" s="146">
        <v>23099</v>
      </c>
      <c r="N79" s="147">
        <f t="shared" si="10"/>
        <v>-0.31140259353107769</v>
      </c>
    </row>
    <row r="80" spans="1:15" x14ac:dyDescent="0.25">
      <c r="A80" s="1">
        <v>6</v>
      </c>
      <c r="B80" s="145" t="s">
        <v>84</v>
      </c>
      <c r="C80" s="146">
        <v>0</v>
      </c>
      <c r="D80" s="147">
        <v>-1</v>
      </c>
      <c r="E80" s="146">
        <v>15745</v>
      </c>
      <c r="F80" s="147" t="str">
        <f t="shared" si="11"/>
        <v>-</v>
      </c>
      <c r="G80" s="146">
        <v>23487</v>
      </c>
      <c r="H80" s="147">
        <f t="shared" si="11"/>
        <v>0.49171165449349008</v>
      </c>
      <c r="I80" s="146">
        <v>34827</v>
      </c>
      <c r="J80" s="147">
        <f t="shared" si="11"/>
        <v>0.48282028356111883</v>
      </c>
      <c r="K80" s="146">
        <v>40959</v>
      </c>
      <c r="L80" s="147">
        <f t="shared" si="11"/>
        <v>0.17607029029201482</v>
      </c>
      <c r="M80" s="146">
        <v>23728</v>
      </c>
      <c r="N80" s="147">
        <f t="shared" si="10"/>
        <v>-0.42068898166459145</v>
      </c>
    </row>
    <row r="81" spans="1:15" x14ac:dyDescent="0.25">
      <c r="A81" s="1">
        <v>7</v>
      </c>
      <c r="B81" s="145" t="s">
        <v>86</v>
      </c>
      <c r="C81" s="146">
        <v>0</v>
      </c>
      <c r="D81" s="147">
        <v>-1</v>
      </c>
      <c r="E81" s="146">
        <v>30117</v>
      </c>
      <c r="F81" s="147" t="str">
        <f t="shared" si="11"/>
        <v>-</v>
      </c>
      <c r="G81" s="146">
        <v>45512</v>
      </c>
      <c r="H81" s="147">
        <f t="shared" si="11"/>
        <v>0.51117309160938995</v>
      </c>
      <c r="I81" s="146">
        <v>39459</v>
      </c>
      <c r="J81" s="147">
        <f t="shared" si="11"/>
        <v>-0.13299789066619794</v>
      </c>
      <c r="K81" s="146">
        <v>44651</v>
      </c>
      <c r="L81" s="147">
        <f t="shared" si="11"/>
        <v>0.13157961428317999</v>
      </c>
      <c r="M81" s="146">
        <v>35011</v>
      </c>
      <c r="N81" s="147">
        <f t="shared" si="10"/>
        <v>-0.21589662045642877</v>
      </c>
    </row>
    <row r="82" spans="1:15" x14ac:dyDescent="0.25">
      <c r="A82" s="1">
        <v>8</v>
      </c>
      <c r="B82" s="145" t="s">
        <v>88</v>
      </c>
      <c r="C82" s="146">
        <v>12032</v>
      </c>
      <c r="D82" s="147">
        <v>-0.44532546560944131</v>
      </c>
      <c r="E82" s="146">
        <v>32184</v>
      </c>
      <c r="F82" s="147">
        <f t="shared" si="11"/>
        <v>1.6748670212765959</v>
      </c>
      <c r="G82" s="146">
        <v>28797</v>
      </c>
      <c r="H82" s="147">
        <f t="shared" si="11"/>
        <v>-0.10523862788963456</v>
      </c>
      <c r="I82" s="146">
        <v>24830</v>
      </c>
      <c r="J82" s="147">
        <f t="shared" si="11"/>
        <v>-0.1377574052852728</v>
      </c>
      <c r="K82" s="146">
        <v>41307</v>
      </c>
      <c r="L82" s="147">
        <f t="shared" si="11"/>
        <v>0.66359242851389455</v>
      </c>
      <c r="M82" s="146">
        <v>38574</v>
      </c>
      <c r="N82" s="147">
        <f t="shared" si="10"/>
        <v>-6.6163120052291413E-2</v>
      </c>
    </row>
    <row r="83" spans="1:15" x14ac:dyDescent="0.25">
      <c r="A83" s="1">
        <v>9</v>
      </c>
      <c r="B83" s="145" t="s">
        <v>90</v>
      </c>
      <c r="C83" s="146">
        <v>7743</v>
      </c>
      <c r="D83" s="147">
        <v>-0.63377950148985485</v>
      </c>
      <c r="E83" s="146">
        <v>23897</v>
      </c>
      <c r="F83" s="147">
        <f t="shared" si="11"/>
        <v>2.0862714710060701</v>
      </c>
      <c r="G83" s="146">
        <v>19489</v>
      </c>
      <c r="H83" s="147">
        <f t="shared" si="11"/>
        <v>-0.18445830020504661</v>
      </c>
      <c r="I83" s="146">
        <v>30555</v>
      </c>
      <c r="J83" s="147">
        <f t="shared" si="11"/>
        <v>0.567807481143209</v>
      </c>
      <c r="K83" s="146">
        <v>22434</v>
      </c>
      <c r="L83" s="147">
        <f t="shared" si="11"/>
        <v>-0.26578301423662254</v>
      </c>
      <c r="M83" s="146">
        <v>23218</v>
      </c>
      <c r="N83" s="147">
        <f t="shared" si="10"/>
        <v>3.4946955513952105E-2</v>
      </c>
    </row>
    <row r="84" spans="1:15" x14ac:dyDescent="0.25">
      <c r="A84" s="1">
        <v>10</v>
      </c>
      <c r="B84" s="145" t="s">
        <v>92</v>
      </c>
      <c r="C84" s="146">
        <v>9687</v>
      </c>
      <c r="D84" s="147">
        <v>-0.35737030648799262</v>
      </c>
      <c r="E84" s="146">
        <v>24876</v>
      </c>
      <c r="F84" s="147">
        <f t="shared" si="11"/>
        <v>1.5679777020749457</v>
      </c>
      <c r="G84" s="146">
        <v>26328</v>
      </c>
      <c r="H84" s="147">
        <f t="shared" si="11"/>
        <v>5.836951278340563E-2</v>
      </c>
      <c r="I84" s="146">
        <v>14887</v>
      </c>
      <c r="J84" s="147">
        <f t="shared" si="11"/>
        <v>-0.43455636584624735</v>
      </c>
      <c r="K84" s="146">
        <v>21702</v>
      </c>
      <c r="L84" s="147">
        <f t="shared" si="11"/>
        <v>0.45778195741250749</v>
      </c>
      <c r="M84" s="146">
        <v>20327</v>
      </c>
      <c r="N84" s="147">
        <f t="shared" si="10"/>
        <v>-6.3358215832642117E-2</v>
      </c>
    </row>
    <row r="85" spans="1:15" x14ac:dyDescent="0.25">
      <c r="A85" s="1">
        <v>11</v>
      </c>
      <c r="B85" s="145" t="s">
        <v>94</v>
      </c>
      <c r="C85" s="146">
        <v>4826</v>
      </c>
      <c r="D85" s="147">
        <v>-0.66558104081491232</v>
      </c>
      <c r="E85" s="146">
        <v>11436</v>
      </c>
      <c r="F85" s="147">
        <f t="shared" si="11"/>
        <v>1.3696643182760049</v>
      </c>
      <c r="G85" s="146">
        <v>13390</v>
      </c>
      <c r="H85" s="147">
        <f t="shared" si="11"/>
        <v>0.17086393844001391</v>
      </c>
      <c r="I85" s="146">
        <v>10708</v>
      </c>
      <c r="J85" s="147">
        <f t="shared" si="11"/>
        <v>-0.2002987303958178</v>
      </c>
      <c r="K85" s="146">
        <v>17410</v>
      </c>
      <c r="L85" s="147">
        <f t="shared" si="11"/>
        <v>0.62588718714979463</v>
      </c>
      <c r="M85" s="146"/>
      <c r="N85" s="147"/>
    </row>
    <row r="86" spans="1:15" x14ac:dyDescent="0.25">
      <c r="A86" s="1">
        <v>12</v>
      </c>
      <c r="B86" s="145" t="s">
        <v>96</v>
      </c>
      <c r="C86" s="146">
        <v>7287</v>
      </c>
      <c r="D86" s="147">
        <v>-0.31686509796568862</v>
      </c>
      <c r="E86" s="146">
        <v>15618</v>
      </c>
      <c r="F86" s="147">
        <f t="shared" si="11"/>
        <v>1.1432688349114861</v>
      </c>
      <c r="G86" s="146">
        <v>14999</v>
      </c>
      <c r="H86" s="147">
        <f t="shared" si="11"/>
        <v>-3.9633755922653391E-2</v>
      </c>
      <c r="I86" s="146">
        <v>13117</v>
      </c>
      <c r="J86" s="147">
        <f t="shared" si="11"/>
        <v>-0.12547503166877794</v>
      </c>
      <c r="K86" s="146">
        <v>15554</v>
      </c>
      <c r="L86" s="147">
        <f t="shared" si="11"/>
        <v>0.18578943355950295</v>
      </c>
      <c r="M86" s="146"/>
      <c r="N86" s="147"/>
    </row>
    <row r="87" spans="1:15" ht="15.75" x14ac:dyDescent="0.25">
      <c r="B87" s="148" t="s">
        <v>33</v>
      </c>
      <c r="C87" s="149">
        <v>71537</v>
      </c>
      <c r="D87" s="150">
        <v>-0.65613493688653035</v>
      </c>
      <c r="E87" s="149">
        <v>181910</v>
      </c>
      <c r="F87" s="150">
        <f t="shared" si="11"/>
        <v>1.5428799082992017</v>
      </c>
      <c r="G87" s="149">
        <v>247663</v>
      </c>
      <c r="H87" s="150">
        <f t="shared" si="11"/>
        <v>0.36145896322357207</v>
      </c>
      <c r="I87" s="149">
        <v>255714</v>
      </c>
      <c r="J87" s="150">
        <f t="shared" si="11"/>
        <v>3.2507883696797579E-2</v>
      </c>
      <c r="K87" s="149">
        <v>287334</v>
      </c>
      <c r="L87" s="150">
        <f t="shared" si="11"/>
        <v>0.1236537694455524</v>
      </c>
      <c r="M87" s="149">
        <v>168344</v>
      </c>
      <c r="N87" s="150">
        <v>-0.1992541644072795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288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108</v>
      </c>
    </row>
    <row r="94" spans="1:15" ht="22.5" thickTop="1" thickBot="1" x14ac:dyDescent="0.3">
      <c r="B94" s="152" t="s">
        <v>109</v>
      </c>
      <c r="C94" s="135" t="s">
        <v>110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CONCATENATE("var. ",RIGHT(C95,2),"/",RIGHT(C95-1,2))</f>
        <v>var. 20/19</v>
      </c>
      <c r="E96" s="144" t="s">
        <v>72</v>
      </c>
      <c r="F96" s="143" t="s">
        <v>255</v>
      </c>
      <c r="G96" s="144" t="s">
        <v>72</v>
      </c>
      <c r="H96" s="143" t="s">
        <v>255</v>
      </c>
      <c r="I96" s="144" t="s">
        <v>72</v>
      </c>
      <c r="J96" s="143" t="s">
        <v>255</v>
      </c>
      <c r="K96" s="144" t="s">
        <v>72</v>
      </c>
      <c r="L96" s="143" t="s">
        <v>255</v>
      </c>
      <c r="M96" s="144" t="s">
        <v>72</v>
      </c>
      <c r="N96" s="143" t="s">
        <v>285</v>
      </c>
    </row>
    <row r="97" spans="2:14" x14ac:dyDescent="0.25">
      <c r="B97" s="145" t="s">
        <v>74</v>
      </c>
      <c r="C97" s="146">
        <v>384062</v>
      </c>
      <c r="D97" s="147">
        <v>-4.0101772775782529E-2</v>
      </c>
      <c r="E97" s="146">
        <v>22230</v>
      </c>
      <c r="F97" s="147">
        <f t="shared" ref="F97:L109" si="12">IFERROR(E97/C97-1,"-")</f>
        <v>-0.94211872041493305</v>
      </c>
      <c r="G97" s="146">
        <v>201859</v>
      </c>
      <c r="H97" s="147">
        <f t="shared" si="12"/>
        <v>8.0804768331084116</v>
      </c>
      <c r="I97" s="146">
        <v>352271</v>
      </c>
      <c r="J97" s="147">
        <f t="shared" si="12"/>
        <v>0.74513397965906902</v>
      </c>
      <c r="K97" s="146">
        <v>398137</v>
      </c>
      <c r="L97" s="147">
        <f t="shared" si="12"/>
        <v>0.13020089646891164</v>
      </c>
      <c r="M97" s="146">
        <v>407369</v>
      </c>
      <c r="N97" s="147">
        <f t="shared" ref="N97:N106" si="13">IFERROR(M97/K97-1,"-")</f>
        <v>2.3187998101156237E-2</v>
      </c>
    </row>
    <row r="98" spans="2:14" x14ac:dyDescent="0.25">
      <c r="B98" s="145" t="s">
        <v>76</v>
      </c>
      <c r="C98" s="146">
        <v>332827</v>
      </c>
      <c r="D98" s="147">
        <v>-4.7945009554103635E-2</v>
      </c>
      <c r="E98" s="146">
        <v>18526</v>
      </c>
      <c r="F98" s="147">
        <f t="shared" si="12"/>
        <v>-0.94433744858439972</v>
      </c>
      <c r="G98" s="146">
        <v>211942</v>
      </c>
      <c r="H98" s="147">
        <f t="shared" si="12"/>
        <v>10.440246140559214</v>
      </c>
      <c r="I98" s="146">
        <v>317883</v>
      </c>
      <c r="J98" s="147">
        <f t="shared" si="12"/>
        <v>0.49985845184059796</v>
      </c>
      <c r="K98" s="146">
        <v>394448</v>
      </c>
      <c r="L98" s="147">
        <f t="shared" si="12"/>
        <v>0.2408590582069503</v>
      </c>
      <c r="M98" s="146">
        <v>396032</v>
      </c>
      <c r="N98" s="147">
        <f t="shared" si="13"/>
        <v>4.0157384496815052E-3</v>
      </c>
    </row>
    <row r="99" spans="2:14" x14ac:dyDescent="0.25">
      <c r="B99" s="145" t="s">
        <v>78</v>
      </c>
      <c r="C99" s="146">
        <v>172613</v>
      </c>
      <c r="D99" s="147">
        <v>-0.51479401380737144</v>
      </c>
      <c r="E99" s="146">
        <v>25644</v>
      </c>
      <c r="F99" s="147">
        <f t="shared" si="12"/>
        <v>-0.85143645032529414</v>
      </c>
      <c r="G99" s="146">
        <v>251732</v>
      </c>
      <c r="H99" s="147">
        <f t="shared" si="12"/>
        <v>8.8164092965216039</v>
      </c>
      <c r="I99" s="146">
        <v>315119</v>
      </c>
      <c r="J99" s="147">
        <f t="shared" si="12"/>
        <v>0.25180350531517637</v>
      </c>
      <c r="K99" s="146">
        <v>386274</v>
      </c>
      <c r="L99" s="147">
        <f t="shared" si="12"/>
        <v>0.22580358531221534</v>
      </c>
      <c r="M99" s="146">
        <v>394102</v>
      </c>
      <c r="N99" s="147">
        <f t="shared" si="13"/>
        <v>2.0265407456882878E-2</v>
      </c>
    </row>
    <row r="100" spans="2:14" x14ac:dyDescent="0.25">
      <c r="B100" s="145" t="s">
        <v>80</v>
      </c>
      <c r="C100" s="146">
        <v>0</v>
      </c>
      <c r="D100" s="147">
        <v>-1</v>
      </c>
      <c r="E100" s="146">
        <v>21374</v>
      </c>
      <c r="F100" s="147" t="str">
        <f t="shared" si="12"/>
        <v>-</v>
      </c>
      <c r="G100" s="146">
        <v>218722</v>
      </c>
      <c r="H100" s="147">
        <f t="shared" si="12"/>
        <v>9.2330869280434165</v>
      </c>
      <c r="I100" s="146">
        <v>238900</v>
      </c>
      <c r="J100" s="147">
        <f t="shared" si="12"/>
        <v>9.2254094238348294E-2</v>
      </c>
      <c r="K100" s="146">
        <v>283651</v>
      </c>
      <c r="L100" s="147">
        <f t="shared" si="12"/>
        <v>0.18732105483465888</v>
      </c>
      <c r="M100" s="146">
        <v>279595</v>
      </c>
      <c r="N100" s="147">
        <f t="shared" si="13"/>
        <v>-1.429926212140975E-2</v>
      </c>
    </row>
    <row r="101" spans="2:14" x14ac:dyDescent="0.25">
      <c r="B101" s="145" t="s">
        <v>82</v>
      </c>
      <c r="C101" s="146">
        <v>0</v>
      </c>
      <c r="D101" s="147">
        <v>-1</v>
      </c>
      <c r="E101" s="146">
        <v>35271</v>
      </c>
      <c r="F101" s="147" t="str">
        <f t="shared" si="12"/>
        <v>-</v>
      </c>
      <c r="G101" s="146">
        <v>152908</v>
      </c>
      <c r="H101" s="147">
        <f t="shared" si="12"/>
        <v>3.3352329108899665</v>
      </c>
      <c r="I101" s="146">
        <v>192540</v>
      </c>
      <c r="J101" s="147">
        <f t="shared" si="12"/>
        <v>0.25918853166609979</v>
      </c>
      <c r="K101" s="146">
        <v>244591</v>
      </c>
      <c r="L101" s="147">
        <f t="shared" si="12"/>
        <v>0.27033863093383204</v>
      </c>
      <c r="M101" s="146">
        <v>235804</v>
      </c>
      <c r="N101" s="147">
        <f t="shared" si="13"/>
        <v>-3.5925279343884231E-2</v>
      </c>
    </row>
    <row r="102" spans="2:14" x14ac:dyDescent="0.25">
      <c r="B102" s="145" t="s">
        <v>84</v>
      </c>
      <c r="C102" s="146">
        <v>0</v>
      </c>
      <c r="D102" s="147">
        <v>-1</v>
      </c>
      <c r="E102" s="146">
        <v>52661</v>
      </c>
      <c r="F102" s="147" t="str">
        <f t="shared" si="12"/>
        <v>-</v>
      </c>
      <c r="G102" s="146">
        <v>174196</v>
      </c>
      <c r="H102" s="147">
        <f t="shared" si="12"/>
        <v>2.3078748979320558</v>
      </c>
      <c r="I102" s="146">
        <v>207904</v>
      </c>
      <c r="J102" s="147">
        <f t="shared" si="12"/>
        <v>0.19350616546878219</v>
      </c>
      <c r="K102" s="146">
        <v>274145</v>
      </c>
      <c r="L102" s="147">
        <f t="shared" si="12"/>
        <v>0.31861339849161152</v>
      </c>
      <c r="M102" s="146">
        <v>246397</v>
      </c>
      <c r="N102" s="147">
        <f t="shared" si="13"/>
        <v>-0.10121650951138994</v>
      </c>
    </row>
    <row r="103" spans="2:14" x14ac:dyDescent="0.25">
      <c r="B103" s="145" t="s">
        <v>86</v>
      </c>
      <c r="C103" s="146">
        <v>0</v>
      </c>
      <c r="D103" s="147">
        <v>-1</v>
      </c>
      <c r="E103" s="146">
        <v>97493</v>
      </c>
      <c r="F103" s="147" t="str">
        <f t="shared" si="12"/>
        <v>-</v>
      </c>
      <c r="G103" s="146">
        <v>215944</v>
      </c>
      <c r="H103" s="147">
        <f t="shared" si="12"/>
        <v>1.2149692798457323</v>
      </c>
      <c r="I103" s="146">
        <v>253355</v>
      </c>
      <c r="J103" s="147">
        <f t="shared" si="12"/>
        <v>0.17324398918238071</v>
      </c>
      <c r="K103" s="146">
        <v>324319</v>
      </c>
      <c r="L103" s="147">
        <f t="shared" si="12"/>
        <v>0.2800970969588128</v>
      </c>
      <c r="M103" s="146">
        <v>307065</v>
      </c>
      <c r="N103" s="147">
        <f t="shared" si="13"/>
        <v>-5.320070671160182E-2</v>
      </c>
    </row>
    <row r="104" spans="2:14" x14ac:dyDescent="0.25">
      <c r="B104" s="145" t="s">
        <v>88</v>
      </c>
      <c r="C104" s="146">
        <v>49703</v>
      </c>
      <c r="D104" s="147">
        <v>-0.8272161579642634</v>
      </c>
      <c r="E104" s="146">
        <v>121946</v>
      </c>
      <c r="F104" s="147">
        <f t="shared" si="12"/>
        <v>1.4534937528921796</v>
      </c>
      <c r="G104" s="146">
        <v>218834</v>
      </c>
      <c r="H104" s="147">
        <f t="shared" si="12"/>
        <v>0.79451560526790543</v>
      </c>
      <c r="I104" s="146">
        <v>278335</v>
      </c>
      <c r="J104" s="147">
        <f t="shared" si="12"/>
        <v>0.27190016176645315</v>
      </c>
      <c r="K104" s="146">
        <v>322063</v>
      </c>
      <c r="L104" s="147">
        <f t="shared" si="12"/>
        <v>0.1571056460739757</v>
      </c>
      <c r="M104" s="146">
        <v>319772</v>
      </c>
      <c r="N104" s="147">
        <f t="shared" si="13"/>
        <v>-7.1135150576129291E-3</v>
      </c>
    </row>
    <row r="105" spans="2:14" x14ac:dyDescent="0.25">
      <c r="B105" s="145" t="s">
        <v>90</v>
      </c>
      <c r="C105" s="146">
        <v>28441</v>
      </c>
      <c r="D105" s="147">
        <v>-0.90518086347724624</v>
      </c>
      <c r="E105" s="146">
        <v>151032</v>
      </c>
      <c r="F105" s="147">
        <f t="shared" si="12"/>
        <v>4.3103618016244152</v>
      </c>
      <c r="G105" s="146">
        <v>220186</v>
      </c>
      <c r="H105" s="147">
        <f t="shared" si="12"/>
        <v>0.45787647650828966</v>
      </c>
      <c r="I105" s="146">
        <v>283093</v>
      </c>
      <c r="J105" s="147">
        <f t="shared" si="12"/>
        <v>0.28569936326560263</v>
      </c>
      <c r="K105" s="146">
        <v>329443</v>
      </c>
      <c r="L105" s="147">
        <f t="shared" si="12"/>
        <v>0.16372711441116516</v>
      </c>
      <c r="M105" s="146">
        <v>291273</v>
      </c>
      <c r="N105" s="147">
        <f t="shared" si="13"/>
        <v>-0.11586222806373181</v>
      </c>
    </row>
    <row r="106" spans="2:14" x14ac:dyDescent="0.25">
      <c r="B106" s="145" t="s">
        <v>92</v>
      </c>
      <c r="C106" s="146">
        <v>19967</v>
      </c>
      <c r="D106" s="147">
        <v>-0.93174748586547074</v>
      </c>
      <c r="E106" s="146">
        <v>190508</v>
      </c>
      <c r="F106" s="147">
        <f t="shared" si="12"/>
        <v>8.5411428857615057</v>
      </c>
      <c r="G106" s="146">
        <v>235792</v>
      </c>
      <c r="H106" s="147">
        <f t="shared" si="12"/>
        <v>0.23770130388225175</v>
      </c>
      <c r="I106" s="146">
        <v>310899</v>
      </c>
      <c r="J106" s="147">
        <f t="shared" si="12"/>
        <v>0.3185307389563683</v>
      </c>
      <c r="K106" s="146">
        <v>359401</v>
      </c>
      <c r="L106" s="147">
        <f t="shared" si="12"/>
        <v>0.15600564813653306</v>
      </c>
      <c r="M106" s="146">
        <v>348154</v>
      </c>
      <c r="N106" s="147">
        <f t="shared" si="13"/>
        <v>-3.129373596623275E-2</v>
      </c>
    </row>
    <row r="107" spans="2:14" x14ac:dyDescent="0.25">
      <c r="B107" s="145" t="s">
        <v>94</v>
      </c>
      <c r="C107" s="146">
        <v>22402</v>
      </c>
      <c r="D107" s="147">
        <v>-0.93415669308001603</v>
      </c>
      <c r="E107" s="146">
        <v>243010</v>
      </c>
      <c r="F107" s="147">
        <f t="shared" si="12"/>
        <v>9.8476921703419329</v>
      </c>
      <c r="G107" s="146">
        <v>293605</v>
      </c>
      <c r="H107" s="147">
        <f t="shared" si="12"/>
        <v>0.20820130858812402</v>
      </c>
      <c r="I107" s="146">
        <v>376036</v>
      </c>
      <c r="J107" s="147">
        <f t="shared" si="12"/>
        <v>0.28075475553890428</v>
      </c>
      <c r="K107" s="146">
        <v>375511</v>
      </c>
      <c r="L107" s="147">
        <f t="shared" si="12"/>
        <v>-1.3961429224861321E-3</v>
      </c>
      <c r="M107" s="146"/>
      <c r="N107" s="147"/>
    </row>
    <row r="108" spans="2:14" x14ac:dyDescent="0.25">
      <c r="B108" s="145" t="s">
        <v>96</v>
      </c>
      <c r="C108" s="146">
        <v>30566</v>
      </c>
      <c r="D108" s="147">
        <v>-0.91221509971509973</v>
      </c>
      <c r="E108" s="146">
        <v>222205</v>
      </c>
      <c r="F108" s="147">
        <f t="shared" si="12"/>
        <v>6.2696787279984294</v>
      </c>
      <c r="G108" s="146">
        <v>300285</v>
      </c>
      <c r="H108" s="147">
        <f t="shared" si="12"/>
        <v>0.35138723251051962</v>
      </c>
      <c r="I108" s="146">
        <v>355884</v>
      </c>
      <c r="J108" s="147">
        <f t="shared" si="12"/>
        <v>0.18515410360157847</v>
      </c>
      <c r="K108" s="146">
        <v>379417</v>
      </c>
      <c r="L108" s="147">
        <f t="shared" si="12"/>
        <v>6.6125479088691819E-2</v>
      </c>
      <c r="M108" s="146"/>
      <c r="N108" s="147"/>
    </row>
    <row r="109" spans="2:14" ht="15.75" x14ac:dyDescent="0.25">
      <c r="B109" s="148" t="s">
        <v>33</v>
      </c>
      <c r="C109" s="149">
        <v>1074464</v>
      </c>
      <c r="D109" s="150">
        <v>-0.70327895336394075</v>
      </c>
      <c r="E109" s="149">
        <v>1201900</v>
      </c>
      <c r="F109" s="150">
        <f t="shared" si="12"/>
        <v>0.11860425291121901</v>
      </c>
      <c r="G109" s="149">
        <v>2696005</v>
      </c>
      <c r="H109" s="150">
        <f t="shared" si="12"/>
        <v>1.2431192278891756</v>
      </c>
      <c r="I109" s="149">
        <v>3482219</v>
      </c>
      <c r="J109" s="150">
        <f t="shared" si="12"/>
        <v>0.2916218627190974</v>
      </c>
      <c r="K109" s="149">
        <v>4071400</v>
      </c>
      <c r="L109" s="150">
        <f t="shared" si="12"/>
        <v>0.16919699766154861</v>
      </c>
      <c r="M109" s="149">
        <v>2586136</v>
      </c>
      <c r="N109" s="150">
        <v>-1.579066747652258E-2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289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111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112</v>
      </c>
    </row>
    <row r="116" spans="1:15" ht="22.5" thickTop="1" thickBot="1" x14ac:dyDescent="0.3">
      <c r="B116" s="152" t="str">
        <f>C116</f>
        <v>Reino Unido</v>
      </c>
      <c r="C116" s="135" t="s">
        <v>113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72</v>
      </c>
      <c r="D118" s="143" t="str">
        <f>CONCATENATE("var. ",RIGHT(C117,2),"/",RIGHT(C117-1,2))</f>
        <v>var. 20/19</v>
      </c>
      <c r="E118" s="144" t="s">
        <v>72</v>
      </c>
      <c r="F118" s="143" t="s">
        <v>255</v>
      </c>
      <c r="G118" s="144" t="s">
        <v>72</v>
      </c>
      <c r="H118" s="143" t="s">
        <v>255</v>
      </c>
      <c r="I118" s="144" t="s">
        <v>72</v>
      </c>
      <c r="J118" s="143" t="s">
        <v>255</v>
      </c>
      <c r="K118" s="144" t="s">
        <v>72</v>
      </c>
      <c r="L118" s="143" t="s">
        <v>255</v>
      </c>
      <c r="M118" s="144" t="s">
        <v>72</v>
      </c>
      <c r="N118" s="143" t="s">
        <v>285</v>
      </c>
    </row>
    <row r="119" spans="1:15" x14ac:dyDescent="0.25">
      <c r="B119" s="145" t="s">
        <v>74</v>
      </c>
      <c r="C119" s="146">
        <v>56783</v>
      </c>
      <c r="D119" s="147">
        <v>5.9325037777736345E-2</v>
      </c>
      <c r="E119" s="146">
        <v>3948</v>
      </c>
      <c r="F119" s="147">
        <f t="shared" ref="F119:L131" si="14">IFERROR(E119/C119-1,"-")</f>
        <v>-0.93047214835426095</v>
      </c>
      <c r="G119" s="146">
        <v>21971</v>
      </c>
      <c r="H119" s="147">
        <f t="shared" si="14"/>
        <v>4.5650962512664641</v>
      </c>
      <c r="I119" s="146">
        <v>54058</v>
      </c>
      <c r="J119" s="147">
        <f t="shared" si="14"/>
        <v>1.4604251058213098</v>
      </c>
      <c r="K119" s="146">
        <v>70667</v>
      </c>
      <c r="L119" s="147">
        <f t="shared" si="14"/>
        <v>0.30724407118280372</v>
      </c>
      <c r="M119" s="146">
        <v>69055</v>
      </c>
      <c r="N119" s="147">
        <f t="shared" ref="N119:N128" si="15">IFERROR(M119/K119-1,"-")</f>
        <v>-2.2811213154654952E-2</v>
      </c>
    </row>
    <row r="120" spans="1:15" x14ac:dyDescent="0.25">
      <c r="B120" s="145" t="s">
        <v>76</v>
      </c>
      <c r="C120" s="146">
        <v>47712</v>
      </c>
      <c r="D120" s="147">
        <v>-9.495807883455365E-2</v>
      </c>
      <c r="E120" s="146">
        <v>2265</v>
      </c>
      <c r="F120" s="147">
        <f t="shared" si="14"/>
        <v>-0.95252766599597583</v>
      </c>
      <c r="G120" s="146">
        <v>33017</v>
      </c>
      <c r="H120" s="147">
        <f t="shared" si="14"/>
        <v>13.577041942604856</v>
      </c>
      <c r="I120" s="146">
        <v>48665</v>
      </c>
      <c r="J120" s="147">
        <f t="shared" si="14"/>
        <v>0.47393766847381658</v>
      </c>
      <c r="K120" s="146">
        <v>65783</v>
      </c>
      <c r="L120" s="147">
        <f t="shared" si="14"/>
        <v>0.35175177232096999</v>
      </c>
      <c r="M120" s="146">
        <v>65244</v>
      </c>
      <c r="N120" s="147">
        <f t="shared" si="15"/>
        <v>-8.1936062508550789E-3</v>
      </c>
    </row>
    <row r="121" spans="1:15" x14ac:dyDescent="0.25">
      <c r="B121" s="145" t="s">
        <v>78</v>
      </c>
      <c r="C121" s="146">
        <v>27667</v>
      </c>
      <c r="D121" s="147">
        <v>-0.43014562006961754</v>
      </c>
      <c r="E121" s="146">
        <v>2369</v>
      </c>
      <c r="F121" s="147">
        <f t="shared" si="14"/>
        <v>-0.91437452560812515</v>
      </c>
      <c r="G121" s="146">
        <v>42079</v>
      </c>
      <c r="H121" s="147">
        <f t="shared" si="14"/>
        <v>16.762346981848882</v>
      </c>
      <c r="I121" s="146">
        <v>51458</v>
      </c>
      <c r="J121" s="147">
        <f t="shared" si="14"/>
        <v>0.22289027781078441</v>
      </c>
      <c r="K121" s="146">
        <v>67607</v>
      </c>
      <c r="L121" s="147">
        <f t="shared" si="14"/>
        <v>0.31382875354658157</v>
      </c>
      <c r="M121" s="146">
        <v>59377</v>
      </c>
      <c r="N121" s="147">
        <f t="shared" si="15"/>
        <v>-0.12173295664650108</v>
      </c>
    </row>
    <row r="122" spans="1:15" x14ac:dyDescent="0.25">
      <c r="B122" s="145" t="s">
        <v>80</v>
      </c>
      <c r="C122" s="146">
        <v>0</v>
      </c>
      <c r="D122" s="147">
        <v>-1</v>
      </c>
      <c r="E122" s="146">
        <v>631</v>
      </c>
      <c r="F122" s="147" t="str">
        <f t="shared" si="14"/>
        <v>-</v>
      </c>
      <c r="G122" s="146">
        <v>41409</v>
      </c>
      <c r="H122" s="147">
        <f t="shared" si="14"/>
        <v>64.62440570522979</v>
      </c>
      <c r="I122" s="146">
        <v>41501</v>
      </c>
      <c r="J122" s="147">
        <f t="shared" si="14"/>
        <v>2.2217392354320076E-3</v>
      </c>
      <c r="K122" s="146">
        <v>47099</v>
      </c>
      <c r="L122" s="147">
        <f t="shared" si="14"/>
        <v>0.13488831594419404</v>
      </c>
      <c r="M122" s="146">
        <v>47302</v>
      </c>
      <c r="N122" s="147">
        <f t="shared" si="15"/>
        <v>4.3100702775005217E-3</v>
      </c>
    </row>
    <row r="123" spans="1:15" x14ac:dyDescent="0.25">
      <c r="B123" s="145" t="s">
        <v>82</v>
      </c>
      <c r="C123" s="146">
        <v>0</v>
      </c>
      <c r="D123" s="147">
        <v>-1</v>
      </c>
      <c r="E123" s="146">
        <v>1510</v>
      </c>
      <c r="F123" s="147" t="str">
        <f t="shared" si="14"/>
        <v>-</v>
      </c>
      <c r="G123" s="146">
        <v>28356</v>
      </c>
      <c r="H123" s="147">
        <f t="shared" si="14"/>
        <v>17.778807947019867</v>
      </c>
      <c r="I123" s="146">
        <v>37494</v>
      </c>
      <c r="J123" s="147">
        <f t="shared" si="14"/>
        <v>0.32225983918747358</v>
      </c>
      <c r="K123" s="146">
        <v>47307</v>
      </c>
      <c r="L123" s="147">
        <f t="shared" si="14"/>
        <v>0.26172187550008008</v>
      </c>
      <c r="M123" s="146">
        <v>42208</v>
      </c>
      <c r="N123" s="147">
        <f t="shared" si="15"/>
        <v>-0.10778531718350348</v>
      </c>
    </row>
    <row r="124" spans="1:15" x14ac:dyDescent="0.25">
      <c r="B124" s="145" t="s">
        <v>84</v>
      </c>
      <c r="C124" s="146">
        <v>0</v>
      </c>
      <c r="D124" s="147">
        <v>-1</v>
      </c>
      <c r="E124" s="146">
        <v>2217</v>
      </c>
      <c r="F124" s="147" t="str">
        <f t="shared" si="14"/>
        <v>-</v>
      </c>
      <c r="G124" s="146">
        <v>39494</v>
      </c>
      <c r="H124" s="147">
        <f t="shared" si="14"/>
        <v>16.814163283716734</v>
      </c>
      <c r="I124" s="146">
        <v>44671</v>
      </c>
      <c r="J124" s="147">
        <f t="shared" si="14"/>
        <v>0.13108320251177386</v>
      </c>
      <c r="K124" s="146">
        <v>59447</v>
      </c>
      <c r="L124" s="147">
        <f t="shared" si="14"/>
        <v>0.33077388014595588</v>
      </c>
      <c r="M124" s="146">
        <v>52733</v>
      </c>
      <c r="N124" s="147">
        <f t="shared" si="15"/>
        <v>-0.11294093898766966</v>
      </c>
    </row>
    <row r="125" spans="1:15" x14ac:dyDescent="0.25">
      <c r="B125" s="145" t="s">
        <v>86</v>
      </c>
      <c r="C125" s="146">
        <v>0</v>
      </c>
      <c r="D125" s="147">
        <v>-1</v>
      </c>
      <c r="E125" s="146">
        <v>6240</v>
      </c>
      <c r="F125" s="147" t="str">
        <f t="shared" si="14"/>
        <v>-</v>
      </c>
      <c r="G125" s="146">
        <v>54259</v>
      </c>
      <c r="H125" s="147">
        <f t="shared" si="14"/>
        <v>7.6953525641025635</v>
      </c>
      <c r="I125" s="146">
        <v>61706</v>
      </c>
      <c r="J125" s="147">
        <f t="shared" si="14"/>
        <v>0.13724911996166544</v>
      </c>
      <c r="K125" s="146">
        <v>73992</v>
      </c>
      <c r="L125" s="147">
        <f t="shared" si="14"/>
        <v>0.19910543545198189</v>
      </c>
      <c r="M125" s="146">
        <v>84559</v>
      </c>
      <c r="N125" s="147">
        <f t="shared" si="15"/>
        <v>0.14281273651205528</v>
      </c>
    </row>
    <row r="126" spans="1:15" x14ac:dyDescent="0.25">
      <c r="B126" s="145" t="s">
        <v>88</v>
      </c>
      <c r="C126" s="146">
        <v>4094</v>
      </c>
      <c r="D126" s="147">
        <v>-0.91327006185916448</v>
      </c>
      <c r="E126" s="146">
        <v>7645</v>
      </c>
      <c r="F126" s="147">
        <f t="shared" si="14"/>
        <v>0.86736687835857351</v>
      </c>
      <c r="G126" s="146">
        <v>55284</v>
      </c>
      <c r="H126" s="147">
        <f t="shared" si="14"/>
        <v>6.2313930673642908</v>
      </c>
      <c r="I126" s="146">
        <v>66954</v>
      </c>
      <c r="J126" s="147">
        <f t="shared" si="14"/>
        <v>0.21109181680052092</v>
      </c>
      <c r="K126" s="146">
        <v>75222</v>
      </c>
      <c r="L126" s="147">
        <f t="shared" si="14"/>
        <v>0.12348776772112191</v>
      </c>
      <c r="M126" s="146">
        <v>79288</v>
      </c>
      <c r="N126" s="147">
        <f t="shared" si="15"/>
        <v>5.4053335460370722E-2</v>
      </c>
    </row>
    <row r="127" spans="1:15" x14ac:dyDescent="0.25">
      <c r="B127" s="145" t="s">
        <v>90</v>
      </c>
      <c r="C127" s="146">
        <v>4342</v>
      </c>
      <c r="D127" s="147">
        <v>-0.92809353471118172</v>
      </c>
      <c r="E127" s="146">
        <v>14420</v>
      </c>
      <c r="F127" s="147">
        <f t="shared" si="14"/>
        <v>2.3210502072777524</v>
      </c>
      <c r="G127" s="146">
        <v>46875</v>
      </c>
      <c r="H127" s="147">
        <f t="shared" si="14"/>
        <v>2.2506934812760058</v>
      </c>
      <c r="I127" s="146">
        <v>70200</v>
      </c>
      <c r="J127" s="147">
        <f t="shared" si="14"/>
        <v>0.49760000000000004</v>
      </c>
      <c r="K127" s="146">
        <v>77720</v>
      </c>
      <c r="L127" s="147">
        <f t="shared" si="14"/>
        <v>0.10712250712250704</v>
      </c>
      <c r="M127" s="146">
        <v>75421</v>
      </c>
      <c r="N127" s="147">
        <f t="shared" si="15"/>
        <v>-2.9580545548121506E-2</v>
      </c>
    </row>
    <row r="128" spans="1:15" x14ac:dyDescent="0.25">
      <c r="A128" s="151"/>
      <c r="B128" s="145" t="s">
        <v>92</v>
      </c>
      <c r="C128" s="146">
        <v>3047</v>
      </c>
      <c r="D128" s="147">
        <v>-0.94057764689821943</v>
      </c>
      <c r="E128" s="146">
        <v>27428</v>
      </c>
      <c r="F128" s="147">
        <f t="shared" si="14"/>
        <v>8.0016409583196584</v>
      </c>
      <c r="G128" s="146">
        <v>48171</v>
      </c>
      <c r="H128" s="147">
        <f t="shared" si="14"/>
        <v>0.7562709639784162</v>
      </c>
      <c r="I128" s="146">
        <v>66201</v>
      </c>
      <c r="J128" s="147">
        <f t="shared" si="14"/>
        <v>0.37429158622407677</v>
      </c>
      <c r="K128" s="146">
        <v>74256</v>
      </c>
      <c r="L128" s="147">
        <f t="shared" si="14"/>
        <v>0.12167489917070728</v>
      </c>
      <c r="M128" s="146">
        <v>80610</v>
      </c>
      <c r="N128" s="147">
        <f t="shared" si="15"/>
        <v>8.5568842921784016E-2</v>
      </c>
    </row>
    <row r="129" spans="2:15" x14ac:dyDescent="0.25">
      <c r="B129" s="145" t="s">
        <v>94</v>
      </c>
      <c r="C129" s="146">
        <v>4492</v>
      </c>
      <c r="D129" s="147">
        <v>-0.90552903320784872</v>
      </c>
      <c r="E129" s="146">
        <v>24631</v>
      </c>
      <c r="F129" s="147">
        <f t="shared" si="14"/>
        <v>4.4833036509349959</v>
      </c>
      <c r="G129" s="146">
        <v>45348</v>
      </c>
      <c r="H129" s="147">
        <f t="shared" si="14"/>
        <v>0.84109455564126501</v>
      </c>
      <c r="I129" s="146">
        <v>60886</v>
      </c>
      <c r="J129" s="147">
        <f t="shared" si="14"/>
        <v>0.34263914615859581</v>
      </c>
      <c r="K129" s="146">
        <v>60088</v>
      </c>
      <c r="L129" s="147">
        <f t="shared" si="14"/>
        <v>-1.3106461255460999E-2</v>
      </c>
      <c r="M129" s="146"/>
      <c r="N129" s="147"/>
    </row>
    <row r="130" spans="2:15" x14ac:dyDescent="0.25">
      <c r="B130" s="145" t="s">
        <v>96</v>
      </c>
      <c r="C130" s="146">
        <v>6245</v>
      </c>
      <c r="D130" s="147">
        <v>-0.88416093190628997</v>
      </c>
      <c r="E130" s="146">
        <v>20997</v>
      </c>
      <c r="F130" s="147">
        <f t="shared" si="14"/>
        <v>2.3622097678142513</v>
      </c>
      <c r="G130" s="146">
        <v>47781</v>
      </c>
      <c r="H130" s="147">
        <f t="shared" si="14"/>
        <v>1.2756108015430776</v>
      </c>
      <c r="I130" s="146">
        <v>62747</v>
      </c>
      <c r="J130" s="147">
        <f t="shared" si="14"/>
        <v>0.31322073627592562</v>
      </c>
      <c r="K130" s="146">
        <v>67375</v>
      </c>
      <c r="L130" s="147">
        <f t="shared" si="14"/>
        <v>7.3756514255661543E-2</v>
      </c>
      <c r="M130" s="146"/>
      <c r="N130" s="147"/>
    </row>
    <row r="131" spans="2:15" ht="15.75" x14ac:dyDescent="0.25">
      <c r="B131" s="148" t="s">
        <v>33</v>
      </c>
      <c r="C131" s="149">
        <v>163077</v>
      </c>
      <c r="D131" s="150">
        <v>-0.71633059886864126</v>
      </c>
      <c r="E131" s="149">
        <v>114301</v>
      </c>
      <c r="F131" s="150">
        <f t="shared" si="14"/>
        <v>-0.29909797212359801</v>
      </c>
      <c r="G131" s="149">
        <v>504044</v>
      </c>
      <c r="H131" s="150">
        <f t="shared" si="14"/>
        <v>3.4097951898933516</v>
      </c>
      <c r="I131" s="149">
        <v>666541</v>
      </c>
      <c r="J131" s="150">
        <f t="shared" si="14"/>
        <v>0.32238653768321823</v>
      </c>
      <c r="K131" s="149">
        <v>786563</v>
      </c>
      <c r="L131" s="150">
        <f t="shared" si="14"/>
        <v>0.18006694261868361</v>
      </c>
      <c r="M131" s="149">
        <v>499766</v>
      </c>
      <c r="N131" s="150">
        <v>-1.4509271894053488E-2</v>
      </c>
    </row>
    <row r="132" spans="2:15" ht="6" customHeight="1" x14ac:dyDescent="0.25"/>
    <row r="133" spans="2:15" x14ac:dyDescent="0.25">
      <c r="B133" s="131" t="s">
        <v>58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290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114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115</v>
      </c>
    </row>
    <row r="138" spans="2:15" ht="22.5" thickTop="1" thickBot="1" x14ac:dyDescent="0.3">
      <c r="B138" s="152" t="str">
        <f>C138</f>
        <v>Alemania</v>
      </c>
      <c r="C138" s="135" t="s">
        <v>116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72</v>
      </c>
      <c r="D140" s="143" t="str">
        <f>CONCATENATE("var. ",RIGHT(C139,2),"/",RIGHT(C139-1,2))</f>
        <v>var. 20/19</v>
      </c>
      <c r="E140" s="144" t="s">
        <v>72</v>
      </c>
      <c r="F140" s="143" t="s">
        <v>255</v>
      </c>
      <c r="G140" s="144" t="s">
        <v>72</v>
      </c>
      <c r="H140" s="143" t="s">
        <v>255</v>
      </c>
      <c r="I140" s="144" t="s">
        <v>72</v>
      </c>
      <c r="J140" s="143" t="s">
        <v>255</v>
      </c>
      <c r="K140" s="144" t="s">
        <v>72</v>
      </c>
      <c r="L140" s="143" t="s">
        <v>255</v>
      </c>
      <c r="M140" s="144" t="s">
        <v>72</v>
      </c>
      <c r="N140" s="143" t="s">
        <v>285</v>
      </c>
    </row>
    <row r="141" spans="2:15" x14ac:dyDescent="0.25">
      <c r="B141" s="145" t="s">
        <v>74</v>
      </c>
      <c r="C141" s="146">
        <v>164737</v>
      </c>
      <c r="D141" s="147">
        <v>-0.13267557137366603</v>
      </c>
      <c r="E141" s="146">
        <v>8497</v>
      </c>
      <c r="F141" s="147">
        <f t="shared" ref="F141:L153" si="16">IFERROR(E141/C141-1,"-")</f>
        <v>-0.94842081621008034</v>
      </c>
      <c r="G141" s="146">
        <v>86286</v>
      </c>
      <c r="H141" s="147">
        <f t="shared" si="16"/>
        <v>9.1548781923031655</v>
      </c>
      <c r="I141" s="146">
        <v>147240</v>
      </c>
      <c r="J141" s="147">
        <f t="shared" si="16"/>
        <v>0.70641819066824274</v>
      </c>
      <c r="K141" s="146">
        <v>155725</v>
      </c>
      <c r="L141" s="147">
        <f t="shared" si="16"/>
        <v>5.7627003531649068E-2</v>
      </c>
      <c r="M141" s="146">
        <v>156499</v>
      </c>
      <c r="N141" s="147">
        <f t="shared" ref="N141:N150" si="17">IFERROR(M141/K141-1,"-")</f>
        <v>4.9703002087011505E-3</v>
      </c>
    </row>
    <row r="142" spans="2:15" x14ac:dyDescent="0.25">
      <c r="B142" s="145" t="s">
        <v>76</v>
      </c>
      <c r="C142" s="146">
        <v>143791</v>
      </c>
      <c r="D142" s="147">
        <v>-6.3324039814477096E-2</v>
      </c>
      <c r="E142" s="146">
        <v>5982</v>
      </c>
      <c r="F142" s="147">
        <f t="shared" si="16"/>
        <v>-0.95839795258395866</v>
      </c>
      <c r="G142" s="146">
        <v>80561</v>
      </c>
      <c r="H142" s="147">
        <f t="shared" si="16"/>
        <v>12.467235038448679</v>
      </c>
      <c r="I142" s="146">
        <v>124021</v>
      </c>
      <c r="J142" s="147">
        <f t="shared" si="16"/>
        <v>0.53946698774841417</v>
      </c>
      <c r="K142" s="146">
        <v>152616</v>
      </c>
      <c r="L142" s="147">
        <f t="shared" si="16"/>
        <v>0.2305657912772836</v>
      </c>
      <c r="M142" s="146">
        <v>139754</v>
      </c>
      <c r="N142" s="147">
        <f t="shared" si="17"/>
        <v>-8.4276877915814841E-2</v>
      </c>
    </row>
    <row r="143" spans="2:15" x14ac:dyDescent="0.25">
      <c r="B143" s="145" t="s">
        <v>78</v>
      </c>
      <c r="C143" s="146">
        <v>74925</v>
      </c>
      <c r="D143" s="147">
        <v>-0.51720782777351781</v>
      </c>
      <c r="E143" s="146">
        <v>7174</v>
      </c>
      <c r="F143" s="147">
        <f t="shared" si="16"/>
        <v>-0.90425091758425091</v>
      </c>
      <c r="G143" s="146">
        <v>98445</v>
      </c>
      <c r="H143" s="147">
        <f t="shared" si="16"/>
        <v>12.722470030666296</v>
      </c>
      <c r="I143" s="146">
        <v>121326</v>
      </c>
      <c r="J143" s="147">
        <f t="shared" si="16"/>
        <v>0.23242419625171418</v>
      </c>
      <c r="K143" s="146">
        <v>150045</v>
      </c>
      <c r="L143" s="147">
        <f t="shared" si="16"/>
        <v>0.23670936155481925</v>
      </c>
      <c r="M143" s="146">
        <v>148722</v>
      </c>
      <c r="N143" s="147">
        <f t="shared" si="17"/>
        <v>-8.8173547935619379E-3</v>
      </c>
    </row>
    <row r="144" spans="2:15" x14ac:dyDescent="0.25">
      <c r="B144" s="145" t="s">
        <v>80</v>
      </c>
      <c r="C144" s="146">
        <v>0</v>
      </c>
      <c r="D144" s="147">
        <v>-1</v>
      </c>
      <c r="E144" s="146">
        <v>6219</v>
      </c>
      <c r="F144" s="147" t="str">
        <f t="shared" si="16"/>
        <v>-</v>
      </c>
      <c r="G144" s="146">
        <v>80247</v>
      </c>
      <c r="H144" s="147">
        <f t="shared" si="16"/>
        <v>11.903521466473709</v>
      </c>
      <c r="I144" s="146">
        <v>86889</v>
      </c>
      <c r="J144" s="147">
        <f t="shared" si="16"/>
        <v>8.2769449325208466E-2</v>
      </c>
      <c r="K144" s="146">
        <v>106843</v>
      </c>
      <c r="L144" s="147">
        <f t="shared" si="16"/>
        <v>0.2296493226990759</v>
      </c>
      <c r="M144" s="146">
        <v>98517</v>
      </c>
      <c r="N144" s="147">
        <f t="shared" si="17"/>
        <v>-7.7927426223524221E-2</v>
      </c>
    </row>
    <row r="145" spans="1:15" x14ac:dyDescent="0.25">
      <c r="B145" s="145" t="s">
        <v>82</v>
      </c>
      <c r="C145" s="146">
        <v>0</v>
      </c>
      <c r="D145" s="147">
        <v>-1</v>
      </c>
      <c r="E145" s="146">
        <v>9110</v>
      </c>
      <c r="F145" s="147" t="str">
        <f t="shared" si="16"/>
        <v>-</v>
      </c>
      <c r="G145" s="146">
        <v>63199</v>
      </c>
      <c r="H145" s="147">
        <f t="shared" si="16"/>
        <v>5.9373216245883649</v>
      </c>
      <c r="I145" s="146">
        <v>71295</v>
      </c>
      <c r="J145" s="147">
        <f t="shared" si="16"/>
        <v>0.12810329277361987</v>
      </c>
      <c r="K145" s="146">
        <v>87638</v>
      </c>
      <c r="L145" s="147">
        <f t="shared" si="16"/>
        <v>0.22923066133669967</v>
      </c>
      <c r="M145" s="146">
        <v>77498</v>
      </c>
      <c r="N145" s="147">
        <f t="shared" si="17"/>
        <v>-0.11570323375704605</v>
      </c>
    </row>
    <row r="146" spans="1:15" x14ac:dyDescent="0.25">
      <c r="B146" s="145" t="s">
        <v>84</v>
      </c>
      <c r="C146" s="146">
        <v>0</v>
      </c>
      <c r="D146" s="147">
        <v>-1</v>
      </c>
      <c r="E146" s="146">
        <v>18070</v>
      </c>
      <c r="F146" s="147" t="str">
        <f t="shared" si="16"/>
        <v>-</v>
      </c>
      <c r="G146" s="146">
        <v>67149</v>
      </c>
      <c r="H146" s="147">
        <f t="shared" si="16"/>
        <v>2.7160486995019371</v>
      </c>
      <c r="I146" s="146">
        <v>68057</v>
      </c>
      <c r="J146" s="147">
        <f t="shared" si="16"/>
        <v>1.3522167120880502E-2</v>
      </c>
      <c r="K146" s="146">
        <v>81325</v>
      </c>
      <c r="L146" s="147">
        <f t="shared" si="16"/>
        <v>0.19495422954288322</v>
      </c>
      <c r="M146" s="146">
        <v>77681</v>
      </c>
      <c r="N146" s="147">
        <f t="shared" si="17"/>
        <v>-4.4807869658776478E-2</v>
      </c>
    </row>
    <row r="147" spans="1:15" x14ac:dyDescent="0.25">
      <c r="B147" s="145" t="s">
        <v>86</v>
      </c>
      <c r="C147" s="146">
        <v>0</v>
      </c>
      <c r="D147" s="147">
        <v>-1</v>
      </c>
      <c r="E147" s="146">
        <v>31188</v>
      </c>
      <c r="F147" s="147" t="str">
        <f t="shared" si="16"/>
        <v>-</v>
      </c>
      <c r="G147" s="146">
        <v>65143</v>
      </c>
      <c r="H147" s="147">
        <f t="shared" si="16"/>
        <v>1.088720020520713</v>
      </c>
      <c r="I147" s="146">
        <v>61051</v>
      </c>
      <c r="J147" s="147">
        <f t="shared" si="16"/>
        <v>-6.2815651720061982E-2</v>
      </c>
      <c r="K147" s="146">
        <v>76623</v>
      </c>
      <c r="L147" s="147">
        <f t="shared" si="16"/>
        <v>0.25506543709357743</v>
      </c>
      <c r="M147" s="146">
        <v>61560</v>
      </c>
      <c r="N147" s="147">
        <f t="shared" si="17"/>
        <v>-0.19658588152382439</v>
      </c>
    </row>
    <row r="148" spans="1:15" x14ac:dyDescent="0.25">
      <c r="B148" s="145" t="s">
        <v>88</v>
      </c>
      <c r="C148" s="146">
        <v>18885</v>
      </c>
      <c r="D148" s="147">
        <v>-0.83020903573836824</v>
      </c>
      <c r="E148" s="146">
        <v>38422</v>
      </c>
      <c r="F148" s="147">
        <f t="shared" si="16"/>
        <v>1.0345247550966374</v>
      </c>
      <c r="G148" s="146">
        <v>66358</v>
      </c>
      <c r="H148" s="147">
        <f t="shared" si="16"/>
        <v>0.72708344177814799</v>
      </c>
      <c r="I148" s="146">
        <v>65688</v>
      </c>
      <c r="J148" s="147">
        <f t="shared" si="16"/>
        <v>-1.0096747942975992E-2</v>
      </c>
      <c r="K148" s="146">
        <v>68793</v>
      </c>
      <c r="L148" s="147">
        <f t="shared" si="16"/>
        <v>4.7268907563025264E-2</v>
      </c>
      <c r="M148" s="146">
        <v>71620</v>
      </c>
      <c r="N148" s="147">
        <f t="shared" si="17"/>
        <v>4.109429738490844E-2</v>
      </c>
    </row>
    <row r="149" spans="1:15" x14ac:dyDescent="0.25">
      <c r="B149" s="145" t="s">
        <v>90</v>
      </c>
      <c r="C149" s="146">
        <v>4527</v>
      </c>
      <c r="D149" s="147">
        <v>-0.96273644699800798</v>
      </c>
      <c r="E149" s="146">
        <v>60509</v>
      </c>
      <c r="F149" s="147">
        <f t="shared" si="16"/>
        <v>12.366246962668434</v>
      </c>
      <c r="G149" s="146">
        <v>81698</v>
      </c>
      <c r="H149" s="147">
        <f t="shared" si="16"/>
        <v>0.35017931216843778</v>
      </c>
      <c r="I149" s="146">
        <v>87257</v>
      </c>
      <c r="J149" s="147">
        <f t="shared" si="16"/>
        <v>6.8043281353276752E-2</v>
      </c>
      <c r="K149" s="146">
        <v>95768</v>
      </c>
      <c r="L149" s="147">
        <f t="shared" si="16"/>
        <v>9.7539452422155337E-2</v>
      </c>
      <c r="M149" s="146">
        <v>82044</v>
      </c>
      <c r="N149" s="147">
        <f t="shared" si="17"/>
        <v>-0.14330465291120209</v>
      </c>
    </row>
    <row r="150" spans="1:15" x14ac:dyDescent="0.25">
      <c r="A150" s="151"/>
      <c r="B150" s="145" t="s">
        <v>92</v>
      </c>
      <c r="C150" s="146">
        <v>2230</v>
      </c>
      <c r="D150" s="147">
        <v>-0.98087511363441449</v>
      </c>
      <c r="E150" s="146">
        <v>79348</v>
      </c>
      <c r="F150" s="147">
        <f t="shared" si="16"/>
        <v>34.582062780269055</v>
      </c>
      <c r="G150" s="146">
        <v>81267</v>
      </c>
      <c r="H150" s="147">
        <f t="shared" si="16"/>
        <v>2.4184604526894082E-2</v>
      </c>
      <c r="I150" s="146">
        <v>95060</v>
      </c>
      <c r="J150" s="147">
        <f t="shared" si="16"/>
        <v>0.16972448841473176</v>
      </c>
      <c r="K150" s="146">
        <v>109949</v>
      </c>
      <c r="L150" s="147">
        <f t="shared" si="16"/>
        <v>0.15662739322533148</v>
      </c>
      <c r="M150" s="146">
        <v>95382</v>
      </c>
      <c r="N150" s="147">
        <f t="shared" si="17"/>
        <v>-0.1324886993060419</v>
      </c>
    </row>
    <row r="151" spans="1:15" x14ac:dyDescent="0.25">
      <c r="B151" s="145" t="s">
        <v>94</v>
      </c>
      <c r="C151" s="146">
        <v>11037</v>
      </c>
      <c r="D151" s="147">
        <v>-0.92434192486975597</v>
      </c>
      <c r="E151" s="146">
        <v>113393</v>
      </c>
      <c r="F151" s="147">
        <f t="shared" si="16"/>
        <v>9.2738968922714502</v>
      </c>
      <c r="G151" s="146">
        <v>123598</v>
      </c>
      <c r="H151" s="147">
        <f t="shared" si="16"/>
        <v>8.9996737011984962E-2</v>
      </c>
      <c r="I151" s="146">
        <v>146312</v>
      </c>
      <c r="J151" s="147">
        <f t="shared" si="16"/>
        <v>0.18377320021359567</v>
      </c>
      <c r="K151" s="146">
        <v>147372</v>
      </c>
      <c r="L151" s="147">
        <f t="shared" si="16"/>
        <v>7.2447919514462278E-3</v>
      </c>
      <c r="M151" s="146"/>
      <c r="N151" s="147"/>
    </row>
    <row r="152" spans="1:15" x14ac:dyDescent="0.25">
      <c r="B152" s="145" t="s">
        <v>96</v>
      </c>
      <c r="C152" s="146">
        <v>12813</v>
      </c>
      <c r="D152" s="147">
        <v>-0.91560622826430604</v>
      </c>
      <c r="E152" s="146">
        <v>100325</v>
      </c>
      <c r="F152" s="147">
        <f t="shared" si="16"/>
        <v>6.8299383438695074</v>
      </c>
      <c r="G152" s="146">
        <v>120073</v>
      </c>
      <c r="H152" s="147">
        <f t="shared" si="16"/>
        <v>0.19684026912534258</v>
      </c>
      <c r="I152" s="146">
        <v>136634</v>
      </c>
      <c r="J152" s="147">
        <f t="shared" si="16"/>
        <v>0.13792442930550575</v>
      </c>
      <c r="K152" s="146">
        <v>141819</v>
      </c>
      <c r="L152" s="147">
        <f t="shared" si="16"/>
        <v>3.7948094910490893E-2</v>
      </c>
      <c r="M152" s="146"/>
      <c r="N152" s="147"/>
    </row>
    <row r="153" spans="1:15" ht="15.75" x14ac:dyDescent="0.25">
      <c r="B153" s="148" t="s">
        <v>33</v>
      </c>
      <c r="C153" s="149">
        <v>445011</v>
      </c>
      <c r="D153" s="150">
        <v>-0.71524562816861392</v>
      </c>
      <c r="E153" s="149">
        <v>478237</v>
      </c>
      <c r="F153" s="150">
        <f t="shared" si="16"/>
        <v>7.4663322929096054E-2</v>
      </c>
      <c r="G153" s="149">
        <v>1014024</v>
      </c>
      <c r="H153" s="150">
        <f t="shared" si="16"/>
        <v>1.1203378241332227</v>
      </c>
      <c r="I153" s="149">
        <v>1210830</v>
      </c>
      <c r="J153" s="150">
        <f t="shared" si="16"/>
        <v>0.1940841636884334</v>
      </c>
      <c r="K153" s="149">
        <v>1374516</v>
      </c>
      <c r="L153" s="150">
        <f t="shared" si="16"/>
        <v>0.13518495577413847</v>
      </c>
      <c r="M153" s="149">
        <v>831851</v>
      </c>
      <c r="N153" s="150">
        <v>-5.4293503469727389E-2</v>
      </c>
    </row>
    <row r="154" spans="1:15" ht="6" customHeight="1" x14ac:dyDescent="0.25"/>
    <row r="155" spans="1:15" x14ac:dyDescent="0.25">
      <c r="B155" s="131" t="s">
        <v>58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291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117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118</v>
      </c>
    </row>
    <row r="160" spans="1:15" ht="22.5" thickTop="1" thickBot="1" x14ac:dyDescent="0.3">
      <c r="B160" s="152" t="str">
        <f>C160</f>
        <v>Francia</v>
      </c>
      <c r="C160" s="135" t="s">
        <v>119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72</v>
      </c>
      <c r="D162" s="143" t="str">
        <f>CONCATENATE("var. ",RIGHT(C161,2),"/",RIGHT(C161-1,2))</f>
        <v>var. 20/19</v>
      </c>
      <c r="E162" s="144" t="s">
        <v>72</v>
      </c>
      <c r="F162" s="143" t="s">
        <v>255</v>
      </c>
      <c r="G162" s="144" t="s">
        <v>72</v>
      </c>
      <c r="H162" s="143" t="s">
        <v>255</v>
      </c>
      <c r="I162" s="144" t="s">
        <v>72</v>
      </c>
      <c r="J162" s="143" t="s">
        <v>255</v>
      </c>
      <c r="K162" s="144" t="s">
        <v>72</v>
      </c>
      <c r="L162" s="143" t="s">
        <v>255</v>
      </c>
      <c r="M162" s="144" t="s">
        <v>72</v>
      </c>
      <c r="N162" s="143" t="s">
        <v>285</v>
      </c>
    </row>
    <row r="163" spans="2:14" x14ac:dyDescent="0.25">
      <c r="B163" s="145" t="s">
        <v>74</v>
      </c>
      <c r="C163" s="146">
        <v>12838</v>
      </c>
      <c r="D163" s="147">
        <v>6.468734450157565E-2</v>
      </c>
      <c r="E163" s="146">
        <v>2725</v>
      </c>
      <c r="F163" s="147">
        <f t="shared" ref="F163:L175" si="18">IFERROR(E163/C163-1,"-")</f>
        <v>-0.78773952329023211</v>
      </c>
      <c r="G163" s="146">
        <v>9584</v>
      </c>
      <c r="H163" s="147">
        <f t="shared" si="18"/>
        <v>2.5170642201834861</v>
      </c>
      <c r="I163" s="146">
        <v>18854</v>
      </c>
      <c r="J163" s="147">
        <f t="shared" si="18"/>
        <v>0.96723706176961599</v>
      </c>
      <c r="K163" s="146">
        <v>25326</v>
      </c>
      <c r="L163" s="147">
        <f t="shared" si="18"/>
        <v>0.34326933276758242</v>
      </c>
      <c r="M163" s="146">
        <v>28658</v>
      </c>
      <c r="N163" s="147">
        <f t="shared" ref="N163:N172" si="19">IFERROR(M163/K163-1,"-")</f>
        <v>0.13156440022111671</v>
      </c>
    </row>
    <row r="164" spans="2:14" x14ac:dyDescent="0.25">
      <c r="B164" s="145" t="s">
        <v>76</v>
      </c>
      <c r="C164" s="146">
        <v>16806</v>
      </c>
      <c r="D164" s="147">
        <v>0.43555137951652867</v>
      </c>
      <c r="E164" s="146">
        <v>2722</v>
      </c>
      <c r="F164" s="147">
        <f t="shared" si="18"/>
        <v>-0.83803403546352495</v>
      </c>
      <c r="G164" s="146">
        <v>15037</v>
      </c>
      <c r="H164" s="147">
        <f t="shared" si="18"/>
        <v>4.5242468772961058</v>
      </c>
      <c r="I164" s="146">
        <v>20151</v>
      </c>
      <c r="J164" s="147">
        <f t="shared" si="18"/>
        <v>0.34009443373013237</v>
      </c>
      <c r="K164" s="146">
        <v>30435</v>
      </c>
      <c r="L164" s="147">
        <f t="shared" si="18"/>
        <v>0.5103468810480869</v>
      </c>
      <c r="M164" s="146">
        <v>32786</v>
      </c>
      <c r="N164" s="147">
        <f t="shared" si="19"/>
        <v>7.7246591095777806E-2</v>
      </c>
    </row>
    <row r="165" spans="2:14" x14ac:dyDescent="0.25">
      <c r="B165" s="145" t="s">
        <v>78</v>
      </c>
      <c r="C165" s="146">
        <v>6098</v>
      </c>
      <c r="D165" s="147">
        <v>-0.46737706349899555</v>
      </c>
      <c r="E165" s="146">
        <v>5410</v>
      </c>
      <c r="F165" s="147">
        <f t="shared" si="18"/>
        <v>-0.11282387668087901</v>
      </c>
      <c r="G165" s="146">
        <v>18097</v>
      </c>
      <c r="H165" s="147">
        <f t="shared" si="18"/>
        <v>2.3451016635859521</v>
      </c>
      <c r="I165" s="146">
        <v>23354</v>
      </c>
      <c r="J165" s="147">
        <f t="shared" si="18"/>
        <v>0.29049013648671052</v>
      </c>
      <c r="K165" s="146">
        <v>33158</v>
      </c>
      <c r="L165" s="147">
        <f t="shared" si="18"/>
        <v>0.41979960606320121</v>
      </c>
      <c r="M165" s="146">
        <v>32455</v>
      </c>
      <c r="N165" s="147">
        <f t="shared" si="19"/>
        <v>-2.1201519995174611E-2</v>
      </c>
    </row>
    <row r="166" spans="2:14" x14ac:dyDescent="0.25">
      <c r="B166" s="145" t="s">
        <v>80</v>
      </c>
      <c r="C166" s="146">
        <v>0</v>
      </c>
      <c r="D166" s="147">
        <v>-1</v>
      </c>
      <c r="E166" s="146">
        <v>2655</v>
      </c>
      <c r="F166" s="147" t="str">
        <f t="shared" si="18"/>
        <v>-</v>
      </c>
      <c r="G166" s="146">
        <v>18742</v>
      </c>
      <c r="H166" s="147">
        <f t="shared" si="18"/>
        <v>6.0591337099811673</v>
      </c>
      <c r="I166" s="146">
        <v>23096</v>
      </c>
      <c r="J166" s="147">
        <f t="shared" si="18"/>
        <v>0.23231245331341377</v>
      </c>
      <c r="K166" s="146">
        <v>32463</v>
      </c>
      <c r="L166" s="147">
        <f t="shared" si="18"/>
        <v>0.4055680637339798</v>
      </c>
      <c r="M166" s="146">
        <v>36564</v>
      </c>
      <c r="N166" s="147">
        <f t="shared" si="19"/>
        <v>0.12632843544958883</v>
      </c>
    </row>
    <row r="167" spans="2:14" x14ac:dyDescent="0.25">
      <c r="B167" s="145" t="s">
        <v>82</v>
      </c>
      <c r="C167" s="146">
        <v>0</v>
      </c>
      <c r="D167" s="147">
        <v>-1</v>
      </c>
      <c r="E167" s="146">
        <v>6118</v>
      </c>
      <c r="F167" s="147" t="str">
        <f t="shared" si="18"/>
        <v>-</v>
      </c>
      <c r="G167" s="146">
        <v>12742</v>
      </c>
      <c r="H167" s="147">
        <f t="shared" si="18"/>
        <v>1.0827067669172932</v>
      </c>
      <c r="I167" s="146">
        <v>16668</v>
      </c>
      <c r="J167" s="147">
        <f t="shared" si="18"/>
        <v>0.30811489562078176</v>
      </c>
      <c r="K167" s="146">
        <v>30513</v>
      </c>
      <c r="L167" s="147">
        <f t="shared" si="18"/>
        <v>0.83063354931605482</v>
      </c>
      <c r="M167" s="146">
        <v>34104</v>
      </c>
      <c r="N167" s="147">
        <f t="shared" si="19"/>
        <v>0.11768754301445283</v>
      </c>
    </row>
    <row r="168" spans="2:14" x14ac:dyDescent="0.25">
      <c r="B168" s="145" t="s">
        <v>84</v>
      </c>
      <c r="C168" s="146">
        <v>0</v>
      </c>
      <c r="D168" s="147">
        <v>-1</v>
      </c>
      <c r="E168" s="146">
        <v>6244</v>
      </c>
      <c r="F168" s="147" t="str">
        <f t="shared" si="18"/>
        <v>-</v>
      </c>
      <c r="G168" s="146">
        <v>10927</v>
      </c>
      <c r="H168" s="147">
        <f t="shared" si="18"/>
        <v>0.75</v>
      </c>
      <c r="I168" s="146">
        <v>16599</v>
      </c>
      <c r="J168" s="147">
        <f t="shared" si="18"/>
        <v>0.51908117507092522</v>
      </c>
      <c r="K168" s="146">
        <v>31108</v>
      </c>
      <c r="L168" s="147">
        <f t="shared" si="18"/>
        <v>0.87408880053015237</v>
      </c>
      <c r="M168" s="146">
        <v>22991</v>
      </c>
      <c r="N168" s="147">
        <f t="shared" si="19"/>
        <v>-0.26092966439501097</v>
      </c>
    </row>
    <row r="169" spans="2:14" x14ac:dyDescent="0.25">
      <c r="B169" s="145" t="s">
        <v>86</v>
      </c>
      <c r="C169" s="146">
        <v>0</v>
      </c>
      <c r="D169" s="147">
        <v>-1</v>
      </c>
      <c r="E169" s="146">
        <v>11639</v>
      </c>
      <c r="F169" s="147" t="str">
        <f t="shared" si="18"/>
        <v>-</v>
      </c>
      <c r="G169" s="146">
        <v>15423</v>
      </c>
      <c r="H169" s="147">
        <f t="shared" si="18"/>
        <v>0.32511384139530897</v>
      </c>
      <c r="I169" s="146">
        <v>21776</v>
      </c>
      <c r="J169" s="147">
        <f t="shared" si="18"/>
        <v>0.41191726642028148</v>
      </c>
      <c r="K169" s="146">
        <v>38922</v>
      </c>
      <c r="L169" s="147">
        <f t="shared" si="18"/>
        <v>0.78738060249816311</v>
      </c>
      <c r="M169" s="146">
        <v>37753</v>
      </c>
      <c r="N169" s="147">
        <f t="shared" si="19"/>
        <v>-3.0034427830018973E-2</v>
      </c>
    </row>
    <row r="170" spans="2:14" x14ac:dyDescent="0.25">
      <c r="B170" s="145" t="s">
        <v>88</v>
      </c>
      <c r="C170" s="146">
        <v>4147</v>
      </c>
      <c r="D170" s="147">
        <v>-0.80786693847294289</v>
      </c>
      <c r="E170" s="146">
        <v>14723</v>
      </c>
      <c r="F170" s="147">
        <f t="shared" si="18"/>
        <v>2.5502773088979986</v>
      </c>
      <c r="G170" s="146">
        <v>17002</v>
      </c>
      <c r="H170" s="147">
        <f t="shared" si="18"/>
        <v>0.15479182231882094</v>
      </c>
      <c r="I170" s="146">
        <v>33567</v>
      </c>
      <c r="J170" s="147">
        <f t="shared" si="18"/>
        <v>0.97429714151276325</v>
      </c>
      <c r="K170" s="146">
        <v>43043</v>
      </c>
      <c r="L170" s="147">
        <f t="shared" si="18"/>
        <v>0.28230106950278544</v>
      </c>
      <c r="M170" s="146">
        <v>41030</v>
      </c>
      <c r="N170" s="147">
        <f t="shared" si="19"/>
        <v>-4.6767186302069996E-2</v>
      </c>
    </row>
    <row r="171" spans="2:14" x14ac:dyDescent="0.25">
      <c r="B171" s="145" t="s">
        <v>90</v>
      </c>
      <c r="C171" s="146">
        <v>1472</v>
      </c>
      <c r="D171" s="147">
        <v>-0.91399859780322501</v>
      </c>
      <c r="E171" s="146">
        <v>12480</v>
      </c>
      <c r="F171" s="147">
        <f t="shared" si="18"/>
        <v>7.4782608695652169</v>
      </c>
      <c r="G171" s="146">
        <v>16073</v>
      </c>
      <c r="H171" s="147">
        <f t="shared" si="18"/>
        <v>0.28790064102564106</v>
      </c>
      <c r="I171" s="146">
        <v>25350</v>
      </c>
      <c r="J171" s="147">
        <f t="shared" si="18"/>
        <v>0.57717912026379636</v>
      </c>
      <c r="K171" s="146">
        <v>32169</v>
      </c>
      <c r="L171" s="147">
        <f t="shared" si="18"/>
        <v>0.26899408284023663</v>
      </c>
      <c r="M171" s="146">
        <v>28787</v>
      </c>
      <c r="N171" s="147">
        <f t="shared" si="19"/>
        <v>-0.10513227019801674</v>
      </c>
    </row>
    <row r="172" spans="2:14" x14ac:dyDescent="0.25">
      <c r="B172" s="145" t="s">
        <v>92</v>
      </c>
      <c r="C172" s="146">
        <v>4177</v>
      </c>
      <c r="D172" s="147">
        <v>-0.7362505525036307</v>
      </c>
      <c r="E172" s="146">
        <v>14829</v>
      </c>
      <c r="F172" s="147">
        <f t="shared" si="18"/>
        <v>2.5501556140770889</v>
      </c>
      <c r="G172" s="146">
        <v>15893</v>
      </c>
      <c r="H172" s="147">
        <f t="shared" si="18"/>
        <v>7.175129813203851E-2</v>
      </c>
      <c r="I172" s="146">
        <v>29606</v>
      </c>
      <c r="J172" s="147">
        <f t="shared" si="18"/>
        <v>0.86283269363870896</v>
      </c>
      <c r="K172" s="146">
        <v>36840</v>
      </c>
      <c r="L172" s="147">
        <f t="shared" si="18"/>
        <v>0.24434236303452006</v>
      </c>
      <c r="M172" s="146">
        <v>37397</v>
      </c>
      <c r="N172" s="147">
        <f t="shared" si="19"/>
        <v>1.5119435396308445E-2</v>
      </c>
    </row>
    <row r="173" spans="2:14" x14ac:dyDescent="0.25">
      <c r="B173" s="145" t="s">
        <v>94</v>
      </c>
      <c r="C173" s="146">
        <v>612</v>
      </c>
      <c r="D173" s="147">
        <v>-0.94618834080717484</v>
      </c>
      <c r="E173" s="146">
        <v>14802</v>
      </c>
      <c r="F173" s="147">
        <f t="shared" si="18"/>
        <v>23.186274509803923</v>
      </c>
      <c r="G173" s="146">
        <v>15008</v>
      </c>
      <c r="H173" s="147">
        <f t="shared" si="18"/>
        <v>1.3917038238075996E-2</v>
      </c>
      <c r="I173" s="146">
        <v>22746</v>
      </c>
      <c r="J173" s="147">
        <f t="shared" si="18"/>
        <v>0.51559168443496795</v>
      </c>
      <c r="K173" s="146">
        <v>24750</v>
      </c>
      <c r="L173" s="147">
        <f t="shared" si="18"/>
        <v>8.8103402796096075E-2</v>
      </c>
      <c r="M173" s="146"/>
      <c r="N173" s="147"/>
    </row>
    <row r="174" spans="2:14" x14ac:dyDescent="0.25">
      <c r="B174" s="145" t="s">
        <v>96</v>
      </c>
      <c r="C174" s="146">
        <v>2033</v>
      </c>
      <c r="D174" s="147">
        <v>-0.81001775534996723</v>
      </c>
      <c r="E174" s="146">
        <v>11502</v>
      </c>
      <c r="F174" s="147">
        <f t="shared" si="18"/>
        <v>4.6576487948844072</v>
      </c>
      <c r="G174" s="146">
        <v>14877</v>
      </c>
      <c r="H174" s="147">
        <f t="shared" si="18"/>
        <v>0.29342723004694826</v>
      </c>
      <c r="I174" s="146">
        <v>23544</v>
      </c>
      <c r="J174" s="147">
        <f t="shared" si="18"/>
        <v>0.58257713248638843</v>
      </c>
      <c r="K174" s="146">
        <v>25480</v>
      </c>
      <c r="L174" s="147">
        <f t="shared" si="18"/>
        <v>8.2229018008834531E-2</v>
      </c>
      <c r="M174" s="146"/>
      <c r="N174" s="147"/>
    </row>
    <row r="175" spans="2:14" ht="15.75" x14ac:dyDescent="0.25">
      <c r="B175" s="148" t="s">
        <v>33</v>
      </c>
      <c r="C175" s="149">
        <v>48969</v>
      </c>
      <c r="D175" s="150">
        <v>-0.71801796614073476</v>
      </c>
      <c r="E175" s="149">
        <v>105849</v>
      </c>
      <c r="F175" s="150">
        <f t="shared" si="18"/>
        <v>1.1615511854438521</v>
      </c>
      <c r="G175" s="149">
        <v>179405</v>
      </c>
      <c r="H175" s="150">
        <f t="shared" si="18"/>
        <v>0.69491445360844217</v>
      </c>
      <c r="I175" s="149">
        <v>275311</v>
      </c>
      <c r="J175" s="150">
        <f t="shared" si="18"/>
        <v>0.53457818901368404</v>
      </c>
      <c r="K175" s="149">
        <v>384207</v>
      </c>
      <c r="L175" s="150">
        <f t="shared" si="18"/>
        <v>0.3955381368706663</v>
      </c>
      <c r="M175" s="149">
        <v>266341</v>
      </c>
      <c r="N175" s="150">
        <v>5.1817577971680073E-3</v>
      </c>
    </row>
    <row r="176" spans="2:14" ht="6" customHeight="1" x14ac:dyDescent="0.25"/>
    <row r="177" spans="1:15" x14ac:dyDescent="0.25">
      <c r="B177" s="131" t="s">
        <v>58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292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120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121</v>
      </c>
    </row>
    <row r="182" spans="1:15" ht="22.5" thickTop="1" thickBot="1" x14ac:dyDescent="0.3">
      <c r="B182" s="152" t="str">
        <f>C182</f>
        <v>Bélgica</v>
      </c>
      <c r="C182" s="135" t="s">
        <v>122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72</v>
      </c>
      <c r="D184" s="143" t="str">
        <f>CONCATENATE("var. ",RIGHT(C183,2),"/",RIGHT(C183-1,2))</f>
        <v>var. 20/19</v>
      </c>
      <c r="E184" s="144" t="s">
        <v>72</v>
      </c>
      <c r="F184" s="143" t="s">
        <v>255</v>
      </c>
      <c r="G184" s="144" t="s">
        <v>72</v>
      </c>
      <c r="H184" s="143" t="s">
        <v>255</v>
      </c>
      <c r="I184" s="144" t="s">
        <v>72</v>
      </c>
      <c r="J184" s="143" t="s">
        <v>255</v>
      </c>
      <c r="K184" s="144" t="s">
        <v>72</v>
      </c>
      <c r="L184" s="143" t="s">
        <v>255</v>
      </c>
      <c r="M184" s="144" t="s">
        <v>72</v>
      </c>
      <c r="N184" s="143" t="s">
        <v>285</v>
      </c>
    </row>
    <row r="185" spans="1:15" x14ac:dyDescent="0.25">
      <c r="A185" s="151"/>
      <c r="B185" s="145" t="s">
        <v>74</v>
      </c>
      <c r="C185" s="146">
        <v>2894</v>
      </c>
      <c r="D185" s="147">
        <v>-0.31600094540297807</v>
      </c>
      <c r="E185" s="146">
        <v>241</v>
      </c>
      <c r="F185" s="147">
        <f t="shared" ref="F185:L197" si="20">IFERROR(E185/C185-1,"-")</f>
        <v>-0.91672425708362126</v>
      </c>
      <c r="G185" s="146">
        <v>3071</v>
      </c>
      <c r="H185" s="147">
        <f t="shared" si="20"/>
        <v>11.742738589211617</v>
      </c>
      <c r="I185" s="146">
        <v>3587</v>
      </c>
      <c r="J185" s="147">
        <f t="shared" si="20"/>
        <v>0.16802344513187895</v>
      </c>
      <c r="K185" s="146">
        <v>3593</v>
      </c>
      <c r="L185" s="147">
        <f t="shared" si="20"/>
        <v>1.6727069974908915E-3</v>
      </c>
      <c r="M185" s="146">
        <v>5043</v>
      </c>
      <c r="N185" s="147">
        <f t="shared" ref="N185:N194" si="21">IFERROR(M185/K185-1,"-")</f>
        <v>0.40356248260506544</v>
      </c>
    </row>
    <row r="186" spans="1:15" x14ac:dyDescent="0.25">
      <c r="B186" s="145" t="s">
        <v>76</v>
      </c>
      <c r="C186" s="146">
        <v>2669</v>
      </c>
      <c r="D186" s="147">
        <v>-0.11768595041322316</v>
      </c>
      <c r="E186" s="146">
        <v>241</v>
      </c>
      <c r="F186" s="147">
        <f t="shared" si="20"/>
        <v>-0.90970400899213189</v>
      </c>
      <c r="G186" s="146">
        <v>3129</v>
      </c>
      <c r="H186" s="147">
        <f t="shared" si="20"/>
        <v>11.983402489626556</v>
      </c>
      <c r="I186" s="146">
        <v>2714</v>
      </c>
      <c r="J186" s="147">
        <f t="shared" si="20"/>
        <v>-0.13263023330137425</v>
      </c>
      <c r="K186" s="146">
        <v>4033</v>
      </c>
      <c r="L186" s="147">
        <f t="shared" si="20"/>
        <v>0.48599852616064854</v>
      </c>
      <c r="M186" s="146">
        <v>4733</v>
      </c>
      <c r="N186" s="147">
        <f t="shared" si="21"/>
        <v>0.17356806347632037</v>
      </c>
    </row>
    <row r="187" spans="1:15" x14ac:dyDescent="0.25">
      <c r="B187" s="145" t="s">
        <v>78</v>
      </c>
      <c r="C187" s="146">
        <v>2054</v>
      </c>
      <c r="D187" s="147">
        <v>-0.45574986751457336</v>
      </c>
      <c r="E187" s="146">
        <v>121</v>
      </c>
      <c r="F187" s="147">
        <f t="shared" si="20"/>
        <v>-0.94109055501460559</v>
      </c>
      <c r="G187" s="146">
        <v>2637</v>
      </c>
      <c r="H187" s="147">
        <f t="shared" si="20"/>
        <v>20.793388429752067</v>
      </c>
      <c r="I187" s="146">
        <v>4070</v>
      </c>
      <c r="J187" s="147">
        <f t="shared" si="20"/>
        <v>0.5434205536594614</v>
      </c>
      <c r="K187" s="146">
        <v>3780</v>
      </c>
      <c r="L187" s="147">
        <f t="shared" si="20"/>
        <v>-7.1253071253071232E-2</v>
      </c>
      <c r="M187" s="146">
        <v>5059</v>
      </c>
      <c r="N187" s="147">
        <f t="shared" si="21"/>
        <v>0.33835978835978842</v>
      </c>
    </row>
    <row r="188" spans="1:15" x14ac:dyDescent="0.25">
      <c r="B188" s="145" t="s">
        <v>80</v>
      </c>
      <c r="C188" s="146">
        <v>0</v>
      </c>
      <c r="D188" s="147">
        <v>-1</v>
      </c>
      <c r="E188" s="146">
        <v>190</v>
      </c>
      <c r="F188" s="147" t="str">
        <f t="shared" si="20"/>
        <v>-</v>
      </c>
      <c r="G188" s="146">
        <v>2990</v>
      </c>
      <c r="H188" s="147">
        <f t="shared" si="20"/>
        <v>14.736842105263158</v>
      </c>
      <c r="I188" s="146">
        <v>2042</v>
      </c>
      <c r="J188" s="147">
        <f t="shared" si="20"/>
        <v>-0.31705685618729096</v>
      </c>
      <c r="K188" s="146">
        <v>3683</v>
      </c>
      <c r="L188" s="147">
        <f t="shared" si="20"/>
        <v>0.80362389813907931</v>
      </c>
      <c r="M188" s="146">
        <v>2760</v>
      </c>
      <c r="N188" s="147">
        <f t="shared" si="21"/>
        <v>-0.25061091501493349</v>
      </c>
    </row>
    <row r="189" spans="1:15" x14ac:dyDescent="0.25">
      <c r="B189" s="145" t="s">
        <v>82</v>
      </c>
      <c r="C189" s="146">
        <v>0</v>
      </c>
      <c r="D189" s="147">
        <v>-1</v>
      </c>
      <c r="E189" s="146">
        <v>963</v>
      </c>
      <c r="F189" s="147" t="str">
        <f t="shared" si="20"/>
        <v>-</v>
      </c>
      <c r="G189" s="146">
        <v>1713</v>
      </c>
      <c r="H189" s="147">
        <f t="shared" si="20"/>
        <v>0.77881619937694713</v>
      </c>
      <c r="I189" s="146">
        <v>2232</v>
      </c>
      <c r="J189" s="147">
        <f t="shared" si="20"/>
        <v>0.30297723292469358</v>
      </c>
      <c r="K189" s="146">
        <v>3663</v>
      </c>
      <c r="L189" s="147">
        <f t="shared" si="20"/>
        <v>0.6411290322580645</v>
      </c>
      <c r="M189" s="146">
        <v>3029</v>
      </c>
      <c r="N189" s="147">
        <f t="shared" si="21"/>
        <v>-0.17308217308217311</v>
      </c>
    </row>
    <row r="190" spans="1:15" x14ac:dyDescent="0.25">
      <c r="B190" s="145" t="s">
        <v>123</v>
      </c>
      <c r="C190" s="146">
        <v>0</v>
      </c>
      <c r="D190" s="147">
        <v>-1</v>
      </c>
      <c r="E190" s="146">
        <v>1692</v>
      </c>
      <c r="F190" s="147" t="str">
        <f t="shared" si="20"/>
        <v>-</v>
      </c>
      <c r="G190" s="146">
        <v>2174</v>
      </c>
      <c r="H190" s="147">
        <f t="shared" si="20"/>
        <v>0.28486997635933808</v>
      </c>
      <c r="I190" s="146">
        <v>2900</v>
      </c>
      <c r="J190" s="147">
        <f t="shared" si="20"/>
        <v>0.33394664213431469</v>
      </c>
      <c r="K190" s="146">
        <v>4781</v>
      </c>
      <c r="L190" s="147">
        <f t="shared" si="20"/>
        <v>0.6486206896551725</v>
      </c>
      <c r="M190" s="146">
        <v>4208</v>
      </c>
      <c r="N190" s="147">
        <f t="shared" si="21"/>
        <v>-0.11984940389039955</v>
      </c>
    </row>
    <row r="191" spans="1:15" x14ac:dyDescent="0.25">
      <c r="B191" s="145" t="s">
        <v>86</v>
      </c>
      <c r="C191" s="146">
        <v>0</v>
      </c>
      <c r="D191" s="147">
        <v>-1</v>
      </c>
      <c r="E191" s="146">
        <v>2335</v>
      </c>
      <c r="F191" s="147" t="str">
        <f t="shared" si="20"/>
        <v>-</v>
      </c>
      <c r="G191" s="146">
        <v>3144</v>
      </c>
      <c r="H191" s="147">
        <f t="shared" si="20"/>
        <v>0.34646680942184149</v>
      </c>
      <c r="I191" s="146">
        <v>5343</v>
      </c>
      <c r="J191" s="147">
        <f t="shared" si="20"/>
        <v>0.69942748091603058</v>
      </c>
      <c r="K191" s="146">
        <v>8924</v>
      </c>
      <c r="L191" s="147">
        <f t="shared" si="20"/>
        <v>0.67022272131761174</v>
      </c>
      <c r="M191" s="146">
        <v>6844</v>
      </c>
      <c r="N191" s="147">
        <f t="shared" si="21"/>
        <v>-0.23307933662034963</v>
      </c>
    </row>
    <row r="192" spans="1:15" x14ac:dyDescent="0.25">
      <c r="B192" s="145" t="s">
        <v>88</v>
      </c>
      <c r="C192" s="146">
        <v>1276</v>
      </c>
      <c r="D192" s="147">
        <v>-0.78094420600858372</v>
      </c>
      <c r="E192" s="146">
        <v>6710</v>
      </c>
      <c r="F192" s="147">
        <f t="shared" si="20"/>
        <v>4.2586206896551726</v>
      </c>
      <c r="G192" s="146">
        <v>2618</v>
      </c>
      <c r="H192" s="147">
        <f t="shared" si="20"/>
        <v>-0.60983606557377046</v>
      </c>
      <c r="I192" s="146">
        <v>6391</v>
      </c>
      <c r="J192" s="147">
        <f t="shared" si="20"/>
        <v>1.4411764705882355</v>
      </c>
      <c r="K192" s="146">
        <v>5956</v>
      </c>
      <c r="L192" s="147">
        <f t="shared" si="20"/>
        <v>-6.8064465654827155E-2</v>
      </c>
      <c r="M192" s="146">
        <v>6898</v>
      </c>
      <c r="N192" s="147">
        <f t="shared" si="21"/>
        <v>0.15815983881799855</v>
      </c>
    </row>
    <row r="193" spans="2:15" x14ac:dyDescent="0.25">
      <c r="B193" s="145" t="s">
        <v>90</v>
      </c>
      <c r="C193" s="146">
        <v>3461</v>
      </c>
      <c r="D193" s="147">
        <v>-0.18774935461159348</v>
      </c>
      <c r="E193" s="146">
        <v>5611</v>
      </c>
      <c r="F193" s="147">
        <f t="shared" si="20"/>
        <v>0.62120774342675533</v>
      </c>
      <c r="G193" s="146">
        <v>3064</v>
      </c>
      <c r="H193" s="147">
        <f t="shared" si="20"/>
        <v>-0.45392978078773838</v>
      </c>
      <c r="I193" s="146">
        <v>4673</v>
      </c>
      <c r="J193" s="147">
        <f t="shared" si="20"/>
        <v>0.52513054830287209</v>
      </c>
      <c r="K193" s="146">
        <v>5487</v>
      </c>
      <c r="L193" s="147">
        <f t="shared" si="20"/>
        <v>0.17419216777230906</v>
      </c>
      <c r="M193" s="146">
        <v>6915</v>
      </c>
      <c r="N193" s="147">
        <f t="shared" si="21"/>
        <v>0.26025150355385462</v>
      </c>
    </row>
    <row r="194" spans="2:15" x14ac:dyDescent="0.25">
      <c r="B194" s="145" t="s">
        <v>92</v>
      </c>
      <c r="C194" s="146">
        <v>1379</v>
      </c>
      <c r="D194" s="147">
        <v>-0.55857874519846351</v>
      </c>
      <c r="E194" s="146">
        <v>5242</v>
      </c>
      <c r="F194" s="147">
        <f t="shared" si="20"/>
        <v>2.8013052936910805</v>
      </c>
      <c r="G194" s="146">
        <v>2154</v>
      </c>
      <c r="H194" s="147">
        <f t="shared" si="20"/>
        <v>-0.58908813429988549</v>
      </c>
      <c r="I194" s="146">
        <v>4047</v>
      </c>
      <c r="J194" s="147">
        <f t="shared" si="20"/>
        <v>0.87883008356545966</v>
      </c>
      <c r="K194" s="146">
        <v>5700</v>
      </c>
      <c r="L194" s="147">
        <f t="shared" si="20"/>
        <v>0.40845070422535201</v>
      </c>
      <c r="M194" s="146">
        <v>7586</v>
      </c>
      <c r="N194" s="147">
        <f t="shared" si="21"/>
        <v>0.3308771929824561</v>
      </c>
    </row>
    <row r="195" spans="2:15" x14ac:dyDescent="0.25">
      <c r="B195" s="145" t="s">
        <v>94</v>
      </c>
      <c r="C195" s="146">
        <v>671</v>
      </c>
      <c r="D195" s="147">
        <v>-0.77169105137801974</v>
      </c>
      <c r="E195" s="146">
        <v>6043</v>
      </c>
      <c r="F195" s="147">
        <f t="shared" si="20"/>
        <v>8.0059612518628906</v>
      </c>
      <c r="G195" s="146">
        <v>3174</v>
      </c>
      <c r="H195" s="147">
        <f t="shared" si="20"/>
        <v>-0.47476418997186831</v>
      </c>
      <c r="I195" s="146">
        <v>3953</v>
      </c>
      <c r="J195" s="147">
        <f t="shared" si="20"/>
        <v>0.245431632010082</v>
      </c>
      <c r="K195" s="146">
        <v>4388</v>
      </c>
      <c r="L195" s="147">
        <f t="shared" si="20"/>
        <v>0.11004300531242084</v>
      </c>
      <c r="M195" s="146"/>
      <c r="N195" s="147"/>
    </row>
    <row r="196" spans="2:15" x14ac:dyDescent="0.25">
      <c r="B196" s="145" t="s">
        <v>96</v>
      </c>
      <c r="C196" s="146">
        <v>337</v>
      </c>
      <c r="D196" s="147">
        <v>-0.88572397422855209</v>
      </c>
      <c r="E196" s="146">
        <v>3911</v>
      </c>
      <c r="F196" s="147">
        <f t="shared" si="20"/>
        <v>10.6053412462908</v>
      </c>
      <c r="G196" s="146">
        <v>3870</v>
      </c>
      <c r="H196" s="147">
        <f t="shared" si="20"/>
        <v>-1.0483252365124041E-2</v>
      </c>
      <c r="I196" s="146">
        <v>3615</v>
      </c>
      <c r="J196" s="147">
        <f t="shared" si="20"/>
        <v>-6.589147286821706E-2</v>
      </c>
      <c r="K196" s="146">
        <v>4832</v>
      </c>
      <c r="L196" s="147">
        <f t="shared" si="20"/>
        <v>0.33665283540802204</v>
      </c>
      <c r="M196" s="146"/>
      <c r="N196" s="147"/>
    </row>
    <row r="197" spans="2:15" ht="15.75" x14ac:dyDescent="0.25">
      <c r="B197" s="148" t="s">
        <v>33</v>
      </c>
      <c r="C197" s="149">
        <v>14962</v>
      </c>
      <c r="D197" s="150">
        <v>-0.68040840738209152</v>
      </c>
      <c r="E197" s="149">
        <v>33300</v>
      </c>
      <c r="F197" s="150">
        <f t="shared" si="20"/>
        <v>1.2256382836519184</v>
      </c>
      <c r="G197" s="149">
        <v>33738</v>
      </c>
      <c r="H197" s="150">
        <f t="shared" si="20"/>
        <v>1.3153153153153241E-2</v>
      </c>
      <c r="I197" s="149">
        <v>45567</v>
      </c>
      <c r="J197" s="150">
        <f t="shared" si="20"/>
        <v>0.35061355148497242</v>
      </c>
      <c r="K197" s="149">
        <v>58820</v>
      </c>
      <c r="L197" s="150">
        <f t="shared" si="20"/>
        <v>0.29084644589286102</v>
      </c>
      <c r="M197" s="149">
        <v>38574</v>
      </c>
      <c r="N197" s="150">
        <v>4.1912894072320128E-3</v>
      </c>
    </row>
    <row r="198" spans="2:15" ht="6" customHeight="1" x14ac:dyDescent="0.25"/>
    <row r="199" spans="2:15" x14ac:dyDescent="0.25">
      <c r="B199" s="131" t="s">
        <v>58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293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124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125</v>
      </c>
    </row>
    <row r="204" spans="2:15" ht="22.5" thickTop="1" thickBot="1" x14ac:dyDescent="0.3">
      <c r="B204" s="152" t="str">
        <f>C204</f>
        <v>Países Bajos</v>
      </c>
      <c r="C204" s="135" t="s">
        <v>126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72</v>
      </c>
      <c r="D206" s="143" t="str">
        <f>CONCATENATE("var. ",RIGHT(C205,2),"/",RIGHT(C205-1,2))</f>
        <v>var. 20/19</v>
      </c>
      <c r="E206" s="144" t="s">
        <v>72</v>
      </c>
      <c r="F206" s="143" t="s">
        <v>255</v>
      </c>
      <c r="G206" s="144" t="s">
        <v>72</v>
      </c>
      <c r="H206" s="143" t="s">
        <v>255</v>
      </c>
      <c r="I206" s="144" t="s">
        <v>72</v>
      </c>
      <c r="J206" s="143" t="s">
        <v>255</v>
      </c>
      <c r="K206" s="144" t="s">
        <v>72</v>
      </c>
      <c r="L206" s="143" t="s">
        <v>255</v>
      </c>
      <c r="M206" s="144" t="s">
        <v>72</v>
      </c>
      <c r="N206" s="143" t="s">
        <v>285</v>
      </c>
    </row>
    <row r="207" spans="2:15" x14ac:dyDescent="0.25">
      <c r="B207" s="145" t="s">
        <v>74</v>
      </c>
      <c r="C207" s="146">
        <v>4444</v>
      </c>
      <c r="D207" s="147">
        <v>-5.5472901168969191E-2</v>
      </c>
      <c r="E207" s="146">
        <v>228</v>
      </c>
      <c r="F207" s="147">
        <f t="shared" ref="F207:L219" si="22">IFERROR(E207/C207-1,"-")</f>
        <v>-0.9486948694869487</v>
      </c>
      <c r="G207" s="146">
        <v>6256</v>
      </c>
      <c r="H207" s="147">
        <f t="shared" si="22"/>
        <v>26.438596491228068</v>
      </c>
      <c r="I207" s="146">
        <v>6581</v>
      </c>
      <c r="J207" s="147">
        <f t="shared" si="22"/>
        <v>5.1950127877237851E-2</v>
      </c>
      <c r="K207" s="146">
        <v>8748</v>
      </c>
      <c r="L207" s="147">
        <f t="shared" si="22"/>
        <v>0.32928126424555537</v>
      </c>
      <c r="M207" s="146">
        <v>10873</v>
      </c>
      <c r="N207" s="147">
        <f t="shared" ref="N207:N216" si="23">IFERROR(M207/K207-1,"-")</f>
        <v>0.24291266575217185</v>
      </c>
    </row>
    <row r="208" spans="2:15" x14ac:dyDescent="0.25">
      <c r="B208" s="145" t="s">
        <v>76</v>
      </c>
      <c r="C208" s="146">
        <v>3952</v>
      </c>
      <c r="D208" s="147">
        <v>-0.11509180474697711</v>
      </c>
      <c r="E208" s="146">
        <v>299</v>
      </c>
      <c r="F208" s="147">
        <f t="shared" si="22"/>
        <v>-0.92434210526315785</v>
      </c>
      <c r="G208" s="146">
        <v>5800</v>
      </c>
      <c r="H208" s="147">
        <f t="shared" si="22"/>
        <v>18.397993311036789</v>
      </c>
      <c r="I208" s="146">
        <v>5446</v>
      </c>
      <c r="J208" s="147">
        <f t="shared" si="22"/>
        <v>-6.1034482758620667E-2</v>
      </c>
      <c r="K208" s="146">
        <v>7811</v>
      </c>
      <c r="L208" s="147">
        <f t="shared" si="22"/>
        <v>0.43426367976496505</v>
      </c>
      <c r="M208" s="146">
        <v>11952</v>
      </c>
      <c r="N208" s="147">
        <f t="shared" si="23"/>
        <v>0.53014978875944174</v>
      </c>
    </row>
    <row r="209" spans="2:15" x14ac:dyDescent="0.25">
      <c r="B209" s="145" t="s">
        <v>78</v>
      </c>
      <c r="C209" s="146">
        <v>2527</v>
      </c>
      <c r="D209" s="147">
        <v>-0.49134460547504022</v>
      </c>
      <c r="E209" s="146">
        <v>324</v>
      </c>
      <c r="F209" s="147">
        <f t="shared" si="22"/>
        <v>-0.87178472497032056</v>
      </c>
      <c r="G209" s="146">
        <v>5060</v>
      </c>
      <c r="H209" s="147">
        <f t="shared" si="22"/>
        <v>14.617283950617283</v>
      </c>
      <c r="I209" s="146">
        <v>5191</v>
      </c>
      <c r="J209" s="147">
        <f t="shared" si="22"/>
        <v>2.5889328063241068E-2</v>
      </c>
      <c r="K209" s="146">
        <v>7389</v>
      </c>
      <c r="L209" s="147">
        <f t="shared" si="22"/>
        <v>0.42342515892891552</v>
      </c>
      <c r="M209" s="146">
        <v>9318</v>
      </c>
      <c r="N209" s="147">
        <f t="shared" si="23"/>
        <v>0.26106374340235483</v>
      </c>
    </row>
    <row r="210" spans="2:15" x14ac:dyDescent="0.25">
      <c r="B210" s="145" t="s">
        <v>80</v>
      </c>
      <c r="C210" s="146">
        <v>0</v>
      </c>
      <c r="D210" s="147">
        <v>-1</v>
      </c>
      <c r="E210" s="146">
        <v>162</v>
      </c>
      <c r="F210" s="147" t="str">
        <f t="shared" si="22"/>
        <v>-</v>
      </c>
      <c r="G210" s="146">
        <v>5496</v>
      </c>
      <c r="H210" s="147">
        <f t="shared" si="22"/>
        <v>32.925925925925924</v>
      </c>
      <c r="I210" s="146">
        <v>4693</v>
      </c>
      <c r="J210" s="147">
        <f t="shared" si="22"/>
        <v>-0.1461062590975255</v>
      </c>
      <c r="K210" s="146">
        <v>7994</v>
      </c>
      <c r="L210" s="147">
        <f t="shared" si="22"/>
        <v>0.70338802471766471</v>
      </c>
      <c r="M210" s="146">
        <v>7482</v>
      </c>
      <c r="N210" s="147">
        <f t="shared" si="23"/>
        <v>-6.404803602702025E-2</v>
      </c>
    </row>
    <row r="211" spans="2:15" x14ac:dyDescent="0.25">
      <c r="B211" s="145" t="s">
        <v>82</v>
      </c>
      <c r="C211" s="146">
        <v>0</v>
      </c>
      <c r="D211" s="147">
        <v>-1</v>
      </c>
      <c r="E211" s="146">
        <v>482</v>
      </c>
      <c r="F211" s="147" t="str">
        <f t="shared" si="22"/>
        <v>-</v>
      </c>
      <c r="G211" s="146">
        <v>4009</v>
      </c>
      <c r="H211" s="147">
        <f t="shared" si="22"/>
        <v>7.3174273858921168</v>
      </c>
      <c r="I211" s="146">
        <v>4570</v>
      </c>
      <c r="J211" s="147">
        <f t="shared" si="22"/>
        <v>0.13993514592167622</v>
      </c>
      <c r="K211" s="146">
        <v>7162</v>
      </c>
      <c r="L211" s="147">
        <f t="shared" si="22"/>
        <v>0.56717724288840254</v>
      </c>
      <c r="M211" s="146">
        <v>5929</v>
      </c>
      <c r="N211" s="147">
        <f t="shared" si="23"/>
        <v>-0.17215861491203577</v>
      </c>
    </row>
    <row r="212" spans="2:15" x14ac:dyDescent="0.25">
      <c r="B212" s="145" t="s">
        <v>84</v>
      </c>
      <c r="C212" s="146">
        <v>0</v>
      </c>
      <c r="D212" s="147">
        <v>-1</v>
      </c>
      <c r="E212" s="146">
        <v>1221</v>
      </c>
      <c r="F212" s="147" t="str">
        <f t="shared" si="22"/>
        <v>-</v>
      </c>
      <c r="G212" s="146">
        <v>3989</v>
      </c>
      <c r="H212" s="147">
        <f t="shared" si="22"/>
        <v>2.2669942669942671</v>
      </c>
      <c r="I212" s="146">
        <v>6037</v>
      </c>
      <c r="J212" s="147">
        <f t="shared" si="22"/>
        <v>0.51341188267736282</v>
      </c>
      <c r="K212" s="146">
        <v>10443</v>
      </c>
      <c r="L212" s="147">
        <f t="shared" si="22"/>
        <v>0.72983269836011266</v>
      </c>
      <c r="M212" s="146">
        <v>5971</v>
      </c>
      <c r="N212" s="147">
        <f t="shared" si="23"/>
        <v>-0.42822943598582786</v>
      </c>
    </row>
    <row r="213" spans="2:15" x14ac:dyDescent="0.25">
      <c r="B213" s="145" t="s">
        <v>86</v>
      </c>
      <c r="C213" s="146">
        <v>0</v>
      </c>
      <c r="D213" s="147">
        <v>-1</v>
      </c>
      <c r="E213" s="146">
        <v>3777</v>
      </c>
      <c r="F213" s="147" t="str">
        <f t="shared" si="22"/>
        <v>-</v>
      </c>
      <c r="G213" s="146">
        <v>7258</v>
      </c>
      <c r="H213" s="147">
        <f t="shared" si="22"/>
        <v>0.92163092401376745</v>
      </c>
      <c r="I213" s="146">
        <v>9426</v>
      </c>
      <c r="J213" s="147">
        <f t="shared" si="22"/>
        <v>0.29870487737668783</v>
      </c>
      <c r="K213" s="146">
        <v>17870</v>
      </c>
      <c r="L213" s="147">
        <f t="shared" si="22"/>
        <v>0.89582007214088688</v>
      </c>
      <c r="M213" s="146">
        <v>13019</v>
      </c>
      <c r="N213" s="147">
        <f t="shared" si="23"/>
        <v>-0.27146054840514833</v>
      </c>
    </row>
    <row r="214" spans="2:15" x14ac:dyDescent="0.25">
      <c r="B214" s="145" t="s">
        <v>88</v>
      </c>
      <c r="C214" s="146">
        <v>1443</v>
      </c>
      <c r="D214" s="147">
        <v>-0.89691384483497638</v>
      </c>
      <c r="E214" s="146">
        <v>5378</v>
      </c>
      <c r="F214" s="147">
        <f t="shared" si="22"/>
        <v>2.726957726957727</v>
      </c>
      <c r="G214" s="146">
        <v>10210</v>
      </c>
      <c r="H214" s="147">
        <f t="shared" si="22"/>
        <v>0.89847526961695801</v>
      </c>
      <c r="I214" s="146">
        <v>13529</v>
      </c>
      <c r="J214" s="147">
        <f t="shared" si="22"/>
        <v>0.32507345739471116</v>
      </c>
      <c r="K214" s="146">
        <v>17817</v>
      </c>
      <c r="L214" s="147">
        <f t="shared" si="22"/>
        <v>0.31694877670189969</v>
      </c>
      <c r="M214" s="146">
        <v>15438</v>
      </c>
      <c r="N214" s="147">
        <f t="shared" si="23"/>
        <v>-0.13352416231688835</v>
      </c>
    </row>
    <row r="215" spans="2:15" x14ac:dyDescent="0.25">
      <c r="B215" s="145" t="s">
        <v>90</v>
      </c>
      <c r="C215" s="146">
        <v>396</v>
      </c>
      <c r="D215" s="147">
        <v>-0.9397260273972603</v>
      </c>
      <c r="E215" s="146">
        <v>5141</v>
      </c>
      <c r="F215" s="147">
        <f t="shared" si="22"/>
        <v>11.982323232323232</v>
      </c>
      <c r="G215" s="146">
        <v>7103</v>
      </c>
      <c r="H215" s="147">
        <f t="shared" si="22"/>
        <v>0.38163781365493099</v>
      </c>
      <c r="I215" s="146">
        <v>9989</v>
      </c>
      <c r="J215" s="147">
        <f t="shared" si="22"/>
        <v>0.40630719414331962</v>
      </c>
      <c r="K215" s="146">
        <v>13011</v>
      </c>
      <c r="L215" s="147">
        <f t="shared" si="22"/>
        <v>0.30253278606467116</v>
      </c>
      <c r="M215" s="146">
        <v>10330</v>
      </c>
      <c r="N215" s="147">
        <f t="shared" si="23"/>
        <v>-0.20605641380370454</v>
      </c>
    </row>
    <row r="216" spans="2:15" x14ac:dyDescent="0.25">
      <c r="B216" s="145" t="s">
        <v>92</v>
      </c>
      <c r="C216" s="146">
        <v>218</v>
      </c>
      <c r="D216" s="147">
        <v>-0.96025524156791253</v>
      </c>
      <c r="E216" s="146">
        <v>7377</v>
      </c>
      <c r="F216" s="147">
        <f t="shared" si="22"/>
        <v>32.839449541284402</v>
      </c>
      <c r="G216" s="146">
        <v>6492</v>
      </c>
      <c r="H216" s="147">
        <f t="shared" si="22"/>
        <v>-0.11996746644977629</v>
      </c>
      <c r="I216" s="146">
        <v>9266</v>
      </c>
      <c r="J216" s="147">
        <f t="shared" si="22"/>
        <v>0.42729513247073325</v>
      </c>
      <c r="K216" s="146">
        <v>14761</v>
      </c>
      <c r="L216" s="147">
        <f t="shared" si="22"/>
        <v>0.59302827541549741</v>
      </c>
      <c r="M216" s="146">
        <v>11784</v>
      </c>
      <c r="N216" s="147">
        <f t="shared" si="23"/>
        <v>-0.20168010297405325</v>
      </c>
    </row>
    <row r="217" spans="2:15" x14ac:dyDescent="0.25">
      <c r="B217" s="145" t="s">
        <v>94</v>
      </c>
      <c r="C217" s="146">
        <v>367</v>
      </c>
      <c r="D217" s="147">
        <v>-0.92392205638474301</v>
      </c>
      <c r="E217" s="146">
        <v>6793</v>
      </c>
      <c r="F217" s="147">
        <f t="shared" si="22"/>
        <v>17.509536784741144</v>
      </c>
      <c r="G217" s="146">
        <v>6967</v>
      </c>
      <c r="H217" s="147">
        <f t="shared" si="22"/>
        <v>2.5614603268069969E-2</v>
      </c>
      <c r="I217" s="146">
        <v>8087</v>
      </c>
      <c r="J217" s="147">
        <f t="shared" si="22"/>
        <v>0.16075785847567103</v>
      </c>
      <c r="K217" s="146">
        <v>8957</v>
      </c>
      <c r="L217" s="147">
        <f t="shared" si="22"/>
        <v>0.10758006677383447</v>
      </c>
      <c r="M217" s="146"/>
      <c r="N217" s="147"/>
    </row>
    <row r="218" spans="2:15" x14ac:dyDescent="0.25">
      <c r="B218" s="145" t="s">
        <v>96</v>
      </c>
      <c r="C218" s="146">
        <v>553</v>
      </c>
      <c r="D218" s="147">
        <v>-0.8827893175074184</v>
      </c>
      <c r="E218" s="146">
        <v>7042</v>
      </c>
      <c r="F218" s="147">
        <f t="shared" si="22"/>
        <v>11.734177215189874</v>
      </c>
      <c r="G218" s="146">
        <v>6873</v>
      </c>
      <c r="H218" s="147">
        <f t="shared" si="22"/>
        <v>-2.3998863959102557E-2</v>
      </c>
      <c r="I218" s="146">
        <v>7535</v>
      </c>
      <c r="J218" s="147">
        <f t="shared" si="22"/>
        <v>9.6318929143023535E-2</v>
      </c>
      <c r="K218" s="146">
        <v>12303</v>
      </c>
      <c r="L218" s="147">
        <f t="shared" si="22"/>
        <v>0.63278035832780355</v>
      </c>
      <c r="M218" s="146"/>
      <c r="N218" s="147"/>
    </row>
    <row r="219" spans="2:15" ht="15.75" x14ac:dyDescent="0.25">
      <c r="B219" s="148" t="s">
        <v>33</v>
      </c>
      <c r="C219" s="149">
        <v>15102</v>
      </c>
      <c r="D219" s="150">
        <v>-0.79926895726722935</v>
      </c>
      <c r="E219" s="149">
        <v>38224</v>
      </c>
      <c r="F219" s="150">
        <f t="shared" si="22"/>
        <v>1.5310554893391606</v>
      </c>
      <c r="G219" s="149">
        <v>75513</v>
      </c>
      <c r="H219" s="150">
        <f t="shared" si="22"/>
        <v>0.97553892842193379</v>
      </c>
      <c r="I219" s="149">
        <v>90350</v>
      </c>
      <c r="J219" s="150">
        <f t="shared" si="22"/>
        <v>0.19648272482883744</v>
      </c>
      <c r="K219" s="149">
        <v>134266</v>
      </c>
      <c r="L219" s="150">
        <f t="shared" si="22"/>
        <v>0.48606530160486994</v>
      </c>
      <c r="M219" s="149">
        <v>79982</v>
      </c>
      <c r="N219" s="150">
        <v>-6.1618602904944031E-2</v>
      </c>
    </row>
    <row r="220" spans="2:15" ht="6" customHeight="1" x14ac:dyDescent="0.25"/>
    <row r="221" spans="2:15" x14ac:dyDescent="0.25">
      <c r="B221" s="131" t="s">
        <v>58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294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152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153</v>
      </c>
    </row>
    <row r="226" spans="2:15" ht="22.5" thickTop="1" thickBot="1" x14ac:dyDescent="0.3">
      <c r="B226" s="152" t="str">
        <f>C226</f>
        <v>Dinamarca</v>
      </c>
      <c r="C226" s="135" t="s">
        <v>131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72</v>
      </c>
      <c r="D228" s="143" t="str">
        <f>CONCATENATE("var. ",RIGHT(C227,2),"/",RIGHT(C227-1,2))</f>
        <v>var. 20/19</v>
      </c>
      <c r="E228" s="144" t="s">
        <v>72</v>
      </c>
      <c r="F228" s="143" t="s">
        <v>255</v>
      </c>
      <c r="G228" s="144" t="s">
        <v>72</v>
      </c>
      <c r="H228" s="143" t="s">
        <v>255</v>
      </c>
      <c r="I228" s="144" t="s">
        <v>72</v>
      </c>
      <c r="J228" s="143" t="s">
        <v>255</v>
      </c>
      <c r="K228" s="144" t="s">
        <v>72</v>
      </c>
      <c r="L228" s="143" t="s">
        <v>255</v>
      </c>
      <c r="M228" s="144" t="s">
        <v>72</v>
      </c>
      <c r="N228" s="143" t="s">
        <v>285</v>
      </c>
    </row>
    <row r="229" spans="2:15" x14ac:dyDescent="0.25">
      <c r="B229" s="145" t="s">
        <v>74</v>
      </c>
      <c r="C229" s="146">
        <v>12677</v>
      </c>
      <c r="D229" s="147">
        <v>-4.2594970168416291E-2</v>
      </c>
      <c r="E229" s="146">
        <v>191</v>
      </c>
      <c r="F229" s="147">
        <f t="shared" ref="F229:L241" si="24">IFERROR(E229/C229-1,"-")</f>
        <v>-0.9849333438510689</v>
      </c>
      <c r="G229" s="146">
        <v>8499</v>
      </c>
      <c r="H229" s="147">
        <f t="shared" si="24"/>
        <v>43.497382198952877</v>
      </c>
      <c r="I229" s="146">
        <v>14185</v>
      </c>
      <c r="J229" s="147">
        <f t="shared" si="24"/>
        <v>0.66901988469231677</v>
      </c>
      <c r="K229" s="146">
        <v>11905</v>
      </c>
      <c r="L229" s="147">
        <f t="shared" si="24"/>
        <v>-0.16073316884032429</v>
      </c>
      <c r="M229" s="146">
        <v>11922</v>
      </c>
      <c r="N229" s="147">
        <f t="shared" ref="N229:N238" si="25">IFERROR(M229/K229-1,"-")</f>
        <v>1.427971440571163E-3</v>
      </c>
    </row>
    <row r="230" spans="2:15" x14ac:dyDescent="0.25">
      <c r="B230" s="145" t="s">
        <v>76</v>
      </c>
      <c r="C230" s="146">
        <v>10552</v>
      </c>
      <c r="D230" s="147">
        <v>2.5660964230171057E-2</v>
      </c>
      <c r="E230" s="146">
        <v>120</v>
      </c>
      <c r="F230" s="147">
        <f t="shared" si="24"/>
        <v>-0.98862774829416222</v>
      </c>
      <c r="G230" s="146">
        <v>8138</v>
      </c>
      <c r="H230" s="147">
        <f t="shared" si="24"/>
        <v>66.816666666666663</v>
      </c>
      <c r="I230" s="146">
        <v>13893</v>
      </c>
      <c r="J230" s="147">
        <f t="shared" si="24"/>
        <v>0.70717621037109857</v>
      </c>
      <c r="K230" s="146">
        <v>13299</v>
      </c>
      <c r="L230" s="147">
        <f t="shared" si="24"/>
        <v>-4.2755344418052288E-2</v>
      </c>
      <c r="M230" s="146">
        <v>11574</v>
      </c>
      <c r="N230" s="147">
        <f t="shared" si="25"/>
        <v>-0.12970900067674263</v>
      </c>
    </row>
    <row r="231" spans="2:15" x14ac:dyDescent="0.25">
      <c r="B231" s="145" t="s">
        <v>78</v>
      </c>
      <c r="C231" s="146">
        <v>6958</v>
      </c>
      <c r="D231" s="147">
        <v>-0.42967213114754099</v>
      </c>
      <c r="E231" s="146">
        <v>117</v>
      </c>
      <c r="F231" s="147">
        <f t="shared" si="24"/>
        <v>-0.98318482322506462</v>
      </c>
      <c r="G231" s="146">
        <v>7119</v>
      </c>
      <c r="H231" s="147">
        <f t="shared" si="24"/>
        <v>59.846153846153847</v>
      </c>
      <c r="I231" s="146">
        <v>12035</v>
      </c>
      <c r="J231" s="147">
        <f t="shared" si="24"/>
        <v>0.69054642505969932</v>
      </c>
      <c r="K231" s="146">
        <v>11980</v>
      </c>
      <c r="L231" s="147">
        <f t="shared" si="24"/>
        <v>-4.5700041545492232E-3</v>
      </c>
      <c r="M231" s="146">
        <v>13328</v>
      </c>
      <c r="N231" s="147">
        <f t="shared" si="25"/>
        <v>0.11252086811352258</v>
      </c>
    </row>
    <row r="232" spans="2:15" x14ac:dyDescent="0.25">
      <c r="B232" s="145" t="s">
        <v>80</v>
      </c>
      <c r="C232" s="146">
        <v>0</v>
      </c>
      <c r="D232" s="147">
        <v>-1</v>
      </c>
      <c r="E232" s="146">
        <v>178</v>
      </c>
      <c r="F232" s="147" t="str">
        <f t="shared" si="24"/>
        <v>-</v>
      </c>
      <c r="G232" s="146">
        <v>4096</v>
      </c>
      <c r="H232" s="147">
        <f t="shared" si="24"/>
        <v>22.011235955056179</v>
      </c>
      <c r="I232" s="146">
        <v>4421</v>
      </c>
      <c r="J232" s="147">
        <f t="shared" si="24"/>
        <v>7.9345703125E-2</v>
      </c>
      <c r="K232" s="146">
        <v>2791</v>
      </c>
      <c r="L232" s="147">
        <f t="shared" si="24"/>
        <v>-0.36869486541506447</v>
      </c>
      <c r="M232" s="146">
        <v>4116</v>
      </c>
      <c r="N232" s="147">
        <f t="shared" si="25"/>
        <v>0.47474023647438202</v>
      </c>
    </row>
    <row r="233" spans="2:15" x14ac:dyDescent="0.25">
      <c r="B233" s="145" t="s">
        <v>82</v>
      </c>
      <c r="C233" s="146">
        <v>0</v>
      </c>
      <c r="D233" s="147">
        <v>-1</v>
      </c>
      <c r="E233" s="146">
        <v>174</v>
      </c>
      <c r="F233" s="147" t="str">
        <f t="shared" si="24"/>
        <v>-</v>
      </c>
      <c r="G233" s="146">
        <v>576</v>
      </c>
      <c r="H233" s="147">
        <f t="shared" si="24"/>
        <v>2.3103448275862069</v>
      </c>
      <c r="I233" s="146">
        <v>1554</v>
      </c>
      <c r="J233" s="147">
        <f t="shared" si="24"/>
        <v>1.6979166666666665</v>
      </c>
      <c r="K233" s="146">
        <v>1368</v>
      </c>
      <c r="L233" s="147">
        <f t="shared" si="24"/>
        <v>-0.11969111969111967</v>
      </c>
      <c r="M233" s="146">
        <v>1119</v>
      </c>
      <c r="N233" s="147">
        <f t="shared" si="25"/>
        <v>-0.18201754385964908</v>
      </c>
    </row>
    <row r="234" spans="2:15" x14ac:dyDescent="0.25">
      <c r="B234" s="145" t="s">
        <v>84</v>
      </c>
      <c r="C234" s="146">
        <v>0</v>
      </c>
      <c r="D234" s="147">
        <v>-1</v>
      </c>
      <c r="E234" s="146">
        <v>167</v>
      </c>
      <c r="F234" s="147" t="str">
        <f t="shared" si="24"/>
        <v>-</v>
      </c>
      <c r="G234" s="146">
        <v>669</v>
      </c>
      <c r="H234" s="147">
        <f t="shared" si="24"/>
        <v>3.0059880239520957</v>
      </c>
      <c r="I234" s="146">
        <v>1137</v>
      </c>
      <c r="J234" s="147">
        <f t="shared" si="24"/>
        <v>0.69955156950672648</v>
      </c>
      <c r="K234" s="146">
        <v>942</v>
      </c>
      <c r="L234" s="147">
        <f t="shared" si="24"/>
        <v>-0.17150395778364114</v>
      </c>
      <c r="M234" s="146">
        <v>851</v>
      </c>
      <c r="N234" s="147">
        <f t="shared" si="25"/>
        <v>-9.6602972399150722E-2</v>
      </c>
    </row>
    <row r="235" spans="2:15" x14ac:dyDescent="0.25">
      <c r="B235" s="145" t="s">
        <v>86</v>
      </c>
      <c r="C235" s="146">
        <v>0</v>
      </c>
      <c r="D235" s="147">
        <v>-1</v>
      </c>
      <c r="E235" s="146">
        <v>915</v>
      </c>
      <c r="F235" s="147" t="str">
        <f t="shared" si="24"/>
        <v>-</v>
      </c>
      <c r="G235" s="146">
        <v>2777</v>
      </c>
      <c r="H235" s="147">
        <f t="shared" si="24"/>
        <v>2.0349726775956283</v>
      </c>
      <c r="I235" s="146">
        <v>1227</v>
      </c>
      <c r="J235" s="147">
        <f t="shared" si="24"/>
        <v>-0.5581562837594527</v>
      </c>
      <c r="K235" s="146">
        <v>1623</v>
      </c>
      <c r="L235" s="147">
        <f t="shared" si="24"/>
        <v>0.32273838630806839</v>
      </c>
      <c r="M235" s="146">
        <v>3070</v>
      </c>
      <c r="N235" s="147">
        <f t="shared" si="25"/>
        <v>0.8915588416512632</v>
      </c>
    </row>
    <row r="236" spans="2:15" x14ac:dyDescent="0.25">
      <c r="B236" s="145" t="s">
        <v>88</v>
      </c>
      <c r="C236" s="146">
        <v>9</v>
      </c>
      <c r="D236" s="147">
        <v>-0.99605954465849389</v>
      </c>
      <c r="E236" s="146">
        <v>840</v>
      </c>
      <c r="F236" s="147">
        <f t="shared" si="24"/>
        <v>92.333333333333329</v>
      </c>
      <c r="G236" s="146">
        <v>2025</v>
      </c>
      <c r="H236" s="147">
        <f t="shared" si="24"/>
        <v>1.4107142857142856</v>
      </c>
      <c r="I236" s="146">
        <v>1177</v>
      </c>
      <c r="J236" s="147">
        <f t="shared" si="24"/>
        <v>-0.41876543209876538</v>
      </c>
      <c r="K236" s="146">
        <v>1100</v>
      </c>
      <c r="L236" s="147">
        <f t="shared" si="24"/>
        <v>-6.5420560747663559E-2</v>
      </c>
      <c r="M236" s="146">
        <v>2237</v>
      </c>
      <c r="N236" s="147">
        <f t="shared" si="25"/>
        <v>1.0336363636363637</v>
      </c>
    </row>
    <row r="237" spans="2:15" x14ac:dyDescent="0.25">
      <c r="B237" s="145" t="s">
        <v>90</v>
      </c>
      <c r="C237" s="146">
        <v>100</v>
      </c>
      <c r="D237" s="147">
        <v>-0.94810586403736374</v>
      </c>
      <c r="E237" s="146">
        <v>707</v>
      </c>
      <c r="F237" s="147">
        <f t="shared" si="24"/>
        <v>6.07</v>
      </c>
      <c r="G237" s="146">
        <v>1619</v>
      </c>
      <c r="H237" s="147">
        <f t="shared" si="24"/>
        <v>1.2899575671852901</v>
      </c>
      <c r="I237" s="146">
        <v>906</v>
      </c>
      <c r="J237" s="147">
        <f t="shared" si="24"/>
        <v>-0.44039530574428665</v>
      </c>
      <c r="K237" s="146">
        <v>1480</v>
      </c>
      <c r="L237" s="147">
        <f t="shared" si="24"/>
        <v>0.63355408388520962</v>
      </c>
      <c r="M237" s="146">
        <v>1925</v>
      </c>
      <c r="N237" s="147">
        <f t="shared" si="25"/>
        <v>0.30067567567567566</v>
      </c>
    </row>
    <row r="238" spans="2:15" x14ac:dyDescent="0.25">
      <c r="B238" s="145" t="s">
        <v>92</v>
      </c>
      <c r="C238" s="146">
        <v>13</v>
      </c>
      <c r="D238" s="147">
        <v>-0.99772647778943691</v>
      </c>
      <c r="E238" s="146">
        <v>3040</v>
      </c>
      <c r="F238" s="147">
        <f t="shared" si="24"/>
        <v>232.84615384615384</v>
      </c>
      <c r="G238" s="146">
        <v>6332</v>
      </c>
      <c r="H238" s="147">
        <f t="shared" si="24"/>
        <v>1.0828947368421051</v>
      </c>
      <c r="I238" s="146">
        <v>4290</v>
      </c>
      <c r="J238" s="147">
        <f t="shared" si="24"/>
        <v>-0.32248894504106129</v>
      </c>
      <c r="K238" s="146">
        <v>4680</v>
      </c>
      <c r="L238" s="147">
        <f t="shared" si="24"/>
        <v>9.0909090909090828E-2</v>
      </c>
      <c r="M238" s="146">
        <v>4718</v>
      </c>
      <c r="N238" s="147">
        <f t="shared" si="25"/>
        <v>8.1196581196580908E-3</v>
      </c>
    </row>
    <row r="239" spans="2:15" x14ac:dyDescent="0.25">
      <c r="B239" s="145" t="s">
        <v>94</v>
      </c>
      <c r="C239" s="146">
        <v>25</v>
      </c>
      <c r="D239" s="147">
        <v>-0.99760398696568908</v>
      </c>
      <c r="E239" s="146">
        <v>8169</v>
      </c>
      <c r="F239" s="147">
        <f t="shared" si="24"/>
        <v>325.76</v>
      </c>
      <c r="G239" s="146">
        <v>11430</v>
      </c>
      <c r="H239" s="147">
        <f t="shared" si="24"/>
        <v>0.39919206757253023</v>
      </c>
      <c r="I239" s="146">
        <v>10498</v>
      </c>
      <c r="J239" s="147">
        <f t="shared" si="24"/>
        <v>-8.1539807524059538E-2</v>
      </c>
      <c r="K239" s="146">
        <v>10590</v>
      </c>
      <c r="L239" s="147">
        <f t="shared" si="24"/>
        <v>8.7635740140978857E-3</v>
      </c>
      <c r="M239" s="146"/>
      <c r="N239" s="147"/>
    </row>
    <row r="240" spans="2:15" x14ac:dyDescent="0.25">
      <c r="B240" s="145" t="s">
        <v>96</v>
      </c>
      <c r="C240" s="146">
        <v>120</v>
      </c>
      <c r="D240" s="147">
        <v>-0.98584237848041534</v>
      </c>
      <c r="E240" s="146">
        <v>6253</v>
      </c>
      <c r="F240" s="147">
        <f t="shared" si="24"/>
        <v>51.108333333333334</v>
      </c>
      <c r="G240" s="146">
        <v>10183</v>
      </c>
      <c r="H240" s="147">
        <f t="shared" si="24"/>
        <v>0.62849832080601309</v>
      </c>
      <c r="I240" s="146">
        <v>9612</v>
      </c>
      <c r="J240" s="147">
        <f t="shared" si="24"/>
        <v>-5.6073848571147944E-2</v>
      </c>
      <c r="K240" s="146">
        <v>6874</v>
      </c>
      <c r="L240" s="147">
        <f t="shared" si="24"/>
        <v>-0.28485226799833541</v>
      </c>
      <c r="M240" s="146"/>
      <c r="N240" s="147"/>
    </row>
    <row r="241" spans="2:15" ht="15.75" x14ac:dyDescent="0.25">
      <c r="B241" s="148" t="s">
        <v>33</v>
      </c>
      <c r="C241" s="149">
        <v>30460</v>
      </c>
      <c r="D241" s="150">
        <v>-0.59285150976434575</v>
      </c>
      <c r="E241" s="149">
        <v>20871</v>
      </c>
      <c r="F241" s="150">
        <f t="shared" si="24"/>
        <v>-0.314806303348654</v>
      </c>
      <c r="G241" s="149">
        <v>63463</v>
      </c>
      <c r="H241" s="150">
        <f t="shared" si="24"/>
        <v>2.0407263667289541</v>
      </c>
      <c r="I241" s="149">
        <v>74935</v>
      </c>
      <c r="J241" s="150">
        <f t="shared" si="24"/>
        <v>0.18076674597797138</v>
      </c>
      <c r="K241" s="149">
        <v>68632</v>
      </c>
      <c r="L241" s="150">
        <f t="shared" si="24"/>
        <v>-8.4112897844798806E-2</v>
      </c>
      <c r="M241" s="149">
        <v>48217</v>
      </c>
      <c r="N241" s="150">
        <v>7.1298435833629492E-2</v>
      </c>
    </row>
    <row r="242" spans="2:15" ht="6" customHeight="1" x14ac:dyDescent="0.25"/>
    <row r="243" spans="2:15" x14ac:dyDescent="0.25">
      <c r="B243" s="131" t="s">
        <v>58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295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152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153</v>
      </c>
    </row>
    <row r="252" spans="2:15" ht="22.5" thickTop="1" thickBot="1" x14ac:dyDescent="0.3">
      <c r="B252" s="152" t="str">
        <f>C252</f>
        <v>Suecia</v>
      </c>
      <c r="C252" s="135" t="s">
        <v>134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72</v>
      </c>
      <c r="D254" s="143" t="str">
        <f>CONCATENATE("var. ",RIGHT(C253,2),"/",RIGHT(C253-1,2))</f>
        <v>var. 20/19</v>
      </c>
      <c r="E254" s="144" t="s">
        <v>72</v>
      </c>
      <c r="F254" s="143" t="s">
        <v>255</v>
      </c>
      <c r="G254" s="144" t="s">
        <v>72</v>
      </c>
      <c r="H254" s="143" t="s">
        <v>255</v>
      </c>
      <c r="I254" s="144" t="s">
        <v>72</v>
      </c>
      <c r="J254" s="143" t="s">
        <v>255</v>
      </c>
      <c r="K254" s="144" t="s">
        <v>72</v>
      </c>
      <c r="L254" s="143" t="s">
        <v>255</v>
      </c>
      <c r="M254" s="144" t="s">
        <v>72</v>
      </c>
      <c r="N254" s="143" t="s">
        <v>285</v>
      </c>
    </row>
    <row r="255" spans="2:15" x14ac:dyDescent="0.25">
      <c r="B255" s="145" t="s">
        <v>74</v>
      </c>
      <c r="C255" s="146">
        <v>22962</v>
      </c>
      <c r="D255" s="147">
        <v>0.13977960885535601</v>
      </c>
      <c r="E255" s="146">
        <v>414</v>
      </c>
      <c r="F255" s="147">
        <f t="shared" ref="F255:L267" si="26">IFERROR(E255/C255-1,"-")</f>
        <v>-0.98197021165403708</v>
      </c>
      <c r="G255" s="146">
        <v>8088</v>
      </c>
      <c r="H255" s="147">
        <f t="shared" si="26"/>
        <v>18.536231884057973</v>
      </c>
      <c r="I255" s="146">
        <v>14056</v>
      </c>
      <c r="J255" s="147">
        <f t="shared" si="26"/>
        <v>0.73788328387734925</v>
      </c>
      <c r="K255" s="146">
        <v>15423</v>
      </c>
      <c r="L255" s="147">
        <f t="shared" si="26"/>
        <v>9.7253841775754024E-2</v>
      </c>
      <c r="M255" s="146">
        <v>14766</v>
      </c>
      <c r="N255" s="147">
        <f t="shared" ref="N255:N264" si="27">IFERROR(M255/K255-1,"-")</f>
        <v>-4.2598716203073317E-2</v>
      </c>
    </row>
    <row r="256" spans="2:15" x14ac:dyDescent="0.25">
      <c r="B256" s="145" t="s">
        <v>76</v>
      </c>
      <c r="C256" s="146">
        <v>16812</v>
      </c>
      <c r="D256" s="147">
        <v>0.10532544378698216</v>
      </c>
      <c r="E256" s="146">
        <v>460</v>
      </c>
      <c r="F256" s="147">
        <f t="shared" si="26"/>
        <v>-0.97263859148227461</v>
      </c>
      <c r="G256" s="146">
        <v>5654</v>
      </c>
      <c r="H256" s="147">
        <f t="shared" si="26"/>
        <v>11.291304347826086</v>
      </c>
      <c r="I256" s="146">
        <v>10790</v>
      </c>
      <c r="J256" s="147">
        <f t="shared" si="26"/>
        <v>0.90838344534842586</v>
      </c>
      <c r="K256" s="146">
        <v>14145</v>
      </c>
      <c r="L256" s="147">
        <f t="shared" si="26"/>
        <v>0.31093605189990736</v>
      </c>
      <c r="M256" s="146">
        <v>8535</v>
      </c>
      <c r="N256" s="147">
        <f t="shared" si="27"/>
        <v>-0.39660657476139982</v>
      </c>
    </row>
    <row r="257" spans="2:14" x14ac:dyDescent="0.25">
      <c r="B257" s="145" t="s">
        <v>78</v>
      </c>
      <c r="C257" s="146">
        <v>8864</v>
      </c>
      <c r="D257" s="147">
        <v>-0.4214854457642605</v>
      </c>
      <c r="E257" s="146">
        <v>470</v>
      </c>
      <c r="F257" s="147">
        <f t="shared" si="26"/>
        <v>-0.9469765342960289</v>
      </c>
      <c r="G257" s="146">
        <v>6887</v>
      </c>
      <c r="H257" s="147">
        <f t="shared" si="26"/>
        <v>13.653191489361703</v>
      </c>
      <c r="I257" s="146">
        <v>13448</v>
      </c>
      <c r="J257" s="147">
        <f t="shared" si="26"/>
        <v>0.95266444024974595</v>
      </c>
      <c r="K257" s="146">
        <v>13372</v>
      </c>
      <c r="L257" s="147">
        <f t="shared" si="26"/>
        <v>-5.6513979773944456E-3</v>
      </c>
      <c r="M257" s="146">
        <v>11605</v>
      </c>
      <c r="N257" s="147">
        <f t="shared" si="27"/>
        <v>-0.13214178881244387</v>
      </c>
    </row>
    <row r="258" spans="2:14" x14ac:dyDescent="0.25">
      <c r="B258" s="145" t="s">
        <v>80</v>
      </c>
      <c r="C258" s="146">
        <v>0</v>
      </c>
      <c r="D258" s="147">
        <v>-1</v>
      </c>
      <c r="E258" s="146">
        <v>222</v>
      </c>
      <c r="F258" s="147" t="str">
        <f t="shared" si="26"/>
        <v>-</v>
      </c>
      <c r="G258" s="146">
        <v>5203</v>
      </c>
      <c r="H258" s="147">
        <f t="shared" si="26"/>
        <v>22.436936936936938</v>
      </c>
      <c r="I258" s="146">
        <v>6713</v>
      </c>
      <c r="J258" s="147">
        <f t="shared" si="26"/>
        <v>0.29021718239477234</v>
      </c>
      <c r="K258" s="146">
        <v>6549</v>
      </c>
      <c r="L258" s="147">
        <f t="shared" si="26"/>
        <v>-2.4430210040220501E-2</v>
      </c>
      <c r="M258" s="146">
        <v>3670</v>
      </c>
      <c r="N258" s="147">
        <f t="shared" si="27"/>
        <v>-0.43960910062604974</v>
      </c>
    </row>
    <row r="259" spans="2:14" x14ac:dyDescent="0.25">
      <c r="B259" s="145" t="s">
        <v>82</v>
      </c>
      <c r="C259" s="146">
        <v>0</v>
      </c>
      <c r="D259" s="147">
        <v>-1</v>
      </c>
      <c r="E259" s="146">
        <v>984</v>
      </c>
      <c r="F259" s="147" t="str">
        <f t="shared" si="26"/>
        <v>-</v>
      </c>
      <c r="G259" s="146">
        <v>423</v>
      </c>
      <c r="H259" s="147">
        <f t="shared" si="26"/>
        <v>-0.57012195121951215</v>
      </c>
      <c r="I259" s="146">
        <v>976</v>
      </c>
      <c r="J259" s="147">
        <f t="shared" si="26"/>
        <v>1.3073286052009458</v>
      </c>
      <c r="K259" s="146">
        <v>564</v>
      </c>
      <c r="L259" s="147">
        <f t="shared" si="26"/>
        <v>-0.42213114754098358</v>
      </c>
      <c r="M259" s="146">
        <v>443</v>
      </c>
      <c r="N259" s="147">
        <f t="shared" si="27"/>
        <v>-0.21453900709219853</v>
      </c>
    </row>
    <row r="260" spans="2:14" x14ac:dyDescent="0.25">
      <c r="B260" s="145" t="s">
        <v>84</v>
      </c>
      <c r="C260" s="146">
        <v>0</v>
      </c>
      <c r="D260" s="147">
        <v>-1</v>
      </c>
      <c r="E260" s="146">
        <v>959</v>
      </c>
      <c r="F260" s="147" t="str">
        <f t="shared" si="26"/>
        <v>-</v>
      </c>
      <c r="G260" s="146">
        <v>476</v>
      </c>
      <c r="H260" s="147">
        <f t="shared" si="26"/>
        <v>-0.50364963503649629</v>
      </c>
      <c r="I260" s="146">
        <v>1174</v>
      </c>
      <c r="J260" s="147">
        <f t="shared" si="26"/>
        <v>1.4663865546218489</v>
      </c>
      <c r="K260" s="146">
        <v>774</v>
      </c>
      <c r="L260" s="147">
        <f t="shared" si="26"/>
        <v>-0.34071550255536631</v>
      </c>
      <c r="M260" s="146">
        <v>405</v>
      </c>
      <c r="N260" s="147">
        <f t="shared" si="27"/>
        <v>-0.47674418604651159</v>
      </c>
    </row>
    <row r="261" spans="2:14" x14ac:dyDescent="0.25">
      <c r="B261" s="145" t="s">
        <v>86</v>
      </c>
      <c r="C261" s="146">
        <v>0</v>
      </c>
      <c r="D261" s="147">
        <v>-1</v>
      </c>
      <c r="E261" s="146">
        <v>212</v>
      </c>
      <c r="F261" s="147" t="str">
        <f t="shared" si="26"/>
        <v>-</v>
      </c>
      <c r="G261" s="146">
        <v>1013</v>
      </c>
      <c r="H261" s="147">
        <f t="shared" si="26"/>
        <v>3.7783018867924527</v>
      </c>
      <c r="I261" s="146">
        <v>1082</v>
      </c>
      <c r="J261" s="147">
        <f t="shared" si="26"/>
        <v>6.8114511352418639E-2</v>
      </c>
      <c r="K261" s="146">
        <v>428</v>
      </c>
      <c r="L261" s="147">
        <f t="shared" si="26"/>
        <v>-0.60443622920517559</v>
      </c>
      <c r="M261" s="146">
        <v>386</v>
      </c>
      <c r="N261" s="147">
        <f t="shared" si="27"/>
        <v>-9.8130841121495282E-2</v>
      </c>
    </row>
    <row r="262" spans="2:14" x14ac:dyDescent="0.25">
      <c r="B262" s="145" t="s">
        <v>88</v>
      </c>
      <c r="C262" s="146">
        <v>67</v>
      </c>
      <c r="D262" s="147">
        <v>-0.95902140672782876</v>
      </c>
      <c r="E262" s="146">
        <v>187</v>
      </c>
      <c r="F262" s="147">
        <f t="shared" si="26"/>
        <v>1.7910447761194028</v>
      </c>
      <c r="G262" s="146">
        <v>1100</v>
      </c>
      <c r="H262" s="147">
        <f t="shared" si="26"/>
        <v>4.882352941176471</v>
      </c>
      <c r="I262" s="146">
        <v>642</v>
      </c>
      <c r="J262" s="147">
        <f t="shared" si="26"/>
        <v>-0.41636363636363638</v>
      </c>
      <c r="K262" s="146">
        <v>407</v>
      </c>
      <c r="L262" s="147">
        <f t="shared" si="26"/>
        <v>-0.36604361370716509</v>
      </c>
      <c r="M262" s="146">
        <v>561</v>
      </c>
      <c r="N262" s="147">
        <f t="shared" si="27"/>
        <v>0.37837837837837829</v>
      </c>
    </row>
    <row r="263" spans="2:14" x14ac:dyDescent="0.25">
      <c r="B263" s="145" t="s">
        <v>90</v>
      </c>
      <c r="C263" s="146">
        <v>134</v>
      </c>
      <c r="D263" s="147">
        <v>-0.89228295819935688</v>
      </c>
      <c r="E263" s="146">
        <v>591</v>
      </c>
      <c r="F263" s="147">
        <f t="shared" si="26"/>
        <v>3.41044776119403</v>
      </c>
      <c r="G263" s="146">
        <v>876</v>
      </c>
      <c r="H263" s="147">
        <f t="shared" si="26"/>
        <v>0.48223350253807107</v>
      </c>
      <c r="I263" s="146">
        <v>677</v>
      </c>
      <c r="J263" s="147">
        <f t="shared" si="26"/>
        <v>-0.22716894977168944</v>
      </c>
      <c r="K263" s="146">
        <v>1644</v>
      </c>
      <c r="L263" s="147">
        <f t="shared" si="26"/>
        <v>1.4283604135893651</v>
      </c>
      <c r="M263" s="146">
        <v>505</v>
      </c>
      <c r="N263" s="147">
        <f t="shared" si="27"/>
        <v>-0.69282238442822386</v>
      </c>
    </row>
    <row r="264" spans="2:14" x14ac:dyDescent="0.25">
      <c r="B264" s="145" t="s">
        <v>92</v>
      </c>
      <c r="C264" s="146">
        <v>240</v>
      </c>
      <c r="D264" s="147">
        <v>-0.97433704020530365</v>
      </c>
      <c r="E264" s="146">
        <v>1830</v>
      </c>
      <c r="F264" s="147">
        <f t="shared" si="26"/>
        <v>6.625</v>
      </c>
      <c r="G264" s="146">
        <v>5750</v>
      </c>
      <c r="H264" s="147">
        <f t="shared" si="26"/>
        <v>2.1420765027322406</v>
      </c>
      <c r="I264" s="146">
        <v>5312</v>
      </c>
      <c r="J264" s="147">
        <f t="shared" si="26"/>
        <v>-7.6173913043478314E-2</v>
      </c>
      <c r="K264" s="146">
        <v>3688</v>
      </c>
      <c r="L264" s="147">
        <f t="shared" si="26"/>
        <v>-0.30572289156626509</v>
      </c>
      <c r="M264" s="146">
        <v>3428</v>
      </c>
      <c r="N264" s="147">
        <f t="shared" si="27"/>
        <v>-7.0498915401301487E-2</v>
      </c>
    </row>
    <row r="265" spans="2:14" x14ac:dyDescent="0.25">
      <c r="B265" s="145" t="s">
        <v>94</v>
      </c>
      <c r="C265" s="146">
        <v>431</v>
      </c>
      <c r="D265" s="147">
        <v>-0.97703415569883301</v>
      </c>
      <c r="E265" s="146">
        <v>7490</v>
      </c>
      <c r="F265" s="147">
        <f t="shared" si="26"/>
        <v>16.378190255220417</v>
      </c>
      <c r="G265" s="146">
        <v>10845</v>
      </c>
      <c r="H265" s="147">
        <f t="shared" si="26"/>
        <v>0.44793057409879844</v>
      </c>
      <c r="I265" s="146">
        <v>12717</v>
      </c>
      <c r="J265" s="147">
        <f t="shared" si="26"/>
        <v>0.17261410788381748</v>
      </c>
      <c r="K265" s="146">
        <v>10546</v>
      </c>
      <c r="L265" s="147">
        <f t="shared" si="26"/>
        <v>-0.17071636392230871</v>
      </c>
      <c r="M265" s="146"/>
      <c r="N265" s="147"/>
    </row>
    <row r="266" spans="2:14" x14ac:dyDescent="0.25">
      <c r="B266" s="145" t="s">
        <v>96</v>
      </c>
      <c r="C266" s="146">
        <v>490</v>
      </c>
      <c r="D266" s="147">
        <v>-0.97457319288049404</v>
      </c>
      <c r="E266" s="146">
        <v>8622</v>
      </c>
      <c r="F266" s="147">
        <f t="shared" si="26"/>
        <v>16.59591836734694</v>
      </c>
      <c r="G266" s="146">
        <v>13657</v>
      </c>
      <c r="H266" s="147">
        <f t="shared" si="26"/>
        <v>0.58397123637207149</v>
      </c>
      <c r="I266" s="146">
        <v>14110</v>
      </c>
      <c r="J266" s="147">
        <f t="shared" si="26"/>
        <v>3.3169803031412481E-2</v>
      </c>
      <c r="K266" s="146">
        <v>12135</v>
      </c>
      <c r="L266" s="147">
        <f t="shared" si="26"/>
        <v>-0.13997165131112688</v>
      </c>
      <c r="M266" s="146"/>
      <c r="N266" s="147"/>
    </row>
    <row r="267" spans="2:14" ht="15.75" x14ac:dyDescent="0.25">
      <c r="B267" s="148" t="s">
        <v>33</v>
      </c>
      <c r="C267" s="149">
        <v>50030</v>
      </c>
      <c r="D267" s="150">
        <v>-0.5562552663089273</v>
      </c>
      <c r="E267" s="149">
        <v>22441</v>
      </c>
      <c r="F267" s="150">
        <f t="shared" si="26"/>
        <v>-0.55144913052168698</v>
      </c>
      <c r="G267" s="149">
        <v>59972</v>
      </c>
      <c r="H267" s="150">
        <f t="shared" si="26"/>
        <v>1.6724299273650907</v>
      </c>
      <c r="I267" s="149">
        <v>81697</v>
      </c>
      <c r="J267" s="150">
        <f t="shared" si="26"/>
        <v>0.36225238444607477</v>
      </c>
      <c r="K267" s="149">
        <v>79675</v>
      </c>
      <c r="L267" s="150">
        <f t="shared" si="26"/>
        <v>-2.4749990819736389E-2</v>
      </c>
      <c r="M267" s="149">
        <v>40371</v>
      </c>
      <c r="N267" s="150">
        <v>-0.21855522434284391</v>
      </c>
    </row>
    <row r="268" spans="2:14" ht="6" customHeight="1" x14ac:dyDescent="0.25"/>
    <row r="269" spans="2:14" x14ac:dyDescent="0.25">
      <c r="B269" s="131" t="s">
        <v>58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B183-E65C-468F-A7F7-6685DC26E92F}">
  <sheetPr>
    <tabColor rgb="FFF29140"/>
  </sheetPr>
  <dimension ref="A4:O113"/>
  <sheetViews>
    <sheetView showGridLines="0" topLeftCell="E1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283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135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CONCATENATE("var ",RIGHT(C7,2),"/",RIGHT(C7-1,2))</f>
        <v>var 20/19</v>
      </c>
      <c r="E8" s="144" t="s">
        <v>72</v>
      </c>
      <c r="F8" s="143" t="str">
        <f>CONCATENATE("var ",RIGHT(E7,2),"/",RIGHT(C7,2))</f>
        <v>var 21/20</v>
      </c>
      <c r="G8" s="144" t="s">
        <v>72</v>
      </c>
      <c r="H8" s="143" t="str">
        <f>CONCATENATE("var ",RIGHT(G7,2),"/",RIGHT(E7,2))</f>
        <v>var 22/21</v>
      </c>
      <c r="I8" s="144" t="s">
        <v>72</v>
      </c>
      <c r="J8" s="143" t="str">
        <f>CONCATENATE("var ",RIGHT(I7,2),"/",RIGHT(G7,2))</f>
        <v>var 23/22</v>
      </c>
      <c r="K8" s="144" t="s">
        <v>72</v>
      </c>
      <c r="L8" s="143" t="str">
        <f>CONCATENATE("var ",RIGHT(K7,2),"/",RIGHT(I7,2))</f>
        <v>var 24/23</v>
      </c>
      <c r="M8" s="144" t="s">
        <v>72</v>
      </c>
      <c r="N8" s="143" t="str">
        <f>CONCATENATE("var ",RIGHT(M7,2),"/",RIGHT(K7,2))</f>
        <v>var 25/24</v>
      </c>
    </row>
    <row r="9" spans="1:15" x14ac:dyDescent="0.25">
      <c r="A9" s="1" t="s">
        <v>73</v>
      </c>
      <c r="B9" s="145" t="s">
        <v>74</v>
      </c>
      <c r="C9" s="146">
        <v>493497</v>
      </c>
      <c r="D9" s="147">
        <v>1.0158965394424957E-2</v>
      </c>
      <c r="E9" s="146">
        <v>29647</v>
      </c>
      <c r="F9" s="147">
        <f t="shared" ref="F9:L21" si="0">IFERROR(E9/C9-1,"-")</f>
        <v>-0.93992466012964615</v>
      </c>
      <c r="G9" s="146">
        <v>262511</v>
      </c>
      <c r="H9" s="147">
        <f t="shared" si="0"/>
        <v>7.8545552669747369</v>
      </c>
      <c r="I9" s="146">
        <v>459644</v>
      </c>
      <c r="J9" s="147">
        <f t="shared" si="0"/>
        <v>0.75095138870371136</v>
      </c>
      <c r="K9" s="146">
        <v>482317</v>
      </c>
      <c r="L9" s="147">
        <f t="shared" si="0"/>
        <v>4.9327305479893058E-2</v>
      </c>
      <c r="M9" s="146">
        <v>494946</v>
      </c>
      <c r="N9" s="147">
        <f t="shared" ref="N9:N18" si="1">IFERROR(M9/K9-1,"-")</f>
        <v>2.6184024199851885E-2</v>
      </c>
    </row>
    <row r="10" spans="1:15" x14ac:dyDescent="0.25">
      <c r="A10" s="1" t="s">
        <v>75</v>
      </c>
      <c r="B10" s="145" t="s">
        <v>76</v>
      </c>
      <c r="C10" s="146">
        <v>430844</v>
      </c>
      <c r="D10" s="147">
        <v>-9.1417348367941464E-3</v>
      </c>
      <c r="E10" s="146">
        <v>25901</v>
      </c>
      <c r="F10" s="147">
        <f t="shared" si="0"/>
        <v>-0.93988311314536122</v>
      </c>
      <c r="G10" s="146">
        <v>300105</v>
      </c>
      <c r="H10" s="147">
        <f t="shared" si="0"/>
        <v>10.586618277286592</v>
      </c>
      <c r="I10" s="146">
        <v>411785</v>
      </c>
      <c r="J10" s="147">
        <f t="shared" si="0"/>
        <v>0.37213641892004468</v>
      </c>
      <c r="K10" s="146">
        <v>476786</v>
      </c>
      <c r="L10" s="147">
        <f t="shared" si="0"/>
        <v>0.15785179159027152</v>
      </c>
      <c r="M10" s="146">
        <v>478546</v>
      </c>
      <c r="N10" s="147">
        <f t="shared" si="1"/>
        <v>3.6913835557252916E-3</v>
      </c>
    </row>
    <row r="11" spans="1:15" x14ac:dyDescent="0.25">
      <c r="A11" s="1" t="s">
        <v>77</v>
      </c>
      <c r="B11" s="145" t="s">
        <v>78</v>
      </c>
      <c r="C11" s="146">
        <v>217806</v>
      </c>
      <c r="D11" s="147">
        <v>-0.53633437502661008</v>
      </c>
      <c r="E11" s="146">
        <v>35797</v>
      </c>
      <c r="F11" s="147">
        <f t="shared" si="0"/>
        <v>-0.83564731917394375</v>
      </c>
      <c r="G11" s="146">
        <v>366039</v>
      </c>
      <c r="H11" s="147">
        <f t="shared" si="0"/>
        <v>9.225409950554516</v>
      </c>
      <c r="I11" s="146">
        <v>435839</v>
      </c>
      <c r="J11" s="147">
        <f t="shared" si="0"/>
        <v>0.19069006308071001</v>
      </c>
      <c r="K11" s="146">
        <v>499150</v>
      </c>
      <c r="L11" s="147">
        <f t="shared" si="0"/>
        <v>0.14526235605349691</v>
      </c>
      <c r="M11" s="146">
        <v>499373</v>
      </c>
      <c r="N11" s="147">
        <f t="shared" si="1"/>
        <v>4.4675949113504032E-4</v>
      </c>
    </row>
    <row r="12" spans="1:15" x14ac:dyDescent="0.25">
      <c r="A12" s="1" t="s">
        <v>79</v>
      </c>
      <c r="B12" s="145" t="s">
        <v>80</v>
      </c>
      <c r="C12" s="146">
        <v>0</v>
      </c>
      <c r="D12" s="147">
        <v>-1</v>
      </c>
      <c r="E12" s="146">
        <v>33867</v>
      </c>
      <c r="F12" s="147" t="str">
        <f t="shared" si="0"/>
        <v>-</v>
      </c>
      <c r="G12" s="146">
        <v>348988</v>
      </c>
      <c r="H12" s="147">
        <f t="shared" si="0"/>
        <v>9.3046623556854762</v>
      </c>
      <c r="I12" s="146">
        <v>379392</v>
      </c>
      <c r="J12" s="147">
        <f t="shared" si="0"/>
        <v>8.7120474056414654E-2</v>
      </c>
      <c r="K12" s="146">
        <v>411482</v>
      </c>
      <c r="L12" s="147">
        <f t="shared" si="0"/>
        <v>8.4582700742240169E-2</v>
      </c>
      <c r="M12" s="146">
        <v>421131</v>
      </c>
      <c r="N12" s="147">
        <f t="shared" si="1"/>
        <v>2.3449385392313671E-2</v>
      </c>
    </row>
    <row r="13" spans="1:15" x14ac:dyDescent="0.25">
      <c r="A13" s="1" t="s">
        <v>81</v>
      </c>
      <c r="B13" s="145" t="s">
        <v>82</v>
      </c>
      <c r="C13" s="146">
        <v>0</v>
      </c>
      <c r="D13" s="147">
        <v>-1</v>
      </c>
      <c r="E13" s="146">
        <v>65490</v>
      </c>
      <c r="F13" s="147" t="str">
        <f t="shared" si="0"/>
        <v>-</v>
      </c>
      <c r="G13" s="146">
        <v>310799</v>
      </c>
      <c r="H13" s="147">
        <f t="shared" si="0"/>
        <v>3.7457474423576116</v>
      </c>
      <c r="I13" s="146">
        <v>340598</v>
      </c>
      <c r="J13" s="147">
        <f t="shared" si="0"/>
        <v>9.5878686868361873E-2</v>
      </c>
      <c r="K13" s="146">
        <v>405702</v>
      </c>
      <c r="L13" s="147">
        <f t="shared" si="0"/>
        <v>0.19114616057639799</v>
      </c>
      <c r="M13" s="146">
        <v>405133</v>
      </c>
      <c r="N13" s="147">
        <f t="shared" si="1"/>
        <v>-1.4025072590225784E-3</v>
      </c>
    </row>
    <row r="14" spans="1:15" x14ac:dyDescent="0.25">
      <c r="A14" s="1" t="s">
        <v>83</v>
      </c>
      <c r="B14" s="145" t="s">
        <v>84</v>
      </c>
      <c r="C14" s="146">
        <v>0</v>
      </c>
      <c r="D14" s="147">
        <v>-1</v>
      </c>
      <c r="E14" s="146">
        <v>110623</v>
      </c>
      <c r="F14" s="147" t="str">
        <f t="shared" si="0"/>
        <v>-</v>
      </c>
      <c r="G14" s="146">
        <v>364068</v>
      </c>
      <c r="H14" s="147">
        <f t="shared" si="0"/>
        <v>2.2910696690561636</v>
      </c>
      <c r="I14" s="146">
        <v>393768</v>
      </c>
      <c r="J14" s="147">
        <f t="shared" si="0"/>
        <v>8.1578166716107958E-2</v>
      </c>
      <c r="K14" s="146">
        <v>460449</v>
      </c>
      <c r="L14" s="147">
        <f t="shared" si="0"/>
        <v>0.16934083013347956</v>
      </c>
      <c r="M14" s="146">
        <v>430081</v>
      </c>
      <c r="N14" s="147">
        <f t="shared" si="1"/>
        <v>-6.5953015426246986E-2</v>
      </c>
    </row>
    <row r="15" spans="1:15" x14ac:dyDescent="0.25">
      <c r="A15" s="1" t="s">
        <v>85</v>
      </c>
      <c r="B15" s="145" t="s">
        <v>86</v>
      </c>
      <c r="C15" s="146">
        <v>0</v>
      </c>
      <c r="D15" s="147">
        <v>-1</v>
      </c>
      <c r="E15" s="146">
        <v>225677</v>
      </c>
      <c r="F15" s="147" t="str">
        <f t="shared" si="0"/>
        <v>-</v>
      </c>
      <c r="G15" s="146">
        <v>417659</v>
      </c>
      <c r="H15" s="147">
        <f t="shared" si="0"/>
        <v>0.85069369054001953</v>
      </c>
      <c r="I15" s="146">
        <v>454413</v>
      </c>
      <c r="J15" s="147">
        <f t="shared" si="0"/>
        <v>8.8000019154381937E-2</v>
      </c>
      <c r="K15" s="146">
        <v>532065</v>
      </c>
      <c r="L15" s="147">
        <f t="shared" si="0"/>
        <v>0.17088419565461366</v>
      </c>
      <c r="M15" s="146">
        <v>526626</v>
      </c>
      <c r="N15" s="147">
        <f t="shared" si="1"/>
        <v>-1.0222435228778415E-2</v>
      </c>
    </row>
    <row r="16" spans="1:15" x14ac:dyDescent="0.25">
      <c r="A16" s="1" t="s">
        <v>87</v>
      </c>
      <c r="B16" s="145" t="s">
        <v>88</v>
      </c>
      <c r="C16" s="146">
        <v>115808</v>
      </c>
      <c r="D16" s="147">
        <v>-0.7741072194870755</v>
      </c>
      <c r="E16" s="146">
        <v>283986</v>
      </c>
      <c r="F16" s="147">
        <f t="shared" si="0"/>
        <v>1.4522140093948606</v>
      </c>
      <c r="G16" s="146">
        <v>416027</v>
      </c>
      <c r="H16" s="147">
        <f t="shared" si="0"/>
        <v>0.46495601895868099</v>
      </c>
      <c r="I16" s="146">
        <v>480859</v>
      </c>
      <c r="J16" s="147">
        <f t="shared" si="0"/>
        <v>0.15583603948782176</v>
      </c>
      <c r="K16" s="146">
        <v>551869</v>
      </c>
      <c r="L16" s="147">
        <f t="shared" si="0"/>
        <v>0.14767322645515635</v>
      </c>
      <c r="M16" s="146">
        <v>557802</v>
      </c>
      <c r="N16" s="147">
        <f t="shared" si="1"/>
        <v>1.0750739758891958E-2</v>
      </c>
    </row>
    <row r="17" spans="1:15" x14ac:dyDescent="0.25">
      <c r="A17" s="1" t="s">
        <v>89</v>
      </c>
      <c r="B17" s="145" t="s">
        <v>90</v>
      </c>
      <c r="C17" s="146">
        <v>80706</v>
      </c>
      <c r="D17" s="147">
        <v>-0.82868605391636596</v>
      </c>
      <c r="E17" s="146">
        <v>281990</v>
      </c>
      <c r="F17" s="147">
        <f t="shared" si="0"/>
        <v>2.4940400961514633</v>
      </c>
      <c r="G17" s="146">
        <v>378277</v>
      </c>
      <c r="H17" s="147">
        <f t="shared" si="0"/>
        <v>0.34145537075782828</v>
      </c>
      <c r="I17" s="146">
        <v>441114</v>
      </c>
      <c r="J17" s="147">
        <f t="shared" si="0"/>
        <v>0.16611372089764909</v>
      </c>
      <c r="K17" s="146">
        <v>489204</v>
      </c>
      <c r="L17" s="147">
        <f t="shared" si="0"/>
        <v>0.10901943715230078</v>
      </c>
      <c r="M17" s="146">
        <v>455849</v>
      </c>
      <c r="N17" s="147">
        <f t="shared" si="1"/>
        <v>-6.8182189843091989E-2</v>
      </c>
    </row>
    <row r="18" spans="1:15" x14ac:dyDescent="0.25">
      <c r="A18" s="1" t="s">
        <v>91</v>
      </c>
      <c r="B18" s="145" t="s">
        <v>92</v>
      </c>
      <c r="C18" s="146">
        <v>56100</v>
      </c>
      <c r="D18" s="147">
        <v>-0.86636143395848864</v>
      </c>
      <c r="E18" s="146">
        <v>287185</v>
      </c>
      <c r="F18" s="147">
        <f t="shared" si="0"/>
        <v>4.1191622103386809</v>
      </c>
      <c r="G18" s="146">
        <v>375972</v>
      </c>
      <c r="H18" s="147">
        <f t="shared" si="0"/>
        <v>0.30916308303010265</v>
      </c>
      <c r="I18" s="146">
        <v>428972</v>
      </c>
      <c r="J18" s="147">
        <f t="shared" si="0"/>
        <v>0.14096794442139315</v>
      </c>
      <c r="K18" s="146">
        <v>490987</v>
      </c>
      <c r="L18" s="147">
        <f t="shared" si="0"/>
        <v>0.14456654513581313</v>
      </c>
      <c r="M18" s="146">
        <v>476664</v>
      </c>
      <c r="N18" s="147">
        <f t="shared" si="1"/>
        <v>-2.9171851800556814E-2</v>
      </c>
    </row>
    <row r="19" spans="1:15" x14ac:dyDescent="0.25">
      <c r="A19" s="1" t="s">
        <v>93</v>
      </c>
      <c r="B19" s="145" t="s">
        <v>94</v>
      </c>
      <c r="C19" s="146">
        <v>36828</v>
      </c>
      <c r="D19" s="147">
        <v>-0.92058892022666705</v>
      </c>
      <c r="E19" s="146">
        <v>303117</v>
      </c>
      <c r="F19" s="147">
        <f t="shared" si="0"/>
        <v>7.2306125773867702</v>
      </c>
      <c r="G19" s="146">
        <v>401911</v>
      </c>
      <c r="H19" s="147">
        <f t="shared" si="0"/>
        <v>0.32592695229894719</v>
      </c>
      <c r="I19" s="146">
        <v>456108</v>
      </c>
      <c r="J19" s="147">
        <f t="shared" si="0"/>
        <v>0.13484826242625858</v>
      </c>
      <c r="K19" s="146">
        <v>482914</v>
      </c>
      <c r="L19" s="147">
        <f t="shared" si="0"/>
        <v>5.877116823208528E-2</v>
      </c>
      <c r="M19" s="146"/>
      <c r="N19" s="147"/>
    </row>
    <row r="20" spans="1:15" x14ac:dyDescent="0.25">
      <c r="A20" s="1" t="s">
        <v>95</v>
      </c>
      <c r="B20" s="145" t="s">
        <v>96</v>
      </c>
      <c r="C20" s="146">
        <v>44846</v>
      </c>
      <c r="D20" s="147">
        <v>-0.90272882455139569</v>
      </c>
      <c r="E20" s="146">
        <v>284082</v>
      </c>
      <c r="F20" s="147">
        <f t="shared" si="0"/>
        <v>5.3346117825447088</v>
      </c>
      <c r="G20" s="146">
        <v>410037</v>
      </c>
      <c r="H20" s="147">
        <f t="shared" si="0"/>
        <v>0.4433755042558134</v>
      </c>
      <c r="I20" s="146">
        <v>440835</v>
      </c>
      <c r="J20" s="147">
        <f t="shared" si="0"/>
        <v>7.5110294924604304E-2</v>
      </c>
      <c r="K20" s="146">
        <v>468874</v>
      </c>
      <c r="L20" s="147">
        <f t="shared" si="0"/>
        <v>6.3604296392074211E-2</v>
      </c>
      <c r="M20" s="146"/>
      <c r="N20" s="147"/>
    </row>
    <row r="21" spans="1:15" ht="15.75" x14ac:dyDescent="0.25">
      <c r="A21" s="1"/>
      <c r="B21" s="148" t="s">
        <v>33</v>
      </c>
      <c r="C21" s="149">
        <v>1546641</v>
      </c>
      <c r="D21" s="150">
        <v>-0.71841117178520508</v>
      </c>
      <c r="E21" s="149">
        <v>1967362</v>
      </c>
      <c r="F21" s="150">
        <f t="shared" si="0"/>
        <v>0.27202240209589679</v>
      </c>
      <c r="G21" s="149">
        <v>4352393</v>
      </c>
      <c r="H21" s="150">
        <f t="shared" si="0"/>
        <v>1.2122990075034488</v>
      </c>
      <c r="I21" s="149">
        <v>5123327</v>
      </c>
      <c r="J21" s="150">
        <f t="shared" si="0"/>
        <v>0.17712876571577985</v>
      </c>
      <c r="K21" s="149">
        <v>5751799</v>
      </c>
      <c r="L21" s="150">
        <f t="shared" si="0"/>
        <v>0.12266872678632468</v>
      </c>
      <c r="M21" s="149">
        <v>3813638</v>
      </c>
      <c r="N21" s="150">
        <v>-1.6184008670565575E-3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296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140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CONCATENATE("var ",RIGHT(C29,2),"/",RIGHT(C29-1,2))</f>
        <v>var 20/19</v>
      </c>
      <c r="E30" s="144" t="s">
        <v>72</v>
      </c>
      <c r="F30" s="143" t="str">
        <f>CONCATENATE("var ",RIGHT(E29,2),"/",RIGHT(C29,2))</f>
        <v>var 21/20</v>
      </c>
      <c r="G30" s="144" t="s">
        <v>72</v>
      </c>
      <c r="H30" s="143" t="str">
        <f>CONCATENATE("var ",RIGHT(G29,2),"/",RIGHT(E29,2))</f>
        <v>var 22/21</v>
      </c>
      <c r="I30" s="144" t="s">
        <v>72</v>
      </c>
      <c r="J30" s="143" t="str">
        <f>CONCATENATE("var ",RIGHT(I29,2),"/",RIGHT(G29,2))</f>
        <v>var 23/22</v>
      </c>
      <c r="K30" s="144" t="s">
        <v>72</v>
      </c>
      <c r="L30" s="143" t="str">
        <f>CONCATENATE("var ",RIGHT(K29,2),"/",RIGHT(I29,2))</f>
        <v>var 24/23</v>
      </c>
      <c r="M30" s="144" t="s">
        <v>72</v>
      </c>
      <c r="N30" s="143" t="str">
        <f>CONCATENATE("var ",RIGHT(M29,2),"/",RIGHT(K29,2))</f>
        <v>var 25/24</v>
      </c>
    </row>
    <row r="31" spans="1:15" x14ac:dyDescent="0.25">
      <c r="B31" s="145" t="s">
        <v>74</v>
      </c>
      <c r="C31" s="146">
        <v>373415</v>
      </c>
      <c r="D31" s="147">
        <v>1.4185533634625491E-2</v>
      </c>
      <c r="E31" s="146">
        <v>19618</v>
      </c>
      <c r="F31" s="147">
        <f t="shared" ref="F31:J43" si="2">IFERROR(E31/C31-1,"-")</f>
        <v>-0.94746327812219644</v>
      </c>
      <c r="G31" s="146">
        <v>196008</v>
      </c>
      <c r="H31" s="147">
        <f t="shared" si="2"/>
        <v>8.9912325415434804</v>
      </c>
      <c r="I31" s="146">
        <v>361401</v>
      </c>
      <c r="J31" s="147">
        <f t="shared" si="2"/>
        <v>0.84380739561650553</v>
      </c>
      <c r="K31" s="146">
        <v>388603</v>
      </c>
      <c r="L31" s="147">
        <f t="shared" ref="L31:L43" si="3">IFERROR(K31/I31-1,"-")</f>
        <v>7.5268192395704592E-2</v>
      </c>
      <c r="M31" s="146">
        <v>397887</v>
      </c>
      <c r="N31" s="147">
        <f t="shared" ref="N31:N40" si="4">IFERROR(M31/K31-1,"-")</f>
        <v>2.3890705938965917E-2</v>
      </c>
    </row>
    <row r="32" spans="1:15" x14ac:dyDescent="0.25">
      <c r="B32" s="145" t="s">
        <v>76</v>
      </c>
      <c r="C32" s="146">
        <v>332081</v>
      </c>
      <c r="D32" s="147">
        <v>-9.0338589031624394E-6</v>
      </c>
      <c r="E32" s="146">
        <v>15920</v>
      </c>
      <c r="F32" s="147">
        <f t="shared" si="2"/>
        <v>-0.95205988900298422</v>
      </c>
      <c r="G32" s="146">
        <v>230918</v>
      </c>
      <c r="H32" s="147">
        <f t="shared" si="2"/>
        <v>13.504899497487438</v>
      </c>
      <c r="I32" s="146">
        <v>321582</v>
      </c>
      <c r="J32" s="147">
        <f t="shared" si="2"/>
        <v>0.39262422158515142</v>
      </c>
      <c r="K32" s="146">
        <v>385800</v>
      </c>
      <c r="L32" s="147">
        <f t="shared" si="3"/>
        <v>0.19969401272459275</v>
      </c>
      <c r="M32" s="146">
        <v>385040</v>
      </c>
      <c r="N32" s="147">
        <f t="shared" si="4"/>
        <v>-1.9699326075687251E-3</v>
      </c>
    </row>
    <row r="33" spans="2:15" x14ac:dyDescent="0.25">
      <c r="B33" s="145" t="s">
        <v>78</v>
      </c>
      <c r="C33" s="146">
        <v>163870</v>
      </c>
      <c r="D33" s="147">
        <v>-0.54615951300841381</v>
      </c>
      <c r="E33" s="146">
        <v>23752</v>
      </c>
      <c r="F33" s="147">
        <f t="shared" si="2"/>
        <v>-0.85505583694391896</v>
      </c>
      <c r="G33" s="146">
        <v>290346</v>
      </c>
      <c r="H33" s="147">
        <f t="shared" si="2"/>
        <v>11.224065341865948</v>
      </c>
      <c r="I33" s="146">
        <v>342372</v>
      </c>
      <c r="J33" s="147">
        <f t="shared" si="2"/>
        <v>0.17918621231220677</v>
      </c>
      <c r="K33" s="146">
        <v>400622</v>
      </c>
      <c r="L33" s="147">
        <f t="shared" si="3"/>
        <v>0.17013657658920711</v>
      </c>
      <c r="M33" s="146">
        <v>390528</v>
      </c>
      <c r="N33" s="147">
        <f t="shared" si="4"/>
        <v>-2.5195820499123833E-2</v>
      </c>
    </row>
    <row r="34" spans="2:15" x14ac:dyDescent="0.25">
      <c r="B34" s="145" t="s">
        <v>80</v>
      </c>
      <c r="C34" s="146">
        <v>0</v>
      </c>
      <c r="D34" s="147">
        <v>-1</v>
      </c>
      <c r="E34" s="146">
        <v>20518</v>
      </c>
      <c r="F34" s="147" t="str">
        <f t="shared" si="2"/>
        <v>-</v>
      </c>
      <c r="G34" s="146">
        <v>278903</v>
      </c>
      <c r="H34" s="147">
        <f t="shared" si="2"/>
        <v>12.593088995028756</v>
      </c>
      <c r="I34" s="146">
        <v>302352</v>
      </c>
      <c r="J34" s="147">
        <f t="shared" si="2"/>
        <v>8.4075825645475222E-2</v>
      </c>
      <c r="K34" s="146">
        <v>325621</v>
      </c>
      <c r="L34" s="147">
        <f t="shared" si="3"/>
        <v>7.695996719055942E-2</v>
      </c>
      <c r="M34" s="146">
        <v>318649</v>
      </c>
      <c r="N34" s="147">
        <f t="shared" si="4"/>
        <v>-2.1411395456681248E-2</v>
      </c>
    </row>
    <row r="35" spans="2:15" x14ac:dyDescent="0.25">
      <c r="B35" s="145" t="s">
        <v>82</v>
      </c>
      <c r="C35" s="146">
        <v>0</v>
      </c>
      <c r="D35" s="147">
        <v>-1</v>
      </c>
      <c r="E35" s="146">
        <v>44031</v>
      </c>
      <c r="F35" s="147" t="str">
        <f t="shared" si="2"/>
        <v>-</v>
      </c>
      <c r="G35" s="146">
        <v>254517</v>
      </c>
      <c r="H35" s="147">
        <f t="shared" si="2"/>
        <v>4.7804047148599853</v>
      </c>
      <c r="I35" s="146">
        <v>274338</v>
      </c>
      <c r="J35" s="147">
        <f t="shared" si="2"/>
        <v>7.7876919812821965E-2</v>
      </c>
      <c r="K35" s="146">
        <v>335432</v>
      </c>
      <c r="L35" s="147">
        <f t="shared" si="3"/>
        <v>0.22269609022446768</v>
      </c>
      <c r="M35" s="146">
        <v>317286</v>
      </c>
      <c r="N35" s="147">
        <f t="shared" si="4"/>
        <v>-5.4097402752271706E-2</v>
      </c>
    </row>
    <row r="36" spans="2:15" x14ac:dyDescent="0.25">
      <c r="B36" s="145" t="s">
        <v>84</v>
      </c>
      <c r="C36" s="146">
        <v>0</v>
      </c>
      <c r="D36" s="147">
        <v>-1</v>
      </c>
      <c r="E36" s="146">
        <v>81020</v>
      </c>
      <c r="F36" s="147" t="str">
        <f t="shared" si="2"/>
        <v>-</v>
      </c>
      <c r="G36" s="146">
        <v>296860</v>
      </c>
      <c r="H36" s="147">
        <f t="shared" si="2"/>
        <v>2.6640335719575412</v>
      </c>
      <c r="I36" s="146">
        <v>316101</v>
      </c>
      <c r="J36" s="147">
        <f t="shared" si="2"/>
        <v>6.4815064340092876E-2</v>
      </c>
      <c r="K36" s="146">
        <v>376782</v>
      </c>
      <c r="L36" s="147">
        <f t="shared" si="3"/>
        <v>0.19196712443174802</v>
      </c>
      <c r="M36" s="146">
        <v>338911</v>
      </c>
      <c r="N36" s="147">
        <f t="shared" si="4"/>
        <v>-0.10051170172672796</v>
      </c>
    </row>
    <row r="37" spans="2:15" x14ac:dyDescent="0.25">
      <c r="B37" s="145" t="s">
        <v>86</v>
      </c>
      <c r="C37" s="146">
        <v>0</v>
      </c>
      <c r="D37" s="147">
        <v>-1</v>
      </c>
      <c r="E37" s="146">
        <v>177380</v>
      </c>
      <c r="F37" s="147" t="str">
        <f t="shared" si="2"/>
        <v>-</v>
      </c>
      <c r="G37" s="146">
        <v>328256</v>
      </c>
      <c r="H37" s="147">
        <f t="shared" si="2"/>
        <v>0.85058067425865369</v>
      </c>
      <c r="I37" s="146">
        <v>361648</v>
      </c>
      <c r="J37" s="147">
        <f t="shared" si="2"/>
        <v>0.10172548255020475</v>
      </c>
      <c r="K37" s="146">
        <v>429398</v>
      </c>
      <c r="L37" s="147">
        <f t="shared" si="3"/>
        <v>0.18733685793921162</v>
      </c>
      <c r="M37" s="146">
        <v>409607</v>
      </c>
      <c r="N37" s="147">
        <f t="shared" si="4"/>
        <v>-4.6090107545913139E-2</v>
      </c>
    </row>
    <row r="38" spans="2:15" x14ac:dyDescent="0.25">
      <c r="B38" s="145" t="s">
        <v>88</v>
      </c>
      <c r="C38" s="146">
        <v>87947</v>
      </c>
      <c r="D38" s="147">
        <v>-0.7821039148305704</v>
      </c>
      <c r="E38" s="146">
        <v>229749</v>
      </c>
      <c r="F38" s="147">
        <f t="shared" si="2"/>
        <v>1.6123574425506271</v>
      </c>
      <c r="G38" s="146">
        <v>330578</v>
      </c>
      <c r="H38" s="147">
        <f t="shared" si="2"/>
        <v>0.43886589277864108</v>
      </c>
      <c r="I38" s="146">
        <v>399402</v>
      </c>
      <c r="J38" s="147">
        <f t="shared" si="2"/>
        <v>0.20819292269903023</v>
      </c>
      <c r="K38" s="146">
        <v>441301</v>
      </c>
      <c r="L38" s="147">
        <f t="shared" si="3"/>
        <v>0.10490433197630455</v>
      </c>
      <c r="M38" s="146">
        <v>444039</v>
      </c>
      <c r="N38" s="147">
        <f t="shared" si="4"/>
        <v>6.2043820430952579E-3</v>
      </c>
    </row>
    <row r="39" spans="2:15" x14ac:dyDescent="0.25">
      <c r="B39" s="145" t="s">
        <v>90</v>
      </c>
      <c r="C39" s="146">
        <v>61722</v>
      </c>
      <c r="D39" s="147">
        <v>-0.83720053069008171</v>
      </c>
      <c r="E39" s="146">
        <v>231886</v>
      </c>
      <c r="F39" s="147">
        <f t="shared" si="2"/>
        <v>2.7569424192346328</v>
      </c>
      <c r="G39" s="146">
        <v>315701</v>
      </c>
      <c r="H39" s="147">
        <f t="shared" si="2"/>
        <v>0.3614491603632819</v>
      </c>
      <c r="I39" s="146">
        <v>360982</v>
      </c>
      <c r="J39" s="147">
        <f t="shared" si="2"/>
        <v>0.14343001764327634</v>
      </c>
      <c r="K39" s="146">
        <v>390629</v>
      </c>
      <c r="L39" s="147">
        <f t="shared" si="3"/>
        <v>8.212874880187937E-2</v>
      </c>
      <c r="M39" s="146">
        <v>361762</v>
      </c>
      <c r="N39" s="147">
        <f t="shared" si="4"/>
        <v>-7.3898763276664003E-2</v>
      </c>
    </row>
    <row r="40" spans="2:15" x14ac:dyDescent="0.25">
      <c r="B40" s="145" t="s">
        <v>92</v>
      </c>
      <c r="C40" s="146">
        <v>42156</v>
      </c>
      <c r="D40" s="147">
        <v>-0.87258428188868808</v>
      </c>
      <c r="E40" s="146">
        <v>233583</v>
      </c>
      <c r="F40" s="147">
        <f t="shared" si="2"/>
        <v>4.5409194420723029</v>
      </c>
      <c r="G40" s="146">
        <v>299153</v>
      </c>
      <c r="H40" s="147">
        <f t="shared" si="2"/>
        <v>0.28071392181794041</v>
      </c>
      <c r="I40" s="146">
        <v>353071</v>
      </c>
      <c r="J40" s="147">
        <f t="shared" si="2"/>
        <v>0.18023553165102801</v>
      </c>
      <c r="K40" s="146">
        <v>401956</v>
      </c>
      <c r="L40" s="147">
        <f t="shared" si="3"/>
        <v>0.13845657105794595</v>
      </c>
      <c r="M40" s="146">
        <v>372458</v>
      </c>
      <c r="N40" s="147">
        <f t="shared" si="4"/>
        <v>-7.3386141766760504E-2</v>
      </c>
    </row>
    <row r="41" spans="2:15" x14ac:dyDescent="0.25">
      <c r="B41" s="145" t="s">
        <v>94</v>
      </c>
      <c r="C41" s="146">
        <v>24880</v>
      </c>
      <c r="D41" s="147">
        <v>-0.93086891768733193</v>
      </c>
      <c r="E41" s="146">
        <v>241067</v>
      </c>
      <c r="F41" s="147">
        <f t="shared" si="2"/>
        <v>8.6891881028938904</v>
      </c>
      <c r="G41" s="146">
        <v>315687</v>
      </c>
      <c r="H41" s="147">
        <f t="shared" si="2"/>
        <v>0.30954050118846621</v>
      </c>
      <c r="I41" s="146">
        <v>365540</v>
      </c>
      <c r="J41" s="147">
        <f t="shared" si="2"/>
        <v>0.15791907807416838</v>
      </c>
      <c r="K41" s="146">
        <v>389586</v>
      </c>
      <c r="L41" s="147">
        <f t="shared" si="3"/>
        <v>6.5782130546588657E-2</v>
      </c>
      <c r="M41" s="146"/>
      <c r="N41" s="147"/>
    </row>
    <row r="42" spans="2:15" x14ac:dyDescent="0.25">
      <c r="B42" s="145" t="s">
        <v>96</v>
      </c>
      <c r="C42" s="146">
        <v>27572</v>
      </c>
      <c r="D42" s="147">
        <v>-0.9216860283466356</v>
      </c>
      <c r="E42" s="146">
        <v>216372</v>
      </c>
      <c r="F42" s="147">
        <f t="shared" si="2"/>
        <v>6.8475264761352097</v>
      </c>
      <c r="G42" s="146">
        <v>318072</v>
      </c>
      <c r="H42" s="147">
        <f t="shared" si="2"/>
        <v>0.47002384781764728</v>
      </c>
      <c r="I42" s="146">
        <v>348250</v>
      </c>
      <c r="J42" s="147">
        <f t="shared" si="2"/>
        <v>9.4877889282929617E-2</v>
      </c>
      <c r="K42" s="146">
        <v>374099</v>
      </c>
      <c r="L42" s="147">
        <f t="shared" si="3"/>
        <v>7.4225412778176514E-2</v>
      </c>
      <c r="M42" s="146"/>
      <c r="N42" s="147"/>
    </row>
    <row r="43" spans="2:15" ht="15.75" x14ac:dyDescent="0.25">
      <c r="B43" s="148" t="s">
        <v>33</v>
      </c>
      <c r="C43" s="149">
        <v>1157521</v>
      </c>
      <c r="D43" s="150">
        <v>-0.72834095255663489</v>
      </c>
      <c r="E43" s="149">
        <v>1534896</v>
      </c>
      <c r="F43" s="150">
        <f t="shared" si="2"/>
        <v>0.32602000309281642</v>
      </c>
      <c r="G43" s="149">
        <v>3454999</v>
      </c>
      <c r="H43" s="150">
        <f t="shared" si="2"/>
        <v>1.2509661892401831</v>
      </c>
      <c r="I43" s="149">
        <v>4107039</v>
      </c>
      <c r="J43" s="150">
        <f t="shared" si="2"/>
        <v>0.18872364362478833</v>
      </c>
      <c r="K43" s="149">
        <v>4639829</v>
      </c>
      <c r="L43" s="150">
        <f t="shared" si="3"/>
        <v>0.12972606298601019</v>
      </c>
      <c r="M43" s="149">
        <v>3001947</v>
      </c>
      <c r="N43" s="150">
        <v>-2.6466819671684516E-2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297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154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CONCATENATE("var ",RIGHT(C51,2),"/",RIGHT(C51-1,2))</f>
        <v>var 20/19</v>
      </c>
      <c r="E52" s="144" t="s">
        <v>72</v>
      </c>
      <c r="F52" s="143" t="str">
        <f>CONCATENATE("var ",RIGHT(E51,2),"/",RIGHT(C51,2))</f>
        <v>var 21/20</v>
      </c>
      <c r="G52" s="144" t="s">
        <v>72</v>
      </c>
      <c r="H52" s="143" t="str">
        <f>CONCATENATE("var ",RIGHT(G51,2),"/",RIGHT(E51,2))</f>
        <v>var 22/21</v>
      </c>
      <c r="I52" s="144" t="s">
        <v>72</v>
      </c>
      <c r="J52" s="143" t="str">
        <f>CONCATENATE("var ",RIGHT(I51,2),"/",RIGHT(G51,2))</f>
        <v>var 23/22</v>
      </c>
      <c r="K52" s="144" t="s">
        <v>72</v>
      </c>
      <c r="L52" s="143" t="str">
        <f>CONCATENATE("var ",RIGHT(K51,2),"/",RIGHT(I51,2))</f>
        <v>var 24/23</v>
      </c>
      <c r="M52" s="144" t="s">
        <v>72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74</v>
      </c>
      <c r="C53" s="146">
        <v>309862</v>
      </c>
      <c r="D53" s="147">
        <v>5.67884560947578E-2</v>
      </c>
      <c r="E53" s="146">
        <v>11793</v>
      </c>
      <c r="F53" s="147">
        <f t="shared" ref="F53:J65" si="5">IFERROR(E53/C53-1,"-")</f>
        <v>-0.96194112217696914</v>
      </c>
      <c r="G53" s="146">
        <v>160981</v>
      </c>
      <c r="H53" s="147">
        <f t="shared" si="5"/>
        <v>12.65055541422878</v>
      </c>
      <c r="I53" s="146">
        <v>313942</v>
      </c>
      <c r="J53" s="147">
        <f t="shared" si="5"/>
        <v>0.95018045607866775</v>
      </c>
      <c r="K53" s="146">
        <v>333847</v>
      </c>
      <c r="L53" s="147">
        <f t="shared" ref="L53:L65" si="6">IFERROR(K53/I53-1,"-")</f>
        <v>6.3403431207038174E-2</v>
      </c>
      <c r="M53" s="146">
        <v>342802</v>
      </c>
      <c r="N53" s="147">
        <f t="shared" ref="N53:N62" si="7">IFERROR(M53/K53-1,"-")</f>
        <v>2.6823664732646968E-2</v>
      </c>
    </row>
    <row r="54" spans="1:15" x14ac:dyDescent="0.25">
      <c r="A54" s="1">
        <v>2</v>
      </c>
      <c r="B54" s="145" t="s">
        <v>76</v>
      </c>
      <c r="C54" s="146">
        <v>274949</v>
      </c>
      <c r="D54" s="147">
        <v>3.9084377964301753E-2</v>
      </c>
      <c r="E54" s="146">
        <v>9931</v>
      </c>
      <c r="F54" s="147">
        <f t="shared" si="5"/>
        <v>-0.96388057421558182</v>
      </c>
      <c r="G54" s="146">
        <v>189898</v>
      </c>
      <c r="H54" s="147">
        <f t="shared" si="5"/>
        <v>18.121740006041687</v>
      </c>
      <c r="I54" s="146">
        <v>275344</v>
      </c>
      <c r="J54" s="147">
        <f t="shared" si="5"/>
        <v>0.44995734552233313</v>
      </c>
      <c r="K54" s="146">
        <v>334765</v>
      </c>
      <c r="L54" s="147">
        <f t="shared" si="6"/>
        <v>0.21580640943692253</v>
      </c>
      <c r="M54" s="146">
        <v>339573</v>
      </c>
      <c r="N54" s="147">
        <f t="shared" si="7"/>
        <v>1.436231386196285E-2</v>
      </c>
    </row>
    <row r="55" spans="1:15" x14ac:dyDescent="0.25">
      <c r="A55" s="1">
        <v>3</v>
      </c>
      <c r="B55" s="145" t="s">
        <v>78</v>
      </c>
      <c r="C55" s="146">
        <v>137765</v>
      </c>
      <c r="D55" s="147">
        <v>-0.52768121010155034</v>
      </c>
      <c r="E55" s="146">
        <v>14380</v>
      </c>
      <c r="F55" s="147">
        <f t="shared" si="5"/>
        <v>-0.89561935179472285</v>
      </c>
      <c r="G55" s="146">
        <v>244364</v>
      </c>
      <c r="H55" s="147">
        <f t="shared" si="5"/>
        <v>15.993324061196105</v>
      </c>
      <c r="I55" s="146">
        <v>297230</v>
      </c>
      <c r="J55" s="147">
        <f t="shared" si="5"/>
        <v>0.21634119592083945</v>
      </c>
      <c r="K55" s="146">
        <v>347941</v>
      </c>
      <c r="L55" s="147">
        <f t="shared" si="6"/>
        <v>0.17061198398546584</v>
      </c>
      <c r="M55" s="146">
        <v>338881</v>
      </c>
      <c r="N55" s="147">
        <f t="shared" si="7"/>
        <v>-2.6038897399271677E-2</v>
      </c>
    </row>
    <row r="56" spans="1:15" x14ac:dyDescent="0.25">
      <c r="A56" s="1">
        <v>4</v>
      </c>
      <c r="B56" s="145" t="s">
        <v>80</v>
      </c>
      <c r="C56" s="146">
        <v>0</v>
      </c>
      <c r="D56" s="147">
        <v>-1</v>
      </c>
      <c r="E56" s="146">
        <v>16678</v>
      </c>
      <c r="F56" s="147" t="str">
        <f t="shared" si="5"/>
        <v>-</v>
      </c>
      <c r="G56" s="146">
        <v>242765</v>
      </c>
      <c r="H56" s="147">
        <f t="shared" si="5"/>
        <v>13.556001918695287</v>
      </c>
      <c r="I56" s="146">
        <v>261963</v>
      </c>
      <c r="J56" s="147">
        <f t="shared" si="5"/>
        <v>7.9080592342388734E-2</v>
      </c>
      <c r="K56" s="146">
        <v>283297</v>
      </c>
      <c r="L56" s="147">
        <f t="shared" si="6"/>
        <v>8.1438981840947111E-2</v>
      </c>
      <c r="M56" s="146">
        <v>278326</v>
      </c>
      <c r="N56" s="147">
        <f t="shared" si="7"/>
        <v>-1.7546956021419202E-2</v>
      </c>
    </row>
    <row r="57" spans="1:15" x14ac:dyDescent="0.25">
      <c r="A57" s="1">
        <v>5</v>
      </c>
      <c r="B57" s="145" t="s">
        <v>82</v>
      </c>
      <c r="C57" s="146">
        <v>0</v>
      </c>
      <c r="D57" s="147">
        <v>-1</v>
      </c>
      <c r="E57" s="146">
        <v>28484</v>
      </c>
      <c r="F57" s="147" t="str">
        <f t="shared" si="5"/>
        <v>-</v>
      </c>
      <c r="G57" s="146">
        <v>222244</v>
      </c>
      <c r="H57" s="147">
        <f t="shared" si="5"/>
        <v>6.8024153910967557</v>
      </c>
      <c r="I57" s="146">
        <v>236364</v>
      </c>
      <c r="J57" s="147">
        <f t="shared" si="5"/>
        <v>6.353377369017843E-2</v>
      </c>
      <c r="K57" s="146">
        <v>294723</v>
      </c>
      <c r="L57" s="147">
        <f t="shared" si="6"/>
        <v>0.24690308168756658</v>
      </c>
      <c r="M57" s="146">
        <v>276267</v>
      </c>
      <c r="N57" s="147">
        <f t="shared" si="7"/>
        <v>-6.262151240317182E-2</v>
      </c>
    </row>
    <row r="58" spans="1:15" x14ac:dyDescent="0.25">
      <c r="A58" s="1">
        <v>6</v>
      </c>
      <c r="B58" s="145" t="s">
        <v>84</v>
      </c>
      <c r="C58" s="146">
        <v>0</v>
      </c>
      <c r="D58" s="147">
        <v>-1</v>
      </c>
      <c r="E58" s="146">
        <v>62521</v>
      </c>
      <c r="F58" s="147" t="str">
        <f t="shared" si="5"/>
        <v>-</v>
      </c>
      <c r="G58" s="146">
        <v>261542</v>
      </c>
      <c r="H58" s="147">
        <f t="shared" si="5"/>
        <v>3.1832664224820464</v>
      </c>
      <c r="I58" s="146">
        <v>276657</v>
      </c>
      <c r="J58" s="147">
        <f t="shared" si="5"/>
        <v>5.7791865168882905E-2</v>
      </c>
      <c r="K58" s="146">
        <v>333511</v>
      </c>
      <c r="L58" s="147">
        <f t="shared" si="6"/>
        <v>0.20550356578723838</v>
      </c>
      <c r="M58" s="146">
        <v>295632</v>
      </c>
      <c r="N58" s="147">
        <f t="shared" si="7"/>
        <v>-0.113576463744824</v>
      </c>
    </row>
    <row r="59" spans="1:15" x14ac:dyDescent="0.25">
      <c r="A59" s="1">
        <v>7</v>
      </c>
      <c r="B59" s="145" t="s">
        <v>86</v>
      </c>
      <c r="C59" s="146">
        <v>0</v>
      </c>
      <c r="D59" s="147">
        <v>-1</v>
      </c>
      <c r="E59" s="146">
        <v>152255</v>
      </c>
      <c r="F59" s="147" t="str">
        <f t="shared" si="5"/>
        <v>-</v>
      </c>
      <c r="G59" s="146">
        <v>290404</v>
      </c>
      <c r="H59" s="147">
        <f t="shared" si="5"/>
        <v>0.90735279629568821</v>
      </c>
      <c r="I59" s="146">
        <v>321014</v>
      </c>
      <c r="J59" s="147">
        <f t="shared" si="5"/>
        <v>0.10540488423024486</v>
      </c>
      <c r="K59" s="146">
        <v>378859</v>
      </c>
      <c r="L59" s="147">
        <f t="shared" si="6"/>
        <v>0.18019463325587037</v>
      </c>
      <c r="M59" s="146">
        <v>358078</v>
      </c>
      <c r="N59" s="147">
        <f t="shared" si="7"/>
        <v>-5.4851541074647847E-2</v>
      </c>
    </row>
    <row r="60" spans="1:15" x14ac:dyDescent="0.25">
      <c r="A60" s="1">
        <v>8</v>
      </c>
      <c r="B60" s="145" t="s">
        <v>88</v>
      </c>
      <c r="C60" s="146">
        <v>79968</v>
      </c>
      <c r="D60" s="147">
        <v>-0.76572744370814361</v>
      </c>
      <c r="E60" s="146">
        <v>198189</v>
      </c>
      <c r="F60" s="147">
        <f t="shared" si="5"/>
        <v>1.4783538415366149</v>
      </c>
      <c r="G60" s="146">
        <v>292468</v>
      </c>
      <c r="H60" s="147">
        <f t="shared" si="5"/>
        <v>0.4757024860108281</v>
      </c>
      <c r="I60" s="146">
        <v>356449</v>
      </c>
      <c r="J60" s="147">
        <f t="shared" si="5"/>
        <v>0.21876239451837476</v>
      </c>
      <c r="K60" s="146">
        <v>388293</v>
      </c>
      <c r="L60" s="147">
        <f t="shared" si="6"/>
        <v>8.9336763464058055E-2</v>
      </c>
      <c r="M60" s="146">
        <v>387398</v>
      </c>
      <c r="N60" s="147">
        <f t="shared" si="7"/>
        <v>-2.3049604293664538E-3</v>
      </c>
    </row>
    <row r="61" spans="1:15" x14ac:dyDescent="0.25">
      <c r="A61" s="1">
        <v>9</v>
      </c>
      <c r="B61" s="145" t="s">
        <v>90</v>
      </c>
      <c r="C61" s="146">
        <v>55034</v>
      </c>
      <c r="D61" s="147">
        <v>-0.82449269862327834</v>
      </c>
      <c r="E61" s="146">
        <v>195798</v>
      </c>
      <c r="F61" s="147">
        <f t="shared" si="5"/>
        <v>2.5577642911654612</v>
      </c>
      <c r="G61" s="146">
        <v>277384</v>
      </c>
      <c r="H61" s="147">
        <f t="shared" si="5"/>
        <v>0.41668454223230067</v>
      </c>
      <c r="I61" s="146">
        <v>316284</v>
      </c>
      <c r="J61" s="147">
        <f t="shared" si="5"/>
        <v>0.14023880252646159</v>
      </c>
      <c r="K61" s="146">
        <v>342910</v>
      </c>
      <c r="L61" s="147">
        <f t="shared" si="6"/>
        <v>8.4183834781399014E-2</v>
      </c>
      <c r="M61" s="146">
        <v>316523</v>
      </c>
      <c r="N61" s="147">
        <f t="shared" si="7"/>
        <v>-7.6950220174389794E-2</v>
      </c>
    </row>
    <row r="62" spans="1:15" x14ac:dyDescent="0.25">
      <c r="A62" s="1">
        <v>10</v>
      </c>
      <c r="B62" s="145" t="s">
        <v>92</v>
      </c>
      <c r="C62" s="146">
        <v>34395</v>
      </c>
      <c r="D62" s="147">
        <v>-0.87655052114738563</v>
      </c>
      <c r="E62" s="146">
        <v>194220</v>
      </c>
      <c r="F62" s="147">
        <f t="shared" si="5"/>
        <v>4.6467509812472745</v>
      </c>
      <c r="G62" s="146">
        <v>264220</v>
      </c>
      <c r="H62" s="147">
        <f t="shared" si="5"/>
        <v>0.36041602306662557</v>
      </c>
      <c r="I62" s="146">
        <v>310495</v>
      </c>
      <c r="J62" s="147">
        <f t="shared" si="5"/>
        <v>0.17513814245704329</v>
      </c>
      <c r="K62" s="146">
        <v>353936</v>
      </c>
      <c r="L62" s="147">
        <f t="shared" si="6"/>
        <v>0.1399088552150598</v>
      </c>
      <c r="M62" s="146">
        <v>324970</v>
      </c>
      <c r="N62" s="147">
        <f t="shared" si="7"/>
        <v>-8.1839654626825187E-2</v>
      </c>
    </row>
    <row r="63" spans="1:15" x14ac:dyDescent="0.25">
      <c r="A63" s="1">
        <v>11</v>
      </c>
      <c r="B63" s="145" t="s">
        <v>94</v>
      </c>
      <c r="C63" s="146">
        <v>19839</v>
      </c>
      <c r="D63" s="147">
        <v>-0.93285090049992048</v>
      </c>
      <c r="E63" s="146">
        <v>193852</v>
      </c>
      <c r="F63" s="147">
        <f t="shared" si="5"/>
        <v>8.7712586319875001</v>
      </c>
      <c r="G63" s="146">
        <v>273635</v>
      </c>
      <c r="H63" s="147">
        <f t="shared" si="5"/>
        <v>0.41156655592926561</v>
      </c>
      <c r="I63" s="146">
        <v>312898</v>
      </c>
      <c r="J63" s="147">
        <f t="shared" si="5"/>
        <v>0.14348676156193463</v>
      </c>
      <c r="K63" s="146">
        <v>338127</v>
      </c>
      <c r="L63" s="147">
        <f t="shared" si="6"/>
        <v>8.0630109492550339E-2</v>
      </c>
      <c r="M63" s="146"/>
      <c r="N63" s="147"/>
    </row>
    <row r="64" spans="1:15" x14ac:dyDescent="0.25">
      <c r="A64" s="1">
        <v>12</v>
      </c>
      <c r="B64" s="145" t="s">
        <v>96</v>
      </c>
      <c r="C64" s="146">
        <v>19258</v>
      </c>
      <c r="D64" s="147">
        <v>-0.93371607156378855</v>
      </c>
      <c r="E64" s="146">
        <v>173417</v>
      </c>
      <c r="F64" s="147">
        <f t="shared" si="5"/>
        <v>8.0049330148509714</v>
      </c>
      <c r="G64" s="146">
        <v>274030</v>
      </c>
      <c r="H64" s="147">
        <f t="shared" si="5"/>
        <v>0.58017956717046193</v>
      </c>
      <c r="I64" s="146">
        <v>297298</v>
      </c>
      <c r="J64" s="147">
        <f t="shared" si="5"/>
        <v>8.4910411268839248E-2</v>
      </c>
      <c r="K64" s="146">
        <v>322699</v>
      </c>
      <c r="L64" s="147">
        <f t="shared" si="6"/>
        <v>8.5439525324758403E-2</v>
      </c>
      <c r="M64" s="146"/>
      <c r="N64" s="147"/>
    </row>
    <row r="65" spans="1:15" ht="15.75" x14ac:dyDescent="0.25">
      <c r="B65" s="148" t="s">
        <v>33</v>
      </c>
      <c r="C65" s="149">
        <v>970776</v>
      </c>
      <c r="D65" s="150">
        <v>-0.72362902171991383</v>
      </c>
      <c r="E65" s="149">
        <v>1251518</v>
      </c>
      <c r="F65" s="150">
        <f t="shared" si="5"/>
        <v>0.28919338755799484</v>
      </c>
      <c r="G65" s="149">
        <v>2993935</v>
      </c>
      <c r="H65" s="150">
        <f t="shared" si="5"/>
        <v>1.3922428602704877</v>
      </c>
      <c r="I65" s="149">
        <v>3575938</v>
      </c>
      <c r="J65" s="150">
        <f t="shared" si="5"/>
        <v>0.1943939998697366</v>
      </c>
      <c r="K65" s="149">
        <v>4052908</v>
      </c>
      <c r="L65" s="150">
        <f t="shared" si="6"/>
        <v>0.13338318505522184</v>
      </c>
      <c r="M65" s="149">
        <v>2616957</v>
      </c>
      <c r="N65" s="150">
        <v>-2.9043467807642775E-2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298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65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CONCATENATE("var ",RIGHT(C73,2),"/",RIGHT(C73-1,2))</f>
        <v>var 20/19</v>
      </c>
      <c r="E74" s="144" t="s">
        <v>72</v>
      </c>
      <c r="F74" s="143" t="str">
        <f>CONCATENATE("var ",RIGHT(E73,2),"/",RIGHT(C73,2))</f>
        <v>var 21/20</v>
      </c>
      <c r="G74" s="144" t="s">
        <v>72</v>
      </c>
      <c r="H74" s="143" t="str">
        <f>CONCATENATE("var ",RIGHT(G73,2),"/",RIGHT(E73,2))</f>
        <v>var 22/21</v>
      </c>
      <c r="I74" s="144" t="s">
        <v>72</v>
      </c>
      <c r="J74" s="143" t="str">
        <f>CONCATENATE("var ",RIGHT(I73,2),"/",RIGHT(G73,2))</f>
        <v>var 23/22</v>
      </c>
      <c r="K74" s="144" t="s">
        <v>72</v>
      </c>
      <c r="L74" s="143" t="str">
        <f>CONCATENATE("var ",RIGHT(K73,2),"/",RIGHT(I73,2))</f>
        <v>var 24/23</v>
      </c>
      <c r="M74" s="144" t="s">
        <v>72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74</v>
      </c>
      <c r="C75" s="146">
        <v>63553</v>
      </c>
      <c r="D75" s="147">
        <v>-0.15241194435923766</v>
      </c>
      <c r="E75" s="146">
        <v>7825</v>
      </c>
      <c r="F75" s="147">
        <f t="shared" ref="F75:J87" si="8">IFERROR(E75/C75-1,"-")</f>
        <v>-0.87687441977562031</v>
      </c>
      <c r="G75" s="146">
        <v>35027</v>
      </c>
      <c r="H75" s="147">
        <f t="shared" si="8"/>
        <v>3.47629392971246</v>
      </c>
      <c r="I75" s="146">
        <v>47459</v>
      </c>
      <c r="J75" s="147">
        <f t="shared" si="8"/>
        <v>0.3549261997887343</v>
      </c>
      <c r="K75" s="146">
        <v>54756</v>
      </c>
      <c r="L75" s="147">
        <f t="shared" ref="L75:L87" si="9">IFERROR(K75/I75-1,"-")</f>
        <v>0.15375376640890037</v>
      </c>
      <c r="M75" s="146">
        <v>55085</v>
      </c>
      <c r="N75" s="147">
        <f t="shared" ref="N75:N84" si="10">IFERROR(M75/K75-1,"-")</f>
        <v>6.008473957191951E-3</v>
      </c>
    </row>
    <row r="76" spans="1:15" x14ac:dyDescent="0.25">
      <c r="A76" s="1">
        <v>2</v>
      </c>
      <c r="B76" s="145" t="s">
        <v>76</v>
      </c>
      <c r="C76" s="146">
        <v>57132</v>
      </c>
      <c r="D76" s="147">
        <v>-0.15331149873290162</v>
      </c>
      <c r="E76" s="146">
        <v>5989</v>
      </c>
      <c r="F76" s="147">
        <f t="shared" si="8"/>
        <v>-0.8951725827907302</v>
      </c>
      <c r="G76" s="146">
        <v>41020</v>
      </c>
      <c r="H76" s="147">
        <f t="shared" si="8"/>
        <v>5.8492235765570211</v>
      </c>
      <c r="I76" s="146">
        <v>46238</v>
      </c>
      <c r="J76" s="147">
        <f t="shared" si="8"/>
        <v>0.12720624085811805</v>
      </c>
      <c r="K76" s="146">
        <v>51035</v>
      </c>
      <c r="L76" s="147">
        <f t="shared" si="9"/>
        <v>0.10374583675764515</v>
      </c>
      <c r="M76" s="146">
        <v>45467</v>
      </c>
      <c r="N76" s="147">
        <f t="shared" si="10"/>
        <v>-0.10910159694327426</v>
      </c>
    </row>
    <row r="77" spans="1:15" x14ac:dyDescent="0.25">
      <c r="A77" s="1">
        <v>3</v>
      </c>
      <c r="B77" s="145" t="s">
        <v>78</v>
      </c>
      <c r="C77" s="146">
        <v>26105</v>
      </c>
      <c r="D77" s="147">
        <v>-0.62382558072511385</v>
      </c>
      <c r="E77" s="146">
        <v>9372</v>
      </c>
      <c r="F77" s="147">
        <f t="shared" si="8"/>
        <v>-0.64098831641448006</v>
      </c>
      <c r="G77" s="146">
        <v>45982</v>
      </c>
      <c r="H77" s="147">
        <f t="shared" si="8"/>
        <v>3.9063166880068287</v>
      </c>
      <c r="I77" s="146">
        <v>45142</v>
      </c>
      <c r="J77" s="147">
        <f t="shared" si="8"/>
        <v>-1.8268017920055724E-2</v>
      </c>
      <c r="K77" s="146">
        <v>52681</v>
      </c>
      <c r="L77" s="147">
        <f t="shared" si="9"/>
        <v>0.16700633556333355</v>
      </c>
      <c r="M77" s="146">
        <v>51647</v>
      </c>
      <c r="N77" s="147">
        <f t="shared" si="10"/>
        <v>-1.9627569712040382E-2</v>
      </c>
    </row>
    <row r="78" spans="1:15" x14ac:dyDescent="0.25">
      <c r="A78" s="1">
        <v>4</v>
      </c>
      <c r="B78" s="145" t="s">
        <v>80</v>
      </c>
      <c r="C78" s="146">
        <v>0</v>
      </c>
      <c r="D78" s="147">
        <v>-1</v>
      </c>
      <c r="E78" s="146">
        <v>3840</v>
      </c>
      <c r="F78" s="147" t="str">
        <f t="shared" si="8"/>
        <v>-</v>
      </c>
      <c r="G78" s="146">
        <v>36138</v>
      </c>
      <c r="H78" s="147">
        <f t="shared" si="8"/>
        <v>8.4109374999999993</v>
      </c>
      <c r="I78" s="146">
        <v>40389</v>
      </c>
      <c r="J78" s="147">
        <f t="shared" si="8"/>
        <v>0.11763240909845596</v>
      </c>
      <c r="K78" s="146">
        <v>42324</v>
      </c>
      <c r="L78" s="147">
        <f t="shared" si="9"/>
        <v>4.7909084156577242E-2</v>
      </c>
      <c r="M78" s="146">
        <v>40323</v>
      </c>
      <c r="N78" s="147">
        <f t="shared" si="10"/>
        <v>-4.7278140062375962E-2</v>
      </c>
    </row>
    <row r="79" spans="1:15" x14ac:dyDescent="0.25">
      <c r="A79" s="1">
        <v>5</v>
      </c>
      <c r="B79" s="145" t="s">
        <v>82</v>
      </c>
      <c r="C79" s="146">
        <v>0</v>
      </c>
      <c r="D79" s="147">
        <v>-1</v>
      </c>
      <c r="E79" s="146">
        <v>15547</v>
      </c>
      <c r="F79" s="147" t="str">
        <f t="shared" si="8"/>
        <v>-</v>
      </c>
      <c r="G79" s="146">
        <v>32273</v>
      </c>
      <c r="H79" s="147">
        <f t="shared" si="8"/>
        <v>1.0758345661542421</v>
      </c>
      <c r="I79" s="146">
        <v>37974</v>
      </c>
      <c r="J79" s="147">
        <f t="shared" si="8"/>
        <v>0.1766492114151148</v>
      </c>
      <c r="K79" s="146">
        <v>40709</v>
      </c>
      <c r="L79" s="147">
        <f t="shared" si="9"/>
        <v>7.2022963080002E-2</v>
      </c>
      <c r="M79" s="146">
        <v>41019</v>
      </c>
      <c r="N79" s="147">
        <f t="shared" si="10"/>
        <v>7.6150237048318026E-3</v>
      </c>
    </row>
    <row r="80" spans="1:15" x14ac:dyDescent="0.25">
      <c r="A80" s="1">
        <v>6</v>
      </c>
      <c r="B80" s="145" t="s">
        <v>84</v>
      </c>
      <c r="C80" s="146">
        <v>0</v>
      </c>
      <c r="D80" s="147">
        <v>-1</v>
      </c>
      <c r="E80" s="146">
        <v>18499</v>
      </c>
      <c r="F80" s="147" t="str">
        <f t="shared" si="8"/>
        <v>-</v>
      </c>
      <c r="G80" s="146">
        <v>35318</v>
      </c>
      <c r="H80" s="147">
        <f t="shared" si="8"/>
        <v>0.90918428023136388</v>
      </c>
      <c r="I80" s="146">
        <v>39444</v>
      </c>
      <c r="J80" s="147">
        <f t="shared" si="8"/>
        <v>0.11682428223568708</v>
      </c>
      <c r="K80" s="146">
        <v>43271</v>
      </c>
      <c r="L80" s="147">
        <f t="shared" si="9"/>
        <v>9.702362843524992E-2</v>
      </c>
      <c r="M80" s="146">
        <v>43279</v>
      </c>
      <c r="N80" s="147">
        <f t="shared" si="10"/>
        <v>1.8488132929683765E-4</v>
      </c>
    </row>
    <row r="81" spans="1:15" x14ac:dyDescent="0.25">
      <c r="A81" s="1">
        <v>7</v>
      </c>
      <c r="B81" s="145" t="s">
        <v>86</v>
      </c>
      <c r="C81" s="146">
        <v>0</v>
      </c>
      <c r="D81" s="147">
        <v>-1</v>
      </c>
      <c r="E81" s="146">
        <v>25125</v>
      </c>
      <c r="F81" s="147" t="str">
        <f t="shared" si="8"/>
        <v>-</v>
      </c>
      <c r="G81" s="146">
        <v>37852</v>
      </c>
      <c r="H81" s="147">
        <f t="shared" si="8"/>
        <v>0.50654726368159197</v>
      </c>
      <c r="I81" s="146">
        <v>40634</v>
      </c>
      <c r="J81" s="147">
        <f t="shared" si="8"/>
        <v>7.3496776920638274E-2</v>
      </c>
      <c r="K81" s="146">
        <v>50539</v>
      </c>
      <c r="L81" s="147">
        <f t="shared" si="9"/>
        <v>0.24376138209381315</v>
      </c>
      <c r="M81" s="146">
        <v>51529</v>
      </c>
      <c r="N81" s="147">
        <f t="shared" si="10"/>
        <v>1.9588832386869592E-2</v>
      </c>
    </row>
    <row r="82" spans="1:15" x14ac:dyDescent="0.25">
      <c r="A82" s="1">
        <v>8</v>
      </c>
      <c r="B82" s="145" t="s">
        <v>88</v>
      </c>
      <c r="C82" s="146">
        <v>7979</v>
      </c>
      <c r="D82" s="147">
        <v>-0.87187063414320809</v>
      </c>
      <c r="E82" s="146">
        <v>31560</v>
      </c>
      <c r="F82" s="147">
        <f t="shared" si="8"/>
        <v>2.9553828800601578</v>
      </c>
      <c r="G82" s="146">
        <v>38110</v>
      </c>
      <c r="H82" s="147">
        <f t="shared" si="8"/>
        <v>0.20754119138149552</v>
      </c>
      <c r="I82" s="146">
        <v>42953</v>
      </c>
      <c r="J82" s="147">
        <f t="shared" si="8"/>
        <v>0.1270795066911572</v>
      </c>
      <c r="K82" s="146">
        <v>53008</v>
      </c>
      <c r="L82" s="147">
        <f t="shared" si="9"/>
        <v>0.23409307848113059</v>
      </c>
      <c r="M82" s="146">
        <v>56641</v>
      </c>
      <c r="N82" s="147">
        <f t="shared" si="10"/>
        <v>6.8536824630244464E-2</v>
      </c>
    </row>
    <row r="83" spans="1:15" x14ac:dyDescent="0.25">
      <c r="A83" s="1">
        <v>9</v>
      </c>
      <c r="B83" s="145" t="s">
        <v>90</v>
      </c>
      <c r="C83" s="146">
        <v>6688</v>
      </c>
      <c r="D83" s="147">
        <v>-0.89798346502333815</v>
      </c>
      <c r="E83" s="146">
        <v>36088</v>
      </c>
      <c r="F83" s="147">
        <f t="shared" si="8"/>
        <v>4.3959330143540667</v>
      </c>
      <c r="G83" s="146">
        <v>38317</v>
      </c>
      <c r="H83" s="147">
        <f t="shared" si="8"/>
        <v>6.1765683883839406E-2</v>
      </c>
      <c r="I83" s="146">
        <v>44698</v>
      </c>
      <c r="J83" s="147">
        <f t="shared" si="8"/>
        <v>0.16653182660437915</v>
      </c>
      <c r="K83" s="146">
        <v>47719</v>
      </c>
      <c r="L83" s="147">
        <f t="shared" si="9"/>
        <v>6.7586916640565597E-2</v>
      </c>
      <c r="M83" s="146">
        <v>45239</v>
      </c>
      <c r="N83" s="147">
        <f t="shared" si="10"/>
        <v>-5.1970913053500656E-2</v>
      </c>
    </row>
    <row r="84" spans="1:15" x14ac:dyDescent="0.25">
      <c r="A84" s="1">
        <v>10</v>
      </c>
      <c r="B84" s="145" t="s">
        <v>92</v>
      </c>
      <c r="C84" s="146">
        <v>7761</v>
      </c>
      <c r="D84" s="147">
        <v>-0.85142999349132809</v>
      </c>
      <c r="E84" s="146">
        <v>39363</v>
      </c>
      <c r="F84" s="147">
        <f t="shared" si="8"/>
        <v>4.071897951294936</v>
      </c>
      <c r="G84" s="146">
        <v>34933</v>
      </c>
      <c r="H84" s="147">
        <f t="shared" si="8"/>
        <v>-0.11254223509386985</v>
      </c>
      <c r="I84" s="146">
        <v>42576</v>
      </c>
      <c r="J84" s="147">
        <f t="shared" si="8"/>
        <v>0.21879025563221033</v>
      </c>
      <c r="K84" s="146">
        <v>48020</v>
      </c>
      <c r="L84" s="147">
        <f t="shared" si="9"/>
        <v>0.12786546411123645</v>
      </c>
      <c r="M84" s="146">
        <v>47488</v>
      </c>
      <c r="N84" s="147">
        <f t="shared" si="10"/>
        <v>-1.1078717201166155E-2</v>
      </c>
    </row>
    <row r="85" spans="1:15" x14ac:dyDescent="0.25">
      <c r="A85" s="1">
        <v>11</v>
      </c>
      <c r="B85" s="145" t="s">
        <v>94</v>
      </c>
      <c r="C85" s="146">
        <v>5041</v>
      </c>
      <c r="D85" s="147">
        <v>-0.92178311533150237</v>
      </c>
      <c r="E85" s="146">
        <v>47215</v>
      </c>
      <c r="F85" s="147">
        <f t="shared" si="8"/>
        <v>8.3661971830985919</v>
      </c>
      <c r="G85" s="146">
        <v>42052</v>
      </c>
      <c r="H85" s="147">
        <f t="shared" si="8"/>
        <v>-0.10935084189346611</v>
      </c>
      <c r="I85" s="146">
        <v>52642</v>
      </c>
      <c r="J85" s="147">
        <f t="shared" si="8"/>
        <v>0.25183106629886809</v>
      </c>
      <c r="K85" s="146">
        <v>51459</v>
      </c>
      <c r="L85" s="147">
        <f t="shared" si="9"/>
        <v>-2.2472550435013838E-2</v>
      </c>
      <c r="M85" s="146"/>
      <c r="N85" s="147"/>
    </row>
    <row r="86" spans="1:15" x14ac:dyDescent="0.25">
      <c r="A86" s="1">
        <v>12</v>
      </c>
      <c r="B86" s="145" t="s">
        <v>96</v>
      </c>
      <c r="C86" s="146">
        <v>8314</v>
      </c>
      <c r="D86" s="147">
        <v>-0.86488331274783858</v>
      </c>
      <c r="E86" s="146">
        <v>42955</v>
      </c>
      <c r="F86" s="147">
        <f t="shared" si="8"/>
        <v>4.1665864806350736</v>
      </c>
      <c r="G86" s="146">
        <v>44042</v>
      </c>
      <c r="H86" s="147">
        <f t="shared" si="8"/>
        <v>2.5305552322197666E-2</v>
      </c>
      <c r="I86" s="146">
        <v>50952</v>
      </c>
      <c r="J86" s="147">
        <f t="shared" si="8"/>
        <v>0.15689569047727159</v>
      </c>
      <c r="K86" s="146">
        <v>51400</v>
      </c>
      <c r="L86" s="147">
        <f t="shared" si="9"/>
        <v>8.7925891034699166E-3</v>
      </c>
      <c r="M86" s="146"/>
      <c r="N86" s="147"/>
    </row>
    <row r="87" spans="1:15" ht="15.75" x14ac:dyDescent="0.25">
      <c r="B87" s="148" t="s">
        <v>33</v>
      </c>
      <c r="C87" s="149">
        <v>186745</v>
      </c>
      <c r="D87" s="150">
        <v>-0.75045767354847337</v>
      </c>
      <c r="E87" s="149">
        <v>283378</v>
      </c>
      <c r="F87" s="150">
        <f t="shared" si="8"/>
        <v>0.51745963747356027</v>
      </c>
      <c r="G87" s="149">
        <v>461064</v>
      </c>
      <c r="H87" s="150">
        <f t="shared" si="8"/>
        <v>0.62702820967047557</v>
      </c>
      <c r="I87" s="149">
        <v>531101</v>
      </c>
      <c r="J87" s="150">
        <f t="shared" si="8"/>
        <v>0.15190298960664905</v>
      </c>
      <c r="K87" s="149">
        <v>586921</v>
      </c>
      <c r="L87" s="150">
        <f t="shared" si="9"/>
        <v>0.10510241931384057</v>
      </c>
      <c r="M87" s="149">
        <v>384990</v>
      </c>
      <c r="N87" s="150">
        <v>-8.583061008490378E-3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299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118</v>
      </c>
    </row>
    <row r="94" spans="1:15" ht="22.5" thickTop="1" thickBot="1" x14ac:dyDescent="0.3">
      <c r="B94" s="152" t="s">
        <v>99</v>
      </c>
      <c r="C94" s="135" t="s">
        <v>35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CONCATENATE("var ",RIGHT(C95,2),"/",RIGHT(C95-1,2))</f>
        <v>var 20/19</v>
      </c>
      <c r="E96" s="144" t="s">
        <v>72</v>
      </c>
      <c r="F96" s="143" t="str">
        <f>CONCATENATE("var ",RIGHT(E95,2),"/",RIGHT(C95,2))</f>
        <v>var 21/20</v>
      </c>
      <c r="G96" s="144" t="s">
        <v>72</v>
      </c>
      <c r="H96" s="143" t="str">
        <f>CONCATENATE("var ",RIGHT(G95,2),"/",RIGHT(E95,2))</f>
        <v>var 22/21</v>
      </c>
      <c r="I96" s="144" t="s">
        <v>72</v>
      </c>
      <c r="J96" s="143" t="str">
        <f>CONCATENATE("var ",RIGHT(I95,2),"/",RIGHT(G95,2))</f>
        <v>var 23/22</v>
      </c>
      <c r="K96" s="144" t="s">
        <v>72</v>
      </c>
      <c r="L96" s="143" t="str">
        <f>CONCATENATE("var ",RIGHT(K95,2),"/",RIGHT(I95,2))</f>
        <v>var 24/23</v>
      </c>
      <c r="M96" s="144" t="s">
        <v>72</v>
      </c>
      <c r="N96" s="143" t="str">
        <f>CONCATENATE("var ",RIGHT(M95,2),"/",RIGHT(K95,2))</f>
        <v>var 25/24</v>
      </c>
    </row>
    <row r="97" spans="2:14" x14ac:dyDescent="0.25">
      <c r="B97" s="145" t="s">
        <v>74</v>
      </c>
      <c r="C97" s="146">
        <v>120082</v>
      </c>
      <c r="D97" s="147">
        <v>-2.1605092154027838E-3</v>
      </c>
      <c r="E97" s="146">
        <v>10029</v>
      </c>
      <c r="F97" s="147">
        <f t="shared" ref="F97:J109" si="11">IFERROR(E97/C97-1,"-")</f>
        <v>-0.91648207058510023</v>
      </c>
      <c r="G97" s="146">
        <v>66503</v>
      </c>
      <c r="H97" s="147">
        <f t="shared" si="11"/>
        <v>5.6310698972978361</v>
      </c>
      <c r="I97" s="146">
        <v>98243</v>
      </c>
      <c r="J97" s="147">
        <f t="shared" si="11"/>
        <v>0.47727170202848002</v>
      </c>
      <c r="K97" s="146">
        <v>93714</v>
      </c>
      <c r="L97" s="147">
        <f t="shared" ref="L97:L109" si="12">IFERROR(K97/I97-1,"-")</f>
        <v>-4.6099976588662828E-2</v>
      </c>
      <c r="M97" s="146">
        <v>97059</v>
      </c>
      <c r="N97" s="147">
        <f t="shared" ref="N97:N106" si="13">IFERROR(M97/K97-1,"-")</f>
        <v>3.56937063832512E-2</v>
      </c>
    </row>
    <row r="98" spans="2:14" x14ac:dyDescent="0.25">
      <c r="B98" s="145" t="s">
        <v>76</v>
      </c>
      <c r="C98" s="146">
        <v>98763</v>
      </c>
      <c r="D98" s="147">
        <v>-3.8662578478609988E-2</v>
      </c>
      <c r="E98" s="146">
        <v>9981</v>
      </c>
      <c r="F98" s="147">
        <f t="shared" si="11"/>
        <v>-0.89893988639470246</v>
      </c>
      <c r="G98" s="146">
        <v>69187</v>
      </c>
      <c r="H98" s="147">
        <f t="shared" si="11"/>
        <v>5.9318705540526997</v>
      </c>
      <c r="I98" s="146">
        <v>90203</v>
      </c>
      <c r="J98" s="147">
        <f t="shared" si="11"/>
        <v>0.30375648604506633</v>
      </c>
      <c r="K98" s="146">
        <v>90986</v>
      </c>
      <c r="L98" s="147">
        <f t="shared" si="12"/>
        <v>8.6804208285755635E-3</v>
      </c>
      <c r="M98" s="146">
        <v>93506</v>
      </c>
      <c r="N98" s="147">
        <f t="shared" si="13"/>
        <v>2.76965687028774E-2</v>
      </c>
    </row>
    <row r="99" spans="2:14" x14ac:dyDescent="0.25">
      <c r="B99" s="145" t="s">
        <v>78</v>
      </c>
      <c r="C99" s="146">
        <v>53936</v>
      </c>
      <c r="D99" s="147">
        <v>-0.50368993503505899</v>
      </c>
      <c r="E99" s="146">
        <v>12045</v>
      </c>
      <c r="F99" s="147">
        <f t="shared" si="11"/>
        <v>-0.77667976861465438</v>
      </c>
      <c r="G99" s="146">
        <v>75693</v>
      </c>
      <c r="H99" s="147">
        <f t="shared" si="11"/>
        <v>5.2841843088418434</v>
      </c>
      <c r="I99" s="146">
        <v>93467</v>
      </c>
      <c r="J99" s="147">
        <f t="shared" si="11"/>
        <v>0.23481695797497792</v>
      </c>
      <c r="K99" s="146">
        <v>98528</v>
      </c>
      <c r="L99" s="147">
        <f t="shared" si="12"/>
        <v>5.4147453111793364E-2</v>
      </c>
      <c r="M99" s="146">
        <v>108845</v>
      </c>
      <c r="N99" s="147">
        <f t="shared" si="13"/>
        <v>0.10471135108801555</v>
      </c>
    </row>
    <row r="100" spans="2:14" x14ac:dyDescent="0.25">
      <c r="B100" s="145" t="s">
        <v>80</v>
      </c>
      <c r="C100" s="146">
        <v>0</v>
      </c>
      <c r="D100" s="147">
        <v>-1</v>
      </c>
      <c r="E100" s="146">
        <v>13349</v>
      </c>
      <c r="F100" s="147" t="str">
        <f t="shared" si="11"/>
        <v>-</v>
      </c>
      <c r="G100" s="146">
        <v>70085</v>
      </c>
      <c r="H100" s="147">
        <f t="shared" si="11"/>
        <v>4.2502060079406698</v>
      </c>
      <c r="I100" s="146">
        <v>77040</v>
      </c>
      <c r="J100" s="147">
        <f t="shared" si="11"/>
        <v>9.92366412213741E-2</v>
      </c>
      <c r="K100" s="146">
        <v>85861</v>
      </c>
      <c r="L100" s="147">
        <f t="shared" si="12"/>
        <v>0.11449896157840089</v>
      </c>
      <c r="M100" s="146">
        <v>102482</v>
      </c>
      <c r="N100" s="147">
        <f t="shared" si="13"/>
        <v>0.19358032168271966</v>
      </c>
    </row>
    <row r="101" spans="2:14" x14ac:dyDescent="0.25">
      <c r="B101" s="145" t="s">
        <v>82</v>
      </c>
      <c r="C101" s="146">
        <v>0</v>
      </c>
      <c r="D101" s="147">
        <v>-1</v>
      </c>
      <c r="E101" s="146">
        <v>21459</v>
      </c>
      <c r="F101" s="147" t="str">
        <f t="shared" si="11"/>
        <v>-</v>
      </c>
      <c r="G101" s="146">
        <v>56282</v>
      </c>
      <c r="H101" s="147">
        <f t="shared" si="11"/>
        <v>1.6227690013514144</v>
      </c>
      <c r="I101" s="146">
        <v>66260</v>
      </c>
      <c r="J101" s="147">
        <f t="shared" si="11"/>
        <v>0.1772858107387798</v>
      </c>
      <c r="K101" s="146">
        <v>70270</v>
      </c>
      <c r="L101" s="147">
        <f t="shared" si="12"/>
        <v>6.0519166918201028E-2</v>
      </c>
      <c r="M101" s="146">
        <v>87847</v>
      </c>
      <c r="N101" s="147">
        <f t="shared" si="13"/>
        <v>0.25013519282766472</v>
      </c>
    </row>
    <row r="102" spans="2:14" x14ac:dyDescent="0.25">
      <c r="B102" s="145" t="s">
        <v>84</v>
      </c>
      <c r="C102" s="146">
        <v>0</v>
      </c>
      <c r="D102" s="147">
        <v>-1</v>
      </c>
      <c r="E102" s="146">
        <v>29603</v>
      </c>
      <c r="F102" s="147" t="str">
        <f t="shared" si="11"/>
        <v>-</v>
      </c>
      <c r="G102" s="146">
        <v>67208</v>
      </c>
      <c r="H102" s="147">
        <f t="shared" si="11"/>
        <v>1.2703104415093063</v>
      </c>
      <c r="I102" s="146">
        <v>77667</v>
      </c>
      <c r="J102" s="147">
        <f t="shared" si="11"/>
        <v>0.15562135460064286</v>
      </c>
      <c r="K102" s="146">
        <v>83667</v>
      </c>
      <c r="L102" s="147">
        <f t="shared" si="12"/>
        <v>7.7252887326663799E-2</v>
      </c>
      <c r="M102" s="146">
        <v>91170</v>
      </c>
      <c r="N102" s="147">
        <f t="shared" si="13"/>
        <v>8.9676933558033634E-2</v>
      </c>
    </row>
    <row r="103" spans="2:14" x14ac:dyDescent="0.25">
      <c r="B103" s="145" t="s">
        <v>86</v>
      </c>
      <c r="C103" s="146">
        <v>0</v>
      </c>
      <c r="D103" s="147">
        <v>-1</v>
      </c>
      <c r="E103" s="146">
        <v>48297</v>
      </c>
      <c r="F103" s="147" t="str">
        <f t="shared" si="11"/>
        <v>-</v>
      </c>
      <c r="G103" s="146">
        <v>89403</v>
      </c>
      <c r="H103" s="147">
        <f t="shared" si="11"/>
        <v>0.85110876451953543</v>
      </c>
      <c r="I103" s="146">
        <v>92765</v>
      </c>
      <c r="J103" s="147">
        <f t="shared" si="11"/>
        <v>3.7605002069281745E-2</v>
      </c>
      <c r="K103" s="146">
        <v>102667</v>
      </c>
      <c r="L103" s="147">
        <f t="shared" si="12"/>
        <v>0.10674284482293972</v>
      </c>
      <c r="M103" s="146">
        <v>117019</v>
      </c>
      <c r="N103" s="147">
        <f t="shared" si="13"/>
        <v>0.13979175392287679</v>
      </c>
    </row>
    <row r="104" spans="2:14" x14ac:dyDescent="0.25">
      <c r="B104" s="145" t="s">
        <v>88</v>
      </c>
      <c r="C104" s="146">
        <v>27861</v>
      </c>
      <c r="D104" s="147">
        <v>-0.74450934900824395</v>
      </c>
      <c r="E104" s="146">
        <v>54237</v>
      </c>
      <c r="F104" s="147">
        <f t="shared" si="11"/>
        <v>0.94669968773554425</v>
      </c>
      <c r="G104" s="146">
        <v>85449</v>
      </c>
      <c r="H104" s="147">
        <f t="shared" si="11"/>
        <v>0.57547430720725701</v>
      </c>
      <c r="I104" s="146">
        <v>81457</v>
      </c>
      <c r="J104" s="147">
        <f t="shared" si="11"/>
        <v>-4.6717925312174557E-2</v>
      </c>
      <c r="K104" s="146">
        <v>110568</v>
      </c>
      <c r="L104" s="147">
        <f t="shared" si="12"/>
        <v>0.35737873970315626</v>
      </c>
      <c r="M104" s="146">
        <v>113763</v>
      </c>
      <c r="N104" s="147">
        <f t="shared" si="13"/>
        <v>2.8896244844801355E-2</v>
      </c>
    </row>
    <row r="105" spans="2:14" x14ac:dyDescent="0.25">
      <c r="B105" s="145" t="s">
        <v>90</v>
      </c>
      <c r="C105" s="146">
        <v>18984</v>
      </c>
      <c r="D105" s="147">
        <v>-0.79358710898000462</v>
      </c>
      <c r="E105" s="146">
        <v>50104</v>
      </c>
      <c r="F105" s="147">
        <f t="shared" si="11"/>
        <v>1.6392751790981879</v>
      </c>
      <c r="G105" s="146">
        <v>62576</v>
      </c>
      <c r="H105" s="147">
        <f t="shared" si="11"/>
        <v>0.24892224173718658</v>
      </c>
      <c r="I105" s="146">
        <v>80132</v>
      </c>
      <c r="J105" s="147">
        <f t="shared" si="11"/>
        <v>0.28055484530810526</v>
      </c>
      <c r="K105" s="146">
        <v>98575</v>
      </c>
      <c r="L105" s="147">
        <f t="shared" si="12"/>
        <v>0.23015773972944631</v>
      </c>
      <c r="M105" s="146">
        <v>94087</v>
      </c>
      <c r="N105" s="147">
        <f t="shared" si="13"/>
        <v>-4.5528785188942433E-2</v>
      </c>
    </row>
    <row r="106" spans="2:14" x14ac:dyDescent="0.25">
      <c r="B106" s="145" t="s">
        <v>92</v>
      </c>
      <c r="C106" s="146">
        <v>13944</v>
      </c>
      <c r="D106" s="147">
        <v>-0.84321133412042504</v>
      </c>
      <c r="E106" s="146">
        <v>53602</v>
      </c>
      <c r="F106" s="147">
        <f t="shared" si="11"/>
        <v>2.8440906483075157</v>
      </c>
      <c r="G106" s="146">
        <v>76819</v>
      </c>
      <c r="H106" s="147">
        <f t="shared" si="11"/>
        <v>0.43313682325286362</v>
      </c>
      <c r="I106" s="146">
        <v>75901</v>
      </c>
      <c r="J106" s="147">
        <f t="shared" si="11"/>
        <v>-1.1950168578086173E-2</v>
      </c>
      <c r="K106" s="146">
        <v>89031</v>
      </c>
      <c r="L106" s="147">
        <f t="shared" si="12"/>
        <v>0.17298849817525452</v>
      </c>
      <c r="M106" s="146">
        <v>104206</v>
      </c>
      <c r="N106" s="147">
        <f t="shared" si="13"/>
        <v>0.17044624905931638</v>
      </c>
    </row>
    <row r="107" spans="2:14" x14ac:dyDescent="0.25">
      <c r="B107" s="145" t="s">
        <v>94</v>
      </c>
      <c r="C107" s="146">
        <v>11948</v>
      </c>
      <c r="D107" s="147">
        <v>-0.88496938421843108</v>
      </c>
      <c r="E107" s="146">
        <v>62050</v>
      </c>
      <c r="F107" s="147">
        <f t="shared" si="11"/>
        <v>4.193337797120857</v>
      </c>
      <c r="G107" s="146">
        <v>86224</v>
      </c>
      <c r="H107" s="147">
        <f t="shared" si="11"/>
        <v>0.38958904109589043</v>
      </c>
      <c r="I107" s="146">
        <v>90568</v>
      </c>
      <c r="J107" s="147">
        <f t="shared" si="11"/>
        <v>5.0380404527741618E-2</v>
      </c>
      <c r="K107" s="146">
        <v>93328</v>
      </c>
      <c r="L107" s="147">
        <f t="shared" si="12"/>
        <v>3.0474339722639243E-2</v>
      </c>
      <c r="M107" s="146"/>
      <c r="N107" s="147"/>
    </row>
    <row r="108" spans="2:14" x14ac:dyDescent="0.25">
      <c r="B108" s="145" t="s">
        <v>96</v>
      </c>
      <c r="C108" s="146">
        <v>17274</v>
      </c>
      <c r="D108" s="147">
        <v>-0.8414807609363959</v>
      </c>
      <c r="E108" s="146">
        <v>67710</v>
      </c>
      <c r="F108" s="147">
        <f t="shared" si="11"/>
        <v>2.9197638068773881</v>
      </c>
      <c r="G108" s="146">
        <v>91965</v>
      </c>
      <c r="H108" s="147">
        <f t="shared" si="11"/>
        <v>0.35821887461231716</v>
      </c>
      <c r="I108" s="146">
        <v>92585</v>
      </c>
      <c r="J108" s="147">
        <f t="shared" si="11"/>
        <v>6.7416952101342353E-3</v>
      </c>
      <c r="K108" s="146">
        <v>94775</v>
      </c>
      <c r="L108" s="147">
        <f t="shared" si="12"/>
        <v>2.3653939623049069E-2</v>
      </c>
      <c r="M108" s="146"/>
      <c r="N108" s="147"/>
    </row>
    <row r="109" spans="2:14" ht="15.75" x14ac:dyDescent="0.25">
      <c r="B109" s="148" t="s">
        <v>33</v>
      </c>
      <c r="C109" s="149">
        <v>389120</v>
      </c>
      <c r="D109" s="150">
        <v>-0.68405788158341307</v>
      </c>
      <c r="E109" s="149">
        <v>432466</v>
      </c>
      <c r="F109" s="150">
        <f t="shared" si="11"/>
        <v>0.11139494243421044</v>
      </c>
      <c r="G109" s="149">
        <v>897394</v>
      </c>
      <c r="H109" s="150">
        <f t="shared" si="11"/>
        <v>1.0750625482696905</v>
      </c>
      <c r="I109" s="149">
        <v>1016288</v>
      </c>
      <c r="J109" s="150">
        <f t="shared" si="11"/>
        <v>0.13248807101451532</v>
      </c>
      <c r="K109" s="149">
        <v>1111970</v>
      </c>
      <c r="L109" s="150">
        <f t="shared" si="12"/>
        <v>9.4148509084039267E-2</v>
      </c>
      <c r="M109" s="149">
        <v>811691</v>
      </c>
      <c r="N109" s="150">
        <v>0.10245008223985796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8DD2-E571-46AC-AC14-DB788748451D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267</v>
      </c>
      <c r="D6" s="205" t="s">
        <v>232</v>
      </c>
      <c r="E6" s="205" t="s">
        <v>233</v>
      </c>
      <c r="F6" s="205" t="s">
        <v>234</v>
      </c>
      <c r="G6" s="205" t="s">
        <v>235</v>
      </c>
      <c r="H6" s="205" t="s">
        <v>236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46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71</v>
      </c>
      <c r="C8" s="209">
        <v>773208</v>
      </c>
      <c r="D8" s="209">
        <v>1779812</v>
      </c>
      <c r="E8" s="209">
        <v>3120334</v>
      </c>
      <c r="F8" s="209">
        <v>3219468</v>
      </c>
      <c r="G8" s="209">
        <v>3413127</v>
      </c>
      <c r="H8" s="209">
        <v>3262336</v>
      </c>
      <c r="I8" s="210">
        <f>IFERROR(H8/G8-1,"-")</f>
        <v>-4.417972141089388E-2</v>
      </c>
      <c r="J8" s="209">
        <f>H8-G8</f>
        <v>-150791</v>
      </c>
      <c r="K8" s="210">
        <f>H8/H$8</f>
        <v>1</v>
      </c>
      <c r="L8" s="103"/>
    </row>
    <row r="9" spans="1:12" x14ac:dyDescent="0.25">
      <c r="A9" s="1" t="s">
        <v>99</v>
      </c>
      <c r="B9" s="190" t="s">
        <v>100</v>
      </c>
      <c r="C9" s="191">
        <v>343536</v>
      </c>
      <c r="D9" s="191">
        <v>559029</v>
      </c>
      <c r="E9" s="191">
        <v>565183</v>
      </c>
      <c r="F9" s="191">
        <v>588729</v>
      </c>
      <c r="G9" s="191">
        <v>582086</v>
      </c>
      <c r="H9" s="191">
        <v>583113</v>
      </c>
      <c r="I9" s="192">
        <f>IFERROR(H9/G9-1,"-")</f>
        <v>1.7643441003563076E-3</v>
      </c>
      <c r="J9" s="191">
        <f t="shared" ref="J9:J19" si="0">H9-G9</f>
        <v>1027</v>
      </c>
      <c r="K9" s="192">
        <f>H9/H$8</f>
        <v>0.1787409390081218</v>
      </c>
      <c r="L9" s="103"/>
    </row>
    <row r="10" spans="1:12" x14ac:dyDescent="0.25">
      <c r="A10" s="193" t="s">
        <v>106</v>
      </c>
      <c r="B10" s="194" t="s">
        <v>106</v>
      </c>
      <c r="C10" s="195">
        <v>126451</v>
      </c>
      <c r="D10" s="195">
        <v>169403</v>
      </c>
      <c r="E10" s="195">
        <v>167122</v>
      </c>
      <c r="F10" s="195">
        <v>168986</v>
      </c>
      <c r="G10" s="195">
        <v>180507</v>
      </c>
      <c r="H10" s="195">
        <v>172692</v>
      </c>
      <c r="I10" s="196">
        <f>IFERROR(H10/G10-1,"-")</f>
        <v>-4.3294719872359555E-2</v>
      </c>
      <c r="J10" s="195">
        <f t="shared" si="0"/>
        <v>-7815</v>
      </c>
      <c r="K10" s="196">
        <f>H10/H$8</f>
        <v>5.2935074743987127E-2</v>
      </c>
      <c r="L10" s="103"/>
    </row>
    <row r="11" spans="1:12" x14ac:dyDescent="0.25">
      <c r="A11" s="193" t="s">
        <v>103</v>
      </c>
      <c r="B11" s="194" t="s">
        <v>103</v>
      </c>
      <c r="C11" s="195">
        <v>217085</v>
      </c>
      <c r="D11" s="195">
        <v>389626</v>
      </c>
      <c r="E11" s="195">
        <v>398061</v>
      </c>
      <c r="F11" s="195">
        <v>419743</v>
      </c>
      <c r="G11" s="195">
        <v>401579</v>
      </c>
      <c r="H11" s="195">
        <v>410421</v>
      </c>
      <c r="I11" s="196">
        <f>IFERROR(H11/G11-1,"-")</f>
        <v>2.2018083614929962E-2</v>
      </c>
      <c r="J11" s="195">
        <f t="shared" si="0"/>
        <v>8842</v>
      </c>
      <c r="K11" s="196">
        <f>H11/H$8</f>
        <v>0.12580586426413465</v>
      </c>
      <c r="L11" s="103"/>
    </row>
    <row r="12" spans="1:12" x14ac:dyDescent="0.25">
      <c r="A12" s="1"/>
      <c r="B12" s="190" t="s">
        <v>110</v>
      </c>
      <c r="C12" s="191">
        <v>429672</v>
      </c>
      <c r="D12" s="191">
        <v>1220783</v>
      </c>
      <c r="E12" s="191">
        <v>2555151</v>
      </c>
      <c r="F12" s="191">
        <v>2630739</v>
      </c>
      <c r="G12" s="191">
        <v>2831041</v>
      </c>
      <c r="H12" s="191">
        <v>2679223</v>
      </c>
      <c r="I12" s="192">
        <f>IFERROR(H12/G12-1,"-")</f>
        <v>-5.3626210288017728E-2</v>
      </c>
      <c r="J12" s="191">
        <f t="shared" si="0"/>
        <v>-151818</v>
      </c>
      <c r="K12" s="192">
        <f>H12/H$8</f>
        <v>0.82125906099187818</v>
      </c>
      <c r="L12" s="103"/>
    </row>
    <row r="13" spans="1:12" s="76" customFormat="1" x14ac:dyDescent="0.25">
      <c r="A13" s="193"/>
      <c r="B13" s="194" t="s">
        <v>113</v>
      </c>
      <c r="C13" s="195">
        <v>85753</v>
      </c>
      <c r="D13" s="195">
        <v>360702</v>
      </c>
      <c r="E13" s="195">
        <v>1344872</v>
      </c>
      <c r="F13" s="195">
        <v>1338126</v>
      </c>
      <c r="G13" s="195">
        <v>1472854</v>
      </c>
      <c r="H13" s="195">
        <v>1384601</v>
      </c>
      <c r="I13" s="196">
        <f t="shared" ref="I13:I20" si="1">IFERROR(H13/G13-1,"-")</f>
        <v>-5.9919720488249339E-2</v>
      </c>
      <c r="J13" s="195">
        <f t="shared" si="0"/>
        <v>-88253</v>
      </c>
      <c r="K13" s="196">
        <f t="shared" ref="K13:K20" si="2">H13/H$8</f>
        <v>0.42442010878094716</v>
      </c>
      <c r="L13" s="197"/>
    </row>
    <row r="14" spans="1:12" s="76" customFormat="1" x14ac:dyDescent="0.25">
      <c r="A14" s="193"/>
      <c r="B14" s="194" t="s">
        <v>116</v>
      </c>
      <c r="C14" s="195">
        <v>85698</v>
      </c>
      <c r="D14" s="195">
        <v>162669</v>
      </c>
      <c r="E14" s="195">
        <v>236713</v>
      </c>
      <c r="F14" s="195">
        <v>240134</v>
      </c>
      <c r="G14" s="195">
        <v>239736</v>
      </c>
      <c r="H14" s="195">
        <v>233104</v>
      </c>
      <c r="I14" s="196">
        <f t="shared" si="1"/>
        <v>-2.7663763473153802E-2</v>
      </c>
      <c r="J14" s="195">
        <f t="shared" si="0"/>
        <v>-6632</v>
      </c>
      <c r="K14" s="196">
        <f t="shared" si="2"/>
        <v>7.1453093734060502E-2</v>
      </c>
      <c r="L14" s="197"/>
    </row>
    <row r="15" spans="1:12" x14ac:dyDescent="0.25">
      <c r="A15" s="193"/>
      <c r="B15" s="194" t="s">
        <v>119</v>
      </c>
      <c r="C15" s="195">
        <v>40514</v>
      </c>
      <c r="D15" s="195">
        <v>120894</v>
      </c>
      <c r="E15" s="195">
        <v>143032</v>
      </c>
      <c r="F15" s="195">
        <v>165297</v>
      </c>
      <c r="G15" s="195">
        <v>174502</v>
      </c>
      <c r="H15" s="195">
        <v>181123</v>
      </c>
      <c r="I15" s="196">
        <f t="shared" si="1"/>
        <v>3.7942258541449281E-2</v>
      </c>
      <c r="J15" s="195">
        <f t="shared" si="0"/>
        <v>6621</v>
      </c>
      <c r="K15" s="196">
        <f t="shared" si="2"/>
        <v>5.5519419213716795E-2</v>
      </c>
      <c r="L15" s="103"/>
    </row>
    <row r="16" spans="1:12" x14ac:dyDescent="0.25">
      <c r="A16" s="193"/>
      <c r="B16" s="194" t="s">
        <v>126</v>
      </c>
      <c r="C16" s="195">
        <v>40533</v>
      </c>
      <c r="D16" s="195">
        <v>96472</v>
      </c>
      <c r="E16" s="195">
        <v>145474</v>
      </c>
      <c r="F16" s="195">
        <v>161643</v>
      </c>
      <c r="G16" s="195">
        <v>144801</v>
      </c>
      <c r="H16" s="195">
        <v>140641</v>
      </c>
      <c r="I16" s="196">
        <f t="shared" si="1"/>
        <v>-2.8729083362683983E-2</v>
      </c>
      <c r="J16" s="195">
        <f t="shared" si="0"/>
        <v>-4160</v>
      </c>
      <c r="K16" s="196">
        <f t="shared" si="2"/>
        <v>4.3110519578608703E-2</v>
      </c>
      <c r="L16" s="103"/>
    </row>
    <row r="17" spans="1:12" x14ac:dyDescent="0.25">
      <c r="A17" s="193"/>
      <c r="B17" s="194" t="s">
        <v>122</v>
      </c>
      <c r="C17" s="195">
        <v>41750</v>
      </c>
      <c r="D17" s="195">
        <v>86619</v>
      </c>
      <c r="E17" s="195">
        <v>82193</v>
      </c>
      <c r="F17" s="195">
        <v>95269</v>
      </c>
      <c r="G17" s="195">
        <v>97920</v>
      </c>
      <c r="H17" s="195">
        <v>82990</v>
      </c>
      <c r="I17" s="196">
        <f t="shared" si="1"/>
        <v>-0.15247140522875813</v>
      </c>
      <c r="J17" s="195">
        <f t="shared" si="0"/>
        <v>-14930</v>
      </c>
      <c r="K17" s="196">
        <f t="shared" si="2"/>
        <v>2.5438826656726959E-2</v>
      </c>
      <c r="L17" s="103"/>
    </row>
    <row r="18" spans="1:12" x14ac:dyDescent="0.25">
      <c r="A18" s="193"/>
      <c r="B18" s="194" t="s">
        <v>131</v>
      </c>
      <c r="C18" s="195">
        <v>178</v>
      </c>
      <c r="D18" s="195">
        <v>7666</v>
      </c>
      <c r="E18" s="195">
        <v>13290</v>
      </c>
      <c r="F18" s="195">
        <v>9391</v>
      </c>
      <c r="G18" s="195">
        <v>9617</v>
      </c>
      <c r="H18" s="195">
        <v>9229</v>
      </c>
      <c r="I18" s="196">
        <f t="shared" si="1"/>
        <v>-4.0345222002703518E-2</v>
      </c>
      <c r="J18" s="195">
        <f t="shared" si="0"/>
        <v>-388</v>
      </c>
      <c r="K18" s="196">
        <f t="shared" si="2"/>
        <v>2.8289544669831677E-3</v>
      </c>
      <c r="L18" s="103"/>
    </row>
    <row r="19" spans="1:12" x14ac:dyDescent="0.25">
      <c r="A19" s="193" t="s">
        <v>147</v>
      </c>
      <c r="B19" s="194" t="s">
        <v>134</v>
      </c>
      <c r="C19" s="195">
        <v>358</v>
      </c>
      <c r="D19" s="195">
        <v>1279</v>
      </c>
      <c r="E19" s="195">
        <v>4669</v>
      </c>
      <c r="F19" s="195">
        <v>6376</v>
      </c>
      <c r="G19" s="195">
        <v>2663</v>
      </c>
      <c r="H19" s="195">
        <v>2419</v>
      </c>
      <c r="I19" s="196">
        <f t="shared" si="1"/>
        <v>-9.1625985730379278E-2</v>
      </c>
      <c r="J19" s="195">
        <f t="shared" si="0"/>
        <v>-244</v>
      </c>
      <c r="K19" s="196">
        <f t="shared" si="2"/>
        <v>7.414932122258406E-4</v>
      </c>
      <c r="L19" s="103"/>
    </row>
    <row r="20" spans="1:12" x14ac:dyDescent="0.25">
      <c r="A20" s="193" t="s">
        <v>148</v>
      </c>
      <c r="B20" s="199" t="s">
        <v>148</v>
      </c>
      <c r="C20" s="200">
        <f t="shared" ref="C20" si="3">C12-SUM(C13:C19)</f>
        <v>134888</v>
      </c>
      <c r="D20" s="200">
        <f t="shared" ref="D20:H20" si="4">D12-SUM(D13:D19)</f>
        <v>384482</v>
      </c>
      <c r="E20" s="200">
        <f t="shared" si="4"/>
        <v>584908</v>
      </c>
      <c r="F20" s="200">
        <f t="shared" si="4"/>
        <v>614503</v>
      </c>
      <c r="G20" s="200">
        <f t="shared" si="4"/>
        <v>688948</v>
      </c>
      <c r="H20" s="200">
        <f t="shared" si="4"/>
        <v>645116</v>
      </c>
      <c r="I20" s="201">
        <f t="shared" si="1"/>
        <v>-6.3621637627222949E-2</v>
      </c>
      <c r="J20" s="200">
        <f>H20-G20</f>
        <v>-43832</v>
      </c>
      <c r="K20" s="201">
        <f t="shared" si="2"/>
        <v>0.19774664534860908</v>
      </c>
      <c r="L20" s="103"/>
    </row>
    <row r="21" spans="1:12" s="177" customFormat="1" x14ac:dyDescent="0.25">
      <c r="A21" s="193"/>
      <c r="B21" s="186" t="s">
        <v>47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71</v>
      </c>
      <c r="C22" s="209">
        <v>285142</v>
      </c>
      <c r="D22" s="209">
        <v>796040</v>
      </c>
      <c r="E22" s="209">
        <v>1241553</v>
      </c>
      <c r="F22" s="209">
        <v>1271908</v>
      </c>
      <c r="G22" s="209">
        <v>1304294</v>
      </c>
      <c r="H22" s="209">
        <v>1214780</v>
      </c>
      <c r="I22" s="210">
        <f>IFERROR(H22/G22-1,"-")</f>
        <v>-6.8630232140913017E-2</v>
      </c>
      <c r="J22" s="209">
        <f>H22-G22</f>
        <v>-89514</v>
      </c>
      <c r="K22" s="210">
        <f>H22/H$8</f>
        <v>0.3723650782751991</v>
      </c>
      <c r="L22" s="103"/>
    </row>
    <row r="23" spans="1:12" x14ac:dyDescent="0.25">
      <c r="A23" s="193" t="s">
        <v>99</v>
      </c>
      <c r="B23" s="190" t="s">
        <v>100</v>
      </c>
      <c r="C23" s="191">
        <v>115637</v>
      </c>
      <c r="D23" s="191">
        <v>207618</v>
      </c>
      <c r="E23" s="191">
        <v>165148</v>
      </c>
      <c r="F23" s="191">
        <v>131486</v>
      </c>
      <c r="G23" s="191">
        <v>132181</v>
      </c>
      <c r="H23" s="191">
        <v>119406</v>
      </c>
      <c r="I23" s="192">
        <f>IFERROR(H23/G23-1,"-")</f>
        <v>-9.6647778425038355E-2</v>
      </c>
      <c r="J23" s="191">
        <f t="shared" ref="J23:J33" si="5">H23-G23</f>
        <v>-12775</v>
      </c>
      <c r="K23" s="192">
        <f>H23/H$8</f>
        <v>3.6601380115352924E-2</v>
      </c>
      <c r="L23" s="103"/>
    </row>
    <row r="24" spans="1:12" x14ac:dyDescent="0.25">
      <c r="A24" s="193" t="s">
        <v>106</v>
      </c>
      <c r="B24" s="194" t="s">
        <v>106</v>
      </c>
      <c r="C24" s="195">
        <v>55404</v>
      </c>
      <c r="D24" s="195">
        <v>63358</v>
      </c>
      <c r="E24" s="195">
        <v>50051</v>
      </c>
      <c r="F24" s="195">
        <v>42439</v>
      </c>
      <c r="G24" s="195">
        <v>38048</v>
      </c>
      <c r="H24" s="195">
        <v>46618</v>
      </c>
      <c r="I24" s="196">
        <f>IFERROR(H24/G24-1,"-")</f>
        <v>0.22524179983179149</v>
      </c>
      <c r="J24" s="195">
        <f t="shared" si="5"/>
        <v>8570</v>
      </c>
      <c r="K24" s="196">
        <f>H24/H$8</f>
        <v>1.4289760466119983E-2</v>
      </c>
      <c r="L24" s="103"/>
    </row>
    <row r="25" spans="1:12" x14ac:dyDescent="0.25">
      <c r="A25" s="193" t="s">
        <v>103</v>
      </c>
      <c r="B25" s="194" t="s">
        <v>103</v>
      </c>
      <c r="C25" s="195">
        <v>60233</v>
      </c>
      <c r="D25" s="195">
        <v>144260</v>
      </c>
      <c r="E25" s="195">
        <v>115097</v>
      </c>
      <c r="F25" s="195">
        <v>89047</v>
      </c>
      <c r="G25" s="195">
        <v>94133</v>
      </c>
      <c r="H25" s="195">
        <v>72788</v>
      </c>
      <c r="I25" s="196">
        <f>IFERROR(H25/G25-1,"-")</f>
        <v>-0.22675363581315799</v>
      </c>
      <c r="J25" s="195">
        <f t="shared" si="5"/>
        <v>-21345</v>
      </c>
      <c r="K25" s="196">
        <f>H25/H$8</f>
        <v>2.2311619649232943E-2</v>
      </c>
      <c r="L25" s="103"/>
    </row>
    <row r="26" spans="1:12" x14ac:dyDescent="0.25">
      <c r="A26" s="193"/>
      <c r="B26" s="190" t="s">
        <v>110</v>
      </c>
      <c r="C26" s="191">
        <v>169505</v>
      </c>
      <c r="D26" s="191">
        <v>588422</v>
      </c>
      <c r="E26" s="191">
        <v>1076405</v>
      </c>
      <c r="F26" s="191">
        <v>1140422</v>
      </c>
      <c r="G26" s="191">
        <v>1172113</v>
      </c>
      <c r="H26" s="191">
        <v>1095374</v>
      </c>
      <c r="I26" s="192">
        <f>IFERROR(H26/G26-1,"-")</f>
        <v>-6.547065001411978E-2</v>
      </c>
      <c r="J26" s="191">
        <f t="shared" si="5"/>
        <v>-76739</v>
      </c>
      <c r="K26" s="192">
        <f>H26/H$8</f>
        <v>0.33576369815984619</v>
      </c>
      <c r="L26" s="103"/>
    </row>
    <row r="27" spans="1:12" s="76" customFormat="1" x14ac:dyDescent="0.25">
      <c r="A27" s="193"/>
      <c r="B27" s="194" t="s">
        <v>113</v>
      </c>
      <c r="C27" s="195">
        <v>33819</v>
      </c>
      <c r="D27" s="195">
        <v>191040</v>
      </c>
      <c r="E27" s="195">
        <v>591418</v>
      </c>
      <c r="F27" s="195">
        <v>615291</v>
      </c>
      <c r="G27" s="195">
        <v>659079</v>
      </c>
      <c r="H27" s="195">
        <v>611733</v>
      </c>
      <c r="I27" s="196">
        <f t="shared" ref="I27:I34" si="6">IFERROR(H27/G27-1,"-")</f>
        <v>-7.1836608358026854E-2</v>
      </c>
      <c r="J27" s="195">
        <f t="shared" si="5"/>
        <v>-47346</v>
      </c>
      <c r="K27" s="196">
        <f t="shared" ref="K27:K34" si="7">H27/H$8</f>
        <v>0.18751379379683761</v>
      </c>
      <c r="L27" s="197"/>
    </row>
    <row r="28" spans="1:12" s="76" customFormat="1" x14ac:dyDescent="0.25">
      <c r="A28" s="193"/>
      <c r="B28" s="194" t="s">
        <v>116</v>
      </c>
      <c r="C28" s="195">
        <v>42943</v>
      </c>
      <c r="D28" s="195">
        <v>93845</v>
      </c>
      <c r="E28" s="195">
        <v>122390</v>
      </c>
      <c r="F28" s="195">
        <v>116172</v>
      </c>
      <c r="G28" s="195">
        <v>114502</v>
      </c>
      <c r="H28" s="195">
        <v>100284</v>
      </c>
      <c r="I28" s="196">
        <f t="shared" si="6"/>
        <v>-0.12417250353705611</v>
      </c>
      <c r="J28" s="195">
        <f t="shared" si="5"/>
        <v>-14218</v>
      </c>
      <c r="K28" s="196">
        <f t="shared" si="7"/>
        <v>3.0739936045827285E-2</v>
      </c>
      <c r="L28" s="197"/>
    </row>
    <row r="29" spans="1:12" x14ac:dyDescent="0.25">
      <c r="A29" s="193"/>
      <c r="B29" s="194" t="s">
        <v>119</v>
      </c>
      <c r="C29" s="195">
        <v>17468</v>
      </c>
      <c r="D29" s="195">
        <v>47730</v>
      </c>
      <c r="E29" s="195">
        <v>50961</v>
      </c>
      <c r="F29" s="195">
        <v>64650</v>
      </c>
      <c r="G29" s="195">
        <v>45438</v>
      </c>
      <c r="H29" s="195">
        <v>45934</v>
      </c>
      <c r="I29" s="196">
        <f t="shared" si="6"/>
        <v>1.0915973414322711E-2</v>
      </c>
      <c r="J29" s="195">
        <f t="shared" si="5"/>
        <v>496</v>
      </c>
      <c r="K29" s="196">
        <f t="shared" si="7"/>
        <v>1.4080094754188409E-2</v>
      </c>
      <c r="L29" s="103"/>
    </row>
    <row r="30" spans="1:12" x14ac:dyDescent="0.25">
      <c r="A30" s="193"/>
      <c r="B30" s="194" t="s">
        <v>126</v>
      </c>
      <c r="C30" s="195">
        <v>19637</v>
      </c>
      <c r="D30" s="195">
        <v>51243</v>
      </c>
      <c r="E30" s="195">
        <v>65282</v>
      </c>
      <c r="F30" s="195">
        <v>68350</v>
      </c>
      <c r="G30" s="195">
        <v>57015</v>
      </c>
      <c r="H30" s="195">
        <v>58365</v>
      </c>
      <c r="I30" s="196">
        <f t="shared" si="6"/>
        <v>2.3677979479084454E-2</v>
      </c>
      <c r="J30" s="195">
        <f t="shared" si="5"/>
        <v>1350</v>
      </c>
      <c r="K30" s="196">
        <f t="shared" si="7"/>
        <v>1.7890554498371718E-2</v>
      </c>
      <c r="L30" s="103"/>
    </row>
    <row r="31" spans="1:12" x14ac:dyDescent="0.25">
      <c r="A31" s="193"/>
      <c r="B31" s="194" t="s">
        <v>122</v>
      </c>
      <c r="C31" s="195">
        <v>20281</v>
      </c>
      <c r="D31" s="195">
        <v>48502</v>
      </c>
      <c r="E31" s="195">
        <v>44123</v>
      </c>
      <c r="F31" s="195">
        <v>48757</v>
      </c>
      <c r="G31" s="195">
        <v>48568</v>
      </c>
      <c r="H31" s="195">
        <v>39412</v>
      </c>
      <c r="I31" s="196">
        <f t="shared" si="6"/>
        <v>-0.18851918958985336</v>
      </c>
      <c r="J31" s="195">
        <f t="shared" si="5"/>
        <v>-9156</v>
      </c>
      <c r="K31" s="196">
        <f t="shared" si="7"/>
        <v>1.2080913799191744E-2</v>
      </c>
      <c r="L31" s="103"/>
    </row>
    <row r="32" spans="1:12" x14ac:dyDescent="0.25">
      <c r="A32" s="193"/>
      <c r="B32" s="194" t="s">
        <v>131</v>
      </c>
      <c r="C32" s="195">
        <v>42</v>
      </c>
      <c r="D32" s="195">
        <v>1239</v>
      </c>
      <c r="E32" s="195">
        <v>3696</v>
      </c>
      <c r="F32" s="195">
        <v>4628</v>
      </c>
      <c r="G32" s="195">
        <v>4370</v>
      </c>
      <c r="H32" s="195">
        <v>3348</v>
      </c>
      <c r="I32" s="196">
        <f t="shared" si="6"/>
        <v>-0.2338672768878719</v>
      </c>
      <c r="J32" s="195">
        <f t="shared" si="5"/>
        <v>-1022</v>
      </c>
      <c r="K32" s="196">
        <f t="shared" si="7"/>
        <v>1.0262584847176993E-3</v>
      </c>
      <c r="L32" s="103"/>
    </row>
    <row r="33" spans="1:12" x14ac:dyDescent="0.25">
      <c r="A33" s="193" t="s">
        <v>147</v>
      </c>
      <c r="B33" s="194" t="s">
        <v>134</v>
      </c>
      <c r="C33" s="195">
        <v>126</v>
      </c>
      <c r="D33" s="195">
        <v>334</v>
      </c>
      <c r="E33" s="195">
        <v>2173</v>
      </c>
      <c r="F33" s="195">
        <v>2492</v>
      </c>
      <c r="G33" s="195">
        <v>1582</v>
      </c>
      <c r="H33" s="195">
        <v>877</v>
      </c>
      <c r="I33" s="196">
        <f t="shared" si="6"/>
        <v>-0.44563843236409606</v>
      </c>
      <c r="J33" s="195">
        <f t="shared" si="5"/>
        <v>-705</v>
      </c>
      <c r="K33" s="196">
        <f t="shared" si="7"/>
        <v>2.6882577392396126E-4</v>
      </c>
      <c r="L33" s="103"/>
    </row>
    <row r="34" spans="1:12" x14ac:dyDescent="0.25">
      <c r="A34" s="193" t="s">
        <v>148</v>
      </c>
      <c r="B34" s="199" t="s">
        <v>148</v>
      </c>
      <c r="C34" s="200">
        <f t="shared" ref="C34" si="8">C26-SUM(C27:C33)</f>
        <v>35189</v>
      </c>
      <c r="D34" s="200">
        <f t="shared" ref="D34:H34" si="9">D26-SUM(D27:D33)</f>
        <v>154489</v>
      </c>
      <c r="E34" s="200">
        <f t="shared" si="9"/>
        <v>196362</v>
      </c>
      <c r="F34" s="200">
        <f t="shared" si="9"/>
        <v>220082</v>
      </c>
      <c r="G34" s="200">
        <f t="shared" si="9"/>
        <v>241559</v>
      </c>
      <c r="H34" s="200">
        <f t="shared" si="9"/>
        <v>235421</v>
      </c>
      <c r="I34" s="201">
        <f t="shared" si="6"/>
        <v>-2.5409941256587465E-2</v>
      </c>
      <c r="J34" s="200">
        <f>H34-G34</f>
        <v>-6138</v>
      </c>
      <c r="K34" s="201">
        <f t="shared" si="7"/>
        <v>7.2163321006787767E-2</v>
      </c>
      <c r="L34" s="103"/>
    </row>
    <row r="35" spans="1:12" s="177" customFormat="1" x14ac:dyDescent="0.25">
      <c r="A35" s="193"/>
      <c r="B35" s="186" t="s">
        <v>48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71</v>
      </c>
      <c r="C36" s="209">
        <v>191201</v>
      </c>
      <c r="D36" s="209">
        <v>386772</v>
      </c>
      <c r="E36" s="209">
        <v>895466</v>
      </c>
      <c r="F36" s="209">
        <v>947197</v>
      </c>
      <c r="G36" s="209">
        <v>936279</v>
      </c>
      <c r="H36" s="209">
        <v>908634</v>
      </c>
      <c r="I36" s="210">
        <f>IFERROR(H36/G36-1,"-")</f>
        <v>-2.9526455255324491E-2</v>
      </c>
      <c r="J36" s="209">
        <f>H36-G36</f>
        <v>-27645</v>
      </c>
      <c r="K36" s="210">
        <f>H36/H$8</f>
        <v>0.27852250657197786</v>
      </c>
      <c r="L36" s="103"/>
    </row>
    <row r="37" spans="1:12" x14ac:dyDescent="0.25">
      <c r="A37" s="193" t="s">
        <v>99</v>
      </c>
      <c r="B37" s="190" t="s">
        <v>100</v>
      </c>
      <c r="C37" s="191">
        <v>60743</v>
      </c>
      <c r="D37" s="191">
        <v>68184</v>
      </c>
      <c r="E37" s="191">
        <v>87149</v>
      </c>
      <c r="F37" s="191">
        <v>132200</v>
      </c>
      <c r="G37" s="191">
        <v>90782</v>
      </c>
      <c r="H37" s="191">
        <v>85490</v>
      </c>
      <c r="I37" s="192">
        <f>IFERROR(H37/G37-1,"-")</f>
        <v>-5.8293494305038496E-2</v>
      </c>
      <c r="J37" s="191">
        <f t="shared" ref="J37:J47" si="10">H37-G37</f>
        <v>-5292</v>
      </c>
      <c r="K37" s="192">
        <f>H37/H$8</f>
        <v>2.6205148703260486E-2</v>
      </c>
      <c r="L37" s="103"/>
    </row>
    <row r="38" spans="1:12" x14ac:dyDescent="0.25">
      <c r="A38" s="193" t="s">
        <v>106</v>
      </c>
      <c r="B38" s="194" t="s">
        <v>106</v>
      </c>
      <c r="C38" s="195">
        <v>22642</v>
      </c>
      <c r="D38" s="195">
        <v>17668</v>
      </c>
      <c r="E38" s="195">
        <v>28371</v>
      </c>
      <c r="F38" s="195">
        <v>49041</v>
      </c>
      <c r="G38" s="195">
        <v>40638</v>
      </c>
      <c r="H38" s="195">
        <v>33252</v>
      </c>
      <c r="I38" s="196">
        <f>IFERROR(H38/G38-1,"-")</f>
        <v>-0.18175107042669425</v>
      </c>
      <c r="J38" s="195">
        <f t="shared" si="10"/>
        <v>-7386</v>
      </c>
      <c r="K38" s="196">
        <f>H38/H$8</f>
        <v>1.0192696276533134E-2</v>
      </c>
      <c r="L38" s="103"/>
    </row>
    <row r="39" spans="1:12" x14ac:dyDescent="0.25">
      <c r="A39" s="193" t="s">
        <v>103</v>
      </c>
      <c r="B39" s="194" t="s">
        <v>103</v>
      </c>
      <c r="C39" s="195">
        <v>38101</v>
      </c>
      <c r="D39" s="195">
        <v>50516</v>
      </c>
      <c r="E39" s="195">
        <v>58778</v>
      </c>
      <c r="F39" s="195">
        <v>83159</v>
      </c>
      <c r="G39" s="195">
        <v>50144</v>
      </c>
      <c r="H39" s="195">
        <v>52238</v>
      </c>
      <c r="I39" s="196">
        <f>IFERROR(H39/G39-1,"-")</f>
        <v>4.1759731971920955E-2</v>
      </c>
      <c r="J39" s="195">
        <f t="shared" si="10"/>
        <v>2094</v>
      </c>
      <c r="K39" s="196">
        <f>H39/H$8</f>
        <v>1.6012452426727351E-2</v>
      </c>
      <c r="L39" s="103"/>
    </row>
    <row r="40" spans="1:12" x14ac:dyDescent="0.25">
      <c r="A40" s="193"/>
      <c r="B40" s="190" t="s">
        <v>110</v>
      </c>
      <c r="C40" s="191">
        <v>130458</v>
      </c>
      <c r="D40" s="191">
        <v>318588</v>
      </c>
      <c r="E40" s="191">
        <v>808317</v>
      </c>
      <c r="F40" s="191">
        <v>814997</v>
      </c>
      <c r="G40" s="191">
        <v>845497</v>
      </c>
      <c r="H40" s="191">
        <v>823144</v>
      </c>
      <c r="I40" s="192">
        <f>IFERROR(H40/G40-1,"-")</f>
        <v>-2.6437704687302221E-2</v>
      </c>
      <c r="J40" s="191">
        <f t="shared" si="10"/>
        <v>-22353</v>
      </c>
      <c r="K40" s="192">
        <f>H40/H$8</f>
        <v>0.2523173578687174</v>
      </c>
      <c r="L40" s="103"/>
    </row>
    <row r="41" spans="1:12" s="76" customFormat="1" x14ac:dyDescent="0.25">
      <c r="A41" s="193"/>
      <c r="B41" s="194" t="s">
        <v>113</v>
      </c>
      <c r="C41" s="195">
        <v>39763</v>
      </c>
      <c r="D41" s="195">
        <v>112679</v>
      </c>
      <c r="E41" s="195">
        <v>453711</v>
      </c>
      <c r="F41" s="195">
        <v>456116</v>
      </c>
      <c r="G41" s="195">
        <v>482673</v>
      </c>
      <c r="H41" s="195">
        <v>471034</v>
      </c>
      <c r="I41" s="196">
        <f t="shared" ref="I41:I48" si="11">IFERROR(H41/G41-1,"-")</f>
        <v>-2.4113633868063866E-2</v>
      </c>
      <c r="J41" s="195">
        <f t="shared" si="10"/>
        <v>-11639</v>
      </c>
      <c r="K41" s="196">
        <f t="shared" ref="K41:K48" si="12">H41/H$8</f>
        <v>0.14438549554674932</v>
      </c>
      <c r="L41" s="197"/>
    </row>
    <row r="42" spans="1:12" s="76" customFormat="1" x14ac:dyDescent="0.25">
      <c r="A42" s="193"/>
      <c r="B42" s="194" t="s">
        <v>116</v>
      </c>
      <c r="C42" s="195">
        <v>9610</v>
      </c>
      <c r="D42" s="195">
        <v>11584</v>
      </c>
      <c r="E42" s="195">
        <v>23834</v>
      </c>
      <c r="F42" s="195">
        <v>24723</v>
      </c>
      <c r="G42" s="195">
        <v>25592</v>
      </c>
      <c r="H42" s="195">
        <v>28794</v>
      </c>
      <c r="I42" s="196">
        <f t="shared" si="11"/>
        <v>0.12511722413254134</v>
      </c>
      <c r="J42" s="195">
        <f t="shared" si="10"/>
        <v>3202</v>
      </c>
      <c r="K42" s="196">
        <f t="shared" si="12"/>
        <v>8.8261908031545492E-3</v>
      </c>
      <c r="L42" s="197"/>
    </row>
    <row r="43" spans="1:12" x14ac:dyDescent="0.25">
      <c r="A43" s="193"/>
      <c r="B43" s="194" t="s">
        <v>119</v>
      </c>
      <c r="C43" s="195">
        <v>7582</v>
      </c>
      <c r="D43" s="195">
        <v>19532</v>
      </c>
      <c r="E43" s="195">
        <v>26445</v>
      </c>
      <c r="F43" s="195">
        <v>28351</v>
      </c>
      <c r="G43" s="195">
        <v>28603</v>
      </c>
      <c r="H43" s="195">
        <v>31303</v>
      </c>
      <c r="I43" s="196">
        <f t="shared" si="11"/>
        <v>9.439569275950066E-2</v>
      </c>
      <c r="J43" s="195">
        <f t="shared" si="10"/>
        <v>2700</v>
      </c>
      <c r="K43" s="196">
        <f t="shared" si="12"/>
        <v>9.5952716090555966E-3</v>
      </c>
      <c r="L43" s="103"/>
    </row>
    <row r="44" spans="1:12" x14ac:dyDescent="0.25">
      <c r="A44" s="193"/>
      <c r="B44" s="194" t="s">
        <v>126</v>
      </c>
      <c r="C44" s="195">
        <v>14171</v>
      </c>
      <c r="D44" s="195">
        <v>32393</v>
      </c>
      <c r="E44" s="195">
        <v>56250</v>
      </c>
      <c r="F44" s="195">
        <v>60423</v>
      </c>
      <c r="G44" s="195">
        <v>53292</v>
      </c>
      <c r="H44" s="195">
        <v>51944</v>
      </c>
      <c r="I44" s="196">
        <f t="shared" si="11"/>
        <v>-2.5294603317571163E-2</v>
      </c>
      <c r="J44" s="195">
        <f t="shared" si="10"/>
        <v>-1348</v>
      </c>
      <c r="K44" s="196">
        <f t="shared" si="12"/>
        <v>1.5922332954055009E-2</v>
      </c>
      <c r="L44" s="103"/>
    </row>
    <row r="45" spans="1:12" x14ac:dyDescent="0.25">
      <c r="A45" s="193"/>
      <c r="B45" s="194" t="s">
        <v>122</v>
      </c>
      <c r="C45" s="195">
        <v>11092</v>
      </c>
      <c r="D45" s="195">
        <v>18483</v>
      </c>
      <c r="E45" s="195">
        <v>21835</v>
      </c>
      <c r="F45" s="195">
        <v>31558</v>
      </c>
      <c r="G45" s="195">
        <v>29115</v>
      </c>
      <c r="H45" s="195">
        <v>26398</v>
      </c>
      <c r="I45" s="196">
        <f t="shared" si="11"/>
        <v>-9.3319594710630227E-2</v>
      </c>
      <c r="J45" s="195">
        <f t="shared" si="10"/>
        <v>-2717</v>
      </c>
      <c r="K45" s="196">
        <f t="shared" si="12"/>
        <v>8.0917477537568172E-3</v>
      </c>
      <c r="L45" s="103"/>
    </row>
    <row r="46" spans="1:12" x14ac:dyDescent="0.25">
      <c r="A46" s="193"/>
      <c r="B46" s="194" t="s">
        <v>131</v>
      </c>
      <c r="C46" s="195">
        <v>98</v>
      </c>
      <c r="D46" s="195">
        <v>5358</v>
      </c>
      <c r="E46" s="195">
        <v>6474</v>
      </c>
      <c r="F46" s="195">
        <v>3011</v>
      </c>
      <c r="G46" s="195">
        <v>3794</v>
      </c>
      <c r="H46" s="195">
        <v>3288</v>
      </c>
      <c r="I46" s="196">
        <f t="shared" si="11"/>
        <v>-0.13336847654190831</v>
      </c>
      <c r="J46" s="195">
        <f t="shared" si="10"/>
        <v>-506</v>
      </c>
      <c r="K46" s="196">
        <f t="shared" si="12"/>
        <v>1.0078667556008946E-3</v>
      </c>
      <c r="L46" s="103"/>
    </row>
    <row r="47" spans="1:12" x14ac:dyDescent="0.25">
      <c r="A47" s="193" t="s">
        <v>147</v>
      </c>
      <c r="B47" s="194" t="s">
        <v>134</v>
      </c>
      <c r="C47" s="195">
        <v>121</v>
      </c>
      <c r="D47" s="195">
        <v>620</v>
      </c>
      <c r="E47" s="195">
        <v>989</v>
      </c>
      <c r="F47" s="195">
        <v>2710</v>
      </c>
      <c r="G47" s="195">
        <v>381</v>
      </c>
      <c r="H47" s="195">
        <v>578</v>
      </c>
      <c r="I47" s="196">
        <f t="shared" si="11"/>
        <v>0.51706036745406814</v>
      </c>
      <c r="J47" s="195">
        <f t="shared" si="10"/>
        <v>197</v>
      </c>
      <c r="K47" s="196">
        <f t="shared" si="12"/>
        <v>1.7717365715855143E-4</v>
      </c>
      <c r="L47" s="103"/>
    </row>
    <row r="48" spans="1:12" x14ac:dyDescent="0.25">
      <c r="A48" s="193" t="s">
        <v>148</v>
      </c>
      <c r="B48" s="199" t="s">
        <v>148</v>
      </c>
      <c r="C48" s="200">
        <f t="shared" ref="C48" si="13">C40-SUM(C41:C47)</f>
        <v>48021</v>
      </c>
      <c r="D48" s="200">
        <f t="shared" ref="D48:H48" si="14">D40-SUM(D41:D47)</f>
        <v>117939</v>
      </c>
      <c r="E48" s="200">
        <f t="shared" si="14"/>
        <v>218779</v>
      </c>
      <c r="F48" s="200">
        <f t="shared" si="14"/>
        <v>208105</v>
      </c>
      <c r="G48" s="200">
        <f t="shared" si="14"/>
        <v>222047</v>
      </c>
      <c r="H48" s="200">
        <f t="shared" si="14"/>
        <v>209805</v>
      </c>
      <c r="I48" s="201">
        <f t="shared" si="11"/>
        <v>-5.5132471954135842E-2</v>
      </c>
      <c r="J48" s="200">
        <f>H48-G48</f>
        <v>-12242</v>
      </c>
      <c r="K48" s="201">
        <f t="shared" si="12"/>
        <v>6.4311278789186646E-2</v>
      </c>
      <c r="L48" s="103"/>
    </row>
    <row r="49" spans="1:12" s="177" customFormat="1" x14ac:dyDescent="0.25">
      <c r="A49" s="193"/>
      <c r="B49" s="186" t="s">
        <v>49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71</v>
      </c>
      <c r="C50" s="209">
        <v>3632</v>
      </c>
      <c r="D50" s="209">
        <v>10607</v>
      </c>
      <c r="E50" s="209">
        <v>14845</v>
      </c>
      <c r="F50" s="209">
        <v>12529</v>
      </c>
      <c r="G50" s="209">
        <v>16653</v>
      </c>
      <c r="H50" s="209">
        <v>16490</v>
      </c>
      <c r="I50" s="210">
        <f>IFERROR(H50/G50-1,"-")</f>
        <v>-9.7880261814687897E-3</v>
      </c>
      <c r="J50" s="209">
        <f>H50-G50</f>
        <v>-163</v>
      </c>
      <c r="K50" s="210">
        <f>H50/H$8</f>
        <v>5.0546602189351433E-3</v>
      </c>
      <c r="L50" s="103"/>
    </row>
    <row r="51" spans="1:12" x14ac:dyDescent="0.25">
      <c r="A51" s="193" t="s">
        <v>99</v>
      </c>
      <c r="B51" s="190" t="s">
        <v>100</v>
      </c>
      <c r="C51" s="191">
        <v>2492</v>
      </c>
      <c r="D51" s="191">
        <v>3375</v>
      </c>
      <c r="E51" s="191">
        <v>3184</v>
      </c>
      <c r="F51" s="191">
        <v>2887</v>
      </c>
      <c r="G51" s="191">
        <v>2116</v>
      </c>
      <c r="H51" s="191">
        <v>2501</v>
      </c>
      <c r="I51" s="192">
        <f>IFERROR(H51/G51-1,"-")</f>
        <v>0.18194706994328924</v>
      </c>
      <c r="J51" s="191">
        <f t="shared" ref="J51:J61" si="15">H51-G51</f>
        <v>385</v>
      </c>
      <c r="K51" s="192">
        <f>H51/H$8</f>
        <v>7.6662857535214027E-4</v>
      </c>
      <c r="L51" s="103"/>
    </row>
    <row r="52" spans="1:12" x14ac:dyDescent="0.25">
      <c r="A52" s="193" t="s">
        <v>106</v>
      </c>
      <c r="B52" s="194" t="s">
        <v>106</v>
      </c>
      <c r="C52" s="195">
        <v>2492</v>
      </c>
      <c r="D52" s="195">
        <v>1192</v>
      </c>
      <c r="E52" s="195">
        <v>1771</v>
      </c>
      <c r="F52" s="195">
        <v>1450</v>
      </c>
      <c r="G52" s="195">
        <v>1033</v>
      </c>
      <c r="H52" s="195">
        <v>656</v>
      </c>
      <c r="I52" s="196">
        <f>IFERROR(H52/G52-1,"-")</f>
        <v>-0.36495643756050333</v>
      </c>
      <c r="J52" s="195">
        <f t="shared" si="15"/>
        <v>-377</v>
      </c>
      <c r="K52" s="196">
        <f>H52/H$8</f>
        <v>2.0108290501039746E-4</v>
      </c>
      <c r="L52" s="103"/>
    </row>
    <row r="53" spans="1:12" x14ac:dyDescent="0.25">
      <c r="A53" s="193" t="s">
        <v>103</v>
      </c>
      <c r="B53" s="194" t="s">
        <v>103</v>
      </c>
      <c r="C53" s="195">
        <v>0</v>
      </c>
      <c r="D53" s="195">
        <v>2183</v>
      </c>
      <c r="E53" s="195">
        <v>1413</v>
      </c>
      <c r="F53" s="195">
        <v>1437</v>
      </c>
      <c r="G53" s="195">
        <v>1083</v>
      </c>
      <c r="H53" s="195">
        <v>1845</v>
      </c>
      <c r="I53" s="196">
        <f>IFERROR(H53/G53-1,"-")</f>
        <v>0.70360110803324094</v>
      </c>
      <c r="J53" s="195">
        <f t="shared" si="15"/>
        <v>762</v>
      </c>
      <c r="K53" s="196">
        <f>H53/H$8</f>
        <v>5.6554567034174281E-4</v>
      </c>
      <c r="L53" s="103"/>
    </row>
    <row r="54" spans="1:12" x14ac:dyDescent="0.25">
      <c r="A54" s="193"/>
      <c r="B54" s="190" t="s">
        <v>110</v>
      </c>
      <c r="C54" s="191">
        <v>1140</v>
      </c>
      <c r="D54" s="191">
        <v>7232</v>
      </c>
      <c r="E54" s="191">
        <v>11661</v>
      </c>
      <c r="F54" s="191">
        <v>9642</v>
      </c>
      <c r="G54" s="191">
        <v>14537</v>
      </c>
      <c r="H54" s="191">
        <v>13989</v>
      </c>
      <c r="I54" s="192">
        <f>IFERROR(H54/G54-1,"-")</f>
        <v>-3.7696911329710425E-2</v>
      </c>
      <c r="J54" s="191">
        <f t="shared" si="15"/>
        <v>-548</v>
      </c>
      <c r="K54" s="192">
        <f>H54/H$8</f>
        <v>4.2880316435830032E-3</v>
      </c>
      <c r="L54" s="103"/>
    </row>
    <row r="55" spans="1:12" s="76" customFormat="1" x14ac:dyDescent="0.25">
      <c r="A55" s="193"/>
      <c r="B55" s="194" t="s">
        <v>113</v>
      </c>
      <c r="C55" s="195">
        <v>81</v>
      </c>
      <c r="D55" s="195">
        <v>1468</v>
      </c>
      <c r="E55" s="195">
        <v>5102</v>
      </c>
      <c r="F55" s="195">
        <v>3569</v>
      </c>
      <c r="G55" s="195">
        <v>6181</v>
      </c>
      <c r="H55" s="195">
        <v>5500</v>
      </c>
      <c r="I55" s="196">
        <f t="shared" ref="I55:I62" si="16">IFERROR(H55/G55-1,"-")</f>
        <v>-0.11017634686943856</v>
      </c>
      <c r="J55" s="195">
        <f t="shared" si="15"/>
        <v>-681</v>
      </c>
      <c r="K55" s="196">
        <f t="shared" ref="K55:K62" si="17">H55/H$8</f>
        <v>1.6859085023737592E-3</v>
      </c>
      <c r="L55" s="197"/>
    </row>
    <row r="56" spans="1:12" s="76" customFormat="1" x14ac:dyDescent="0.25">
      <c r="A56" s="193"/>
      <c r="B56" s="194" t="s">
        <v>116</v>
      </c>
      <c r="C56" s="195">
        <v>256</v>
      </c>
      <c r="D56" s="195">
        <v>2212</v>
      </c>
      <c r="E56" s="195">
        <v>2314</v>
      </c>
      <c r="F56" s="195">
        <v>1791</v>
      </c>
      <c r="G56" s="195">
        <v>2519</v>
      </c>
      <c r="H56" s="195">
        <v>2593</v>
      </c>
      <c r="I56" s="196">
        <f t="shared" si="16"/>
        <v>2.9376736800317493E-2</v>
      </c>
      <c r="J56" s="195">
        <f t="shared" si="15"/>
        <v>74</v>
      </c>
      <c r="K56" s="196">
        <f t="shared" si="17"/>
        <v>7.9482922666457409E-4</v>
      </c>
      <c r="L56" s="197"/>
    </row>
    <row r="57" spans="1:12" x14ac:dyDescent="0.25">
      <c r="A57" s="193"/>
      <c r="B57" s="194" t="s">
        <v>119</v>
      </c>
      <c r="C57" s="195">
        <v>227</v>
      </c>
      <c r="D57" s="195">
        <v>656</v>
      </c>
      <c r="E57" s="195">
        <v>844</v>
      </c>
      <c r="F57" s="195">
        <v>638</v>
      </c>
      <c r="G57" s="195">
        <v>993</v>
      </c>
      <c r="H57" s="195">
        <v>1117</v>
      </c>
      <c r="I57" s="196">
        <f t="shared" si="16"/>
        <v>0.12487411883182276</v>
      </c>
      <c r="J57" s="195">
        <f t="shared" si="15"/>
        <v>124</v>
      </c>
      <c r="K57" s="196">
        <f t="shared" si="17"/>
        <v>3.4239269039117984E-4</v>
      </c>
      <c r="L57" s="103"/>
    </row>
    <row r="58" spans="1:12" x14ac:dyDescent="0.25">
      <c r="A58" s="193"/>
      <c r="B58" s="194" t="s">
        <v>126</v>
      </c>
      <c r="C58" s="195">
        <v>323</v>
      </c>
      <c r="D58" s="195">
        <v>341</v>
      </c>
      <c r="E58" s="195">
        <v>218</v>
      </c>
      <c r="F58" s="195">
        <v>96</v>
      </c>
      <c r="G58" s="195">
        <v>510</v>
      </c>
      <c r="H58" s="195">
        <v>581</v>
      </c>
      <c r="I58" s="196">
        <f t="shared" si="16"/>
        <v>0.13921568627450975</v>
      </c>
      <c r="J58" s="195">
        <f t="shared" si="15"/>
        <v>71</v>
      </c>
      <c r="K58" s="196">
        <f t="shared" si="17"/>
        <v>1.7809324361439164E-4</v>
      </c>
      <c r="L58" s="103"/>
    </row>
    <row r="59" spans="1:12" x14ac:dyDescent="0.25">
      <c r="A59" s="193"/>
      <c r="B59" s="194" t="s">
        <v>122</v>
      </c>
      <c r="C59" s="195">
        <v>68</v>
      </c>
      <c r="D59" s="195">
        <v>132</v>
      </c>
      <c r="E59" s="195">
        <v>313</v>
      </c>
      <c r="F59" s="195">
        <v>284</v>
      </c>
      <c r="G59" s="195">
        <v>282</v>
      </c>
      <c r="H59" s="195">
        <v>134</v>
      </c>
      <c r="I59" s="196">
        <f t="shared" si="16"/>
        <v>-0.52482269503546097</v>
      </c>
      <c r="J59" s="195">
        <f t="shared" si="15"/>
        <v>-148</v>
      </c>
      <c r="K59" s="196">
        <f t="shared" si="17"/>
        <v>4.1074861694197042E-5</v>
      </c>
      <c r="L59" s="103"/>
    </row>
    <row r="60" spans="1:12" x14ac:dyDescent="0.25">
      <c r="A60" s="193"/>
      <c r="B60" s="194" t="s">
        <v>131</v>
      </c>
      <c r="C60" s="195">
        <v>0</v>
      </c>
      <c r="D60" s="195">
        <v>30</v>
      </c>
      <c r="E60" s="195">
        <v>21</v>
      </c>
      <c r="F60" s="195">
        <v>29</v>
      </c>
      <c r="G60" s="195">
        <v>35</v>
      </c>
      <c r="H60" s="195">
        <v>24</v>
      </c>
      <c r="I60" s="196">
        <f t="shared" si="16"/>
        <v>-0.31428571428571428</v>
      </c>
      <c r="J60" s="195">
        <f t="shared" si="15"/>
        <v>-11</v>
      </c>
      <c r="K60" s="196">
        <f t="shared" si="17"/>
        <v>7.3566916467218582E-6</v>
      </c>
      <c r="L60" s="103"/>
    </row>
    <row r="61" spans="1:12" x14ac:dyDescent="0.25">
      <c r="A61" s="193" t="s">
        <v>147</v>
      </c>
      <c r="B61" s="194" t="s">
        <v>134</v>
      </c>
      <c r="C61" s="195">
        <v>0</v>
      </c>
      <c r="D61" s="195">
        <v>38</v>
      </c>
      <c r="E61" s="195">
        <v>4</v>
      </c>
      <c r="F61" s="195">
        <v>15</v>
      </c>
      <c r="G61" s="195">
        <v>13</v>
      </c>
      <c r="H61" s="195">
        <v>3</v>
      </c>
      <c r="I61" s="196">
        <f t="shared" si="16"/>
        <v>-0.76923076923076916</v>
      </c>
      <c r="J61" s="195">
        <f t="shared" si="15"/>
        <v>-10</v>
      </c>
      <c r="K61" s="196">
        <f t="shared" si="17"/>
        <v>9.1958645584023227E-7</v>
      </c>
      <c r="L61" s="103"/>
    </row>
    <row r="62" spans="1:12" x14ac:dyDescent="0.25">
      <c r="A62" s="193" t="s">
        <v>148</v>
      </c>
      <c r="B62" s="199" t="s">
        <v>148</v>
      </c>
      <c r="C62" s="200">
        <f t="shared" ref="C62" si="18">C54-SUM(C55:C61)</f>
        <v>185</v>
      </c>
      <c r="D62" s="200">
        <f t="shared" ref="D62:H62" si="19">D54-SUM(D55:D61)</f>
        <v>2355</v>
      </c>
      <c r="E62" s="200">
        <f t="shared" si="19"/>
        <v>2845</v>
      </c>
      <c r="F62" s="200">
        <f t="shared" si="19"/>
        <v>3220</v>
      </c>
      <c r="G62" s="200">
        <f t="shared" si="19"/>
        <v>4004</v>
      </c>
      <c r="H62" s="200">
        <f t="shared" si="19"/>
        <v>4037</v>
      </c>
      <c r="I62" s="201">
        <f t="shared" si="16"/>
        <v>8.2417582417582125E-3</v>
      </c>
      <c r="J62" s="200">
        <f>H62-G62</f>
        <v>33</v>
      </c>
      <c r="K62" s="201">
        <f t="shared" si="17"/>
        <v>1.2374568407423393E-3</v>
      </c>
      <c r="L62" s="103"/>
    </row>
    <row r="63" spans="1:12" s="177" customFormat="1" x14ac:dyDescent="0.25">
      <c r="A63" s="193"/>
      <c r="B63" s="186" t="s">
        <v>50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71</v>
      </c>
      <c r="C64" s="209">
        <v>25944</v>
      </c>
      <c r="D64" s="209">
        <v>32683</v>
      </c>
      <c r="E64" s="209">
        <v>125617</v>
      </c>
      <c r="F64" s="209">
        <v>71685</v>
      </c>
      <c r="G64" s="209">
        <v>168193</v>
      </c>
      <c r="H64" s="209">
        <v>105506</v>
      </c>
      <c r="I64" s="210">
        <f>IFERROR(H64/G64-1,"-")</f>
        <v>-0.37270873341934563</v>
      </c>
      <c r="J64" s="209">
        <f>H64-G64</f>
        <v>-62687</v>
      </c>
      <c r="K64" s="210">
        <f>H64/H$8</f>
        <v>3.2340629536626517E-2</v>
      </c>
      <c r="L64" s="103"/>
    </row>
    <row r="65" spans="1:12" x14ac:dyDescent="0.25">
      <c r="A65" s="193" t="s">
        <v>99</v>
      </c>
      <c r="B65" s="190" t="s">
        <v>100</v>
      </c>
      <c r="C65" s="191">
        <v>19800</v>
      </c>
      <c r="D65" s="191">
        <v>13239</v>
      </c>
      <c r="E65" s="191">
        <v>5290</v>
      </c>
      <c r="F65" s="191">
        <v>16051</v>
      </c>
      <c r="G65" s="191">
        <v>35528</v>
      </c>
      <c r="H65" s="191">
        <v>25693</v>
      </c>
      <c r="I65" s="192">
        <f>IFERROR(H65/G65-1,"-")</f>
        <v>-0.27682391353298808</v>
      </c>
      <c r="J65" s="191">
        <f t="shared" ref="J65:J75" si="20">H65-G65</f>
        <v>-9835</v>
      </c>
      <c r="K65" s="192">
        <f>H65/H$8</f>
        <v>7.8756449366343632E-3</v>
      </c>
      <c r="L65" s="103"/>
    </row>
    <row r="66" spans="1:12" x14ac:dyDescent="0.25">
      <c r="A66" s="193" t="s">
        <v>106</v>
      </c>
      <c r="B66" s="194" t="s">
        <v>106</v>
      </c>
      <c r="C66" s="195">
        <v>8075</v>
      </c>
      <c r="D66" s="195">
        <v>8494</v>
      </c>
      <c r="E66" s="195">
        <v>1269</v>
      </c>
      <c r="F66" s="195">
        <v>1020</v>
      </c>
      <c r="G66" s="195">
        <v>19034</v>
      </c>
      <c r="H66" s="195">
        <v>2896</v>
      </c>
      <c r="I66" s="196">
        <f>IFERROR(H66/G66-1,"-")</f>
        <v>-0.84785121361773674</v>
      </c>
      <c r="J66" s="195">
        <f t="shared" si="20"/>
        <v>-16138</v>
      </c>
      <c r="K66" s="196">
        <f>H66/H$8</f>
        <v>8.8770745870443756E-4</v>
      </c>
      <c r="L66" s="103"/>
    </row>
    <row r="67" spans="1:12" x14ac:dyDescent="0.25">
      <c r="A67" s="193" t="s">
        <v>103</v>
      </c>
      <c r="B67" s="194" t="s">
        <v>103</v>
      </c>
      <c r="C67" s="195">
        <v>11725</v>
      </c>
      <c r="D67" s="195">
        <v>4745</v>
      </c>
      <c r="E67" s="195">
        <v>4021</v>
      </c>
      <c r="F67" s="195">
        <v>15031</v>
      </c>
      <c r="G67" s="195">
        <v>16494</v>
      </c>
      <c r="H67" s="195">
        <v>22797</v>
      </c>
      <c r="I67" s="196">
        <f>IFERROR(H67/G67-1,"-")</f>
        <v>0.38213895962168065</v>
      </c>
      <c r="J67" s="195">
        <f t="shared" si="20"/>
        <v>6303</v>
      </c>
      <c r="K67" s="196">
        <f>H67/H$8</f>
        <v>6.9879374779299253E-3</v>
      </c>
      <c r="L67" s="103"/>
    </row>
    <row r="68" spans="1:12" x14ac:dyDescent="0.25">
      <c r="A68" s="193"/>
      <c r="B68" s="190" t="s">
        <v>110</v>
      </c>
      <c r="C68" s="191">
        <v>6144</v>
      </c>
      <c r="D68" s="191">
        <v>19444</v>
      </c>
      <c r="E68" s="191">
        <v>120327</v>
      </c>
      <c r="F68" s="191">
        <v>55634</v>
      </c>
      <c r="G68" s="191">
        <v>132665</v>
      </c>
      <c r="H68" s="191">
        <v>79813</v>
      </c>
      <c r="I68" s="192">
        <f>IFERROR(H68/G68-1,"-")</f>
        <v>-0.39838691440847251</v>
      </c>
      <c r="J68" s="191">
        <f t="shared" si="20"/>
        <v>-52852</v>
      </c>
      <c r="K68" s="192">
        <f>H68/H$8</f>
        <v>2.4464984599992152E-2</v>
      </c>
      <c r="L68" s="103"/>
    </row>
    <row r="69" spans="1:12" s="76" customFormat="1" x14ac:dyDescent="0.25">
      <c r="A69" s="193"/>
      <c r="B69" s="194" t="s">
        <v>113</v>
      </c>
      <c r="C69" s="195">
        <v>23</v>
      </c>
      <c r="D69" s="195">
        <v>514</v>
      </c>
      <c r="E69" s="195">
        <v>79516</v>
      </c>
      <c r="F69" s="195">
        <v>27254</v>
      </c>
      <c r="G69" s="195">
        <v>71431</v>
      </c>
      <c r="H69" s="195">
        <v>44438</v>
      </c>
      <c r="I69" s="196">
        <f t="shared" ref="I69:I76" si="21">IFERROR(H69/G69-1,"-")</f>
        <v>-0.37788915176883986</v>
      </c>
      <c r="J69" s="195">
        <f t="shared" si="20"/>
        <v>-26993</v>
      </c>
      <c r="K69" s="196">
        <f t="shared" ref="K69:K76" si="22">H69/H$8</f>
        <v>1.3621527641542747E-2</v>
      </c>
      <c r="L69" s="197"/>
    </row>
    <row r="70" spans="1:12" s="76" customFormat="1" x14ac:dyDescent="0.25">
      <c r="A70" s="193"/>
      <c r="B70" s="194" t="s">
        <v>116</v>
      </c>
      <c r="C70" s="195">
        <v>2866</v>
      </c>
      <c r="D70" s="195">
        <v>479</v>
      </c>
      <c r="E70" s="195">
        <v>1422</v>
      </c>
      <c r="F70" s="195">
        <v>4882</v>
      </c>
      <c r="G70" s="195">
        <v>3525</v>
      </c>
      <c r="H70" s="195">
        <v>4451</v>
      </c>
      <c r="I70" s="196">
        <f t="shared" si="21"/>
        <v>0.26269503546099293</v>
      </c>
      <c r="J70" s="195">
        <f t="shared" si="20"/>
        <v>926</v>
      </c>
      <c r="K70" s="196">
        <f t="shared" si="22"/>
        <v>1.3643597716482914E-3</v>
      </c>
      <c r="L70" s="197"/>
    </row>
    <row r="71" spans="1:12" x14ac:dyDescent="0.25">
      <c r="A71" s="193"/>
      <c r="B71" s="194" t="s">
        <v>119</v>
      </c>
      <c r="C71" s="195">
        <v>313</v>
      </c>
      <c r="D71" s="195">
        <v>7898</v>
      </c>
      <c r="E71" s="195">
        <v>12685</v>
      </c>
      <c r="F71" s="195">
        <v>2059</v>
      </c>
      <c r="G71" s="195">
        <v>17326</v>
      </c>
      <c r="H71" s="195">
        <v>10079</v>
      </c>
      <c r="I71" s="196">
        <f t="shared" si="21"/>
        <v>-0.41827311554888602</v>
      </c>
      <c r="J71" s="195">
        <f t="shared" si="20"/>
        <v>-7247</v>
      </c>
      <c r="K71" s="196">
        <f t="shared" si="22"/>
        <v>3.0895039628045669E-3</v>
      </c>
      <c r="L71" s="103"/>
    </row>
    <row r="72" spans="1:12" x14ac:dyDescent="0.25">
      <c r="A72" s="193"/>
      <c r="B72" s="194" t="s">
        <v>126</v>
      </c>
      <c r="C72" s="195">
        <v>307</v>
      </c>
      <c r="D72" s="195">
        <v>998</v>
      </c>
      <c r="E72" s="195">
        <v>2405</v>
      </c>
      <c r="F72" s="195">
        <v>2648</v>
      </c>
      <c r="G72" s="195">
        <v>6279</v>
      </c>
      <c r="H72" s="195">
        <v>3385</v>
      </c>
      <c r="I72" s="196">
        <f t="shared" si="21"/>
        <v>-0.4609014174231566</v>
      </c>
      <c r="J72" s="195">
        <f t="shared" si="20"/>
        <v>-2894</v>
      </c>
      <c r="K72" s="196">
        <f t="shared" si="22"/>
        <v>1.0376000510063954E-3</v>
      </c>
      <c r="L72" s="103"/>
    </row>
    <row r="73" spans="1:12" x14ac:dyDescent="0.25">
      <c r="A73" s="193"/>
      <c r="B73" s="194" t="s">
        <v>122</v>
      </c>
      <c r="C73" s="195">
        <v>1415</v>
      </c>
      <c r="D73" s="195">
        <v>1950</v>
      </c>
      <c r="E73" s="195">
        <v>1991</v>
      </c>
      <c r="F73" s="195">
        <v>673</v>
      </c>
      <c r="G73" s="195">
        <v>3376</v>
      </c>
      <c r="H73" s="195">
        <v>1192</v>
      </c>
      <c r="I73" s="196">
        <f t="shared" si="21"/>
        <v>-0.64691943127962093</v>
      </c>
      <c r="J73" s="195">
        <f t="shared" si="20"/>
        <v>-2184</v>
      </c>
      <c r="K73" s="196">
        <f t="shared" si="22"/>
        <v>3.6538235178718562E-4</v>
      </c>
      <c r="L73" s="103"/>
    </row>
    <row r="74" spans="1:12" x14ac:dyDescent="0.25">
      <c r="A74" s="193"/>
      <c r="B74" s="194" t="s">
        <v>131</v>
      </c>
      <c r="C74" s="195">
        <v>0</v>
      </c>
      <c r="D74" s="195">
        <v>0</v>
      </c>
      <c r="E74" s="195">
        <v>46</v>
      </c>
      <c r="F74" s="195">
        <v>30</v>
      </c>
      <c r="G74" s="195">
        <v>0</v>
      </c>
      <c r="H74" s="195">
        <v>24</v>
      </c>
      <c r="I74" s="196" t="str">
        <f t="shared" si="21"/>
        <v>-</v>
      </c>
      <c r="J74" s="195">
        <f t="shared" si="20"/>
        <v>24</v>
      </c>
      <c r="K74" s="196">
        <f t="shared" si="22"/>
        <v>7.3566916467218582E-6</v>
      </c>
      <c r="L74" s="103"/>
    </row>
    <row r="75" spans="1:12" x14ac:dyDescent="0.25">
      <c r="A75" s="193" t="s">
        <v>147</v>
      </c>
      <c r="B75" s="194" t="s">
        <v>134</v>
      </c>
      <c r="C75" s="195">
        <v>0</v>
      </c>
      <c r="D75" s="195">
        <v>0</v>
      </c>
      <c r="E75" s="195">
        <v>195</v>
      </c>
      <c r="F75" s="195">
        <v>68</v>
      </c>
      <c r="G75" s="195">
        <v>0</v>
      </c>
      <c r="H75" s="195">
        <v>260</v>
      </c>
      <c r="I75" s="196" t="str">
        <f t="shared" si="21"/>
        <v>-</v>
      </c>
      <c r="J75" s="195">
        <f t="shared" si="20"/>
        <v>260</v>
      </c>
      <c r="K75" s="196">
        <f t="shared" si="22"/>
        <v>7.9697492839486797E-5</v>
      </c>
      <c r="L75" s="103"/>
    </row>
    <row r="76" spans="1:12" x14ac:dyDescent="0.25">
      <c r="A76" s="193" t="s">
        <v>148</v>
      </c>
      <c r="B76" s="199" t="s">
        <v>148</v>
      </c>
      <c r="C76" s="200">
        <f t="shared" ref="C76" si="23">C68-SUM(C69:C75)</f>
        <v>1220</v>
      </c>
      <c r="D76" s="200">
        <f t="shared" ref="D76:H76" si="24">D68-SUM(D69:D75)</f>
        <v>7605</v>
      </c>
      <c r="E76" s="200">
        <f t="shared" si="24"/>
        <v>22067</v>
      </c>
      <c r="F76" s="200">
        <f t="shared" si="24"/>
        <v>18020</v>
      </c>
      <c r="G76" s="200">
        <f t="shared" si="24"/>
        <v>30728</v>
      </c>
      <c r="H76" s="200">
        <f t="shared" si="24"/>
        <v>15984</v>
      </c>
      <c r="I76" s="201">
        <f t="shared" si="21"/>
        <v>-0.47982296277011194</v>
      </c>
      <c r="J76" s="200">
        <f>H76-G76</f>
        <v>-14744</v>
      </c>
      <c r="K76" s="201">
        <f t="shared" si="22"/>
        <v>4.8995566367167577E-3</v>
      </c>
      <c r="L76" s="103"/>
    </row>
    <row r="77" spans="1:12" s="177" customFormat="1" x14ac:dyDescent="0.25">
      <c r="A77" s="193"/>
      <c r="B77" s="186" t="s">
        <v>51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71</v>
      </c>
      <c r="C78" s="209">
        <v>115808</v>
      </c>
      <c r="D78" s="209">
        <v>283986</v>
      </c>
      <c r="E78" s="209">
        <v>416027</v>
      </c>
      <c r="F78" s="209">
        <v>480859</v>
      </c>
      <c r="G78" s="209">
        <v>551869</v>
      </c>
      <c r="H78" s="209">
        <v>557802</v>
      </c>
      <c r="I78" s="210">
        <f>IFERROR(H78/G78-1,"-")</f>
        <v>1.0750739758891958E-2</v>
      </c>
      <c r="J78" s="209">
        <f>H78-G78</f>
        <v>5933</v>
      </c>
      <c r="K78" s="210">
        <f>H78/H$8</f>
        <v>0.17098238808019775</v>
      </c>
      <c r="L78" s="103"/>
    </row>
    <row r="79" spans="1:12" x14ac:dyDescent="0.25">
      <c r="A79" s="193" t="s">
        <v>99</v>
      </c>
      <c r="B79" s="190" t="s">
        <v>100</v>
      </c>
      <c r="C79" s="191">
        <v>66105</v>
      </c>
      <c r="D79" s="191">
        <v>162040</v>
      </c>
      <c r="E79" s="191">
        <v>197193</v>
      </c>
      <c r="F79" s="191">
        <v>202524</v>
      </c>
      <c r="G79" s="191">
        <v>229806</v>
      </c>
      <c r="H79" s="191">
        <v>238030</v>
      </c>
      <c r="I79" s="192">
        <f>IFERROR(H79/G79-1,"-")</f>
        <v>3.5786707048554023E-2</v>
      </c>
      <c r="J79" s="191">
        <f t="shared" ref="J79:J89" si="25">H79-G79</f>
        <v>8224</v>
      </c>
      <c r="K79" s="192">
        <f>H79/H$8</f>
        <v>7.2963054694550167E-2</v>
      </c>
      <c r="L79" s="103"/>
    </row>
    <row r="80" spans="1:12" x14ac:dyDescent="0.25">
      <c r="A80" s="193" t="s">
        <v>106</v>
      </c>
      <c r="B80" s="194" t="s">
        <v>106</v>
      </c>
      <c r="C80" s="195">
        <v>12032</v>
      </c>
      <c r="D80" s="195">
        <v>32184</v>
      </c>
      <c r="E80" s="195">
        <v>28797</v>
      </c>
      <c r="F80" s="195">
        <v>24830</v>
      </c>
      <c r="G80" s="195">
        <v>41307</v>
      </c>
      <c r="H80" s="195">
        <v>38574</v>
      </c>
      <c r="I80" s="196">
        <f>IFERROR(H80/G80-1,"-")</f>
        <v>-6.6163120052291413E-2</v>
      </c>
      <c r="J80" s="195">
        <f t="shared" si="25"/>
        <v>-2733</v>
      </c>
      <c r="K80" s="196">
        <f>H80/H$8</f>
        <v>1.1824042649193707E-2</v>
      </c>
      <c r="L80" s="103"/>
    </row>
    <row r="81" spans="1:12" x14ac:dyDescent="0.25">
      <c r="A81" s="193" t="s">
        <v>103</v>
      </c>
      <c r="B81" s="194" t="s">
        <v>103</v>
      </c>
      <c r="C81" s="195">
        <v>54073</v>
      </c>
      <c r="D81" s="195">
        <v>129856</v>
      </c>
      <c r="E81" s="195">
        <v>168396</v>
      </c>
      <c r="F81" s="195">
        <v>177694</v>
      </c>
      <c r="G81" s="195">
        <v>188499</v>
      </c>
      <c r="H81" s="195">
        <v>199456</v>
      </c>
      <c r="I81" s="196">
        <f>IFERROR(H81/G81-1,"-")</f>
        <v>5.8127629324293606E-2</v>
      </c>
      <c r="J81" s="195">
        <f t="shared" si="25"/>
        <v>10957</v>
      </c>
      <c r="K81" s="196">
        <f>H81/H$8</f>
        <v>6.1139012045356454E-2</v>
      </c>
      <c r="L81" s="103"/>
    </row>
    <row r="82" spans="1:12" x14ac:dyDescent="0.25">
      <c r="A82" s="193"/>
      <c r="B82" s="190" t="s">
        <v>110</v>
      </c>
      <c r="C82" s="191">
        <v>49703</v>
      </c>
      <c r="D82" s="191">
        <v>121946</v>
      </c>
      <c r="E82" s="191">
        <v>218834</v>
      </c>
      <c r="F82" s="191">
        <v>278335</v>
      </c>
      <c r="G82" s="191">
        <v>322063</v>
      </c>
      <c r="H82" s="191">
        <v>319772</v>
      </c>
      <c r="I82" s="192">
        <f>IFERROR(H82/G82-1,"-")</f>
        <v>-7.1135150576129291E-3</v>
      </c>
      <c r="J82" s="191">
        <f t="shared" si="25"/>
        <v>-2291</v>
      </c>
      <c r="K82" s="192">
        <f>H82/H$8</f>
        <v>9.8019333385647583E-2</v>
      </c>
      <c r="L82" s="103"/>
    </row>
    <row r="83" spans="1:12" s="76" customFormat="1" x14ac:dyDescent="0.25">
      <c r="A83" s="193"/>
      <c r="B83" s="194" t="s">
        <v>113</v>
      </c>
      <c r="C83" s="195">
        <v>4094</v>
      </c>
      <c r="D83" s="195">
        <v>7645</v>
      </c>
      <c r="E83" s="195">
        <v>55284</v>
      </c>
      <c r="F83" s="195">
        <v>66954</v>
      </c>
      <c r="G83" s="195">
        <v>75222</v>
      </c>
      <c r="H83" s="195">
        <v>79288</v>
      </c>
      <c r="I83" s="196">
        <f t="shared" ref="I83:I90" si="26">IFERROR(H83/G83-1,"-")</f>
        <v>5.4053335460370722E-2</v>
      </c>
      <c r="J83" s="195">
        <f t="shared" si="25"/>
        <v>4066</v>
      </c>
      <c r="K83" s="196">
        <f t="shared" ref="K83:K90" si="27">H83/H$8</f>
        <v>2.4304056970220114E-2</v>
      </c>
      <c r="L83" s="197"/>
    </row>
    <row r="84" spans="1:12" s="76" customFormat="1" x14ac:dyDescent="0.25">
      <c r="A84" s="193"/>
      <c r="B84" s="194" t="s">
        <v>116</v>
      </c>
      <c r="C84" s="195">
        <v>18885</v>
      </c>
      <c r="D84" s="195">
        <v>38422</v>
      </c>
      <c r="E84" s="195">
        <v>66358</v>
      </c>
      <c r="F84" s="195">
        <v>65688</v>
      </c>
      <c r="G84" s="195">
        <v>68793</v>
      </c>
      <c r="H84" s="195">
        <v>71620</v>
      </c>
      <c r="I84" s="196">
        <f t="shared" si="26"/>
        <v>4.109429738490844E-2</v>
      </c>
      <c r="J84" s="195">
        <f t="shared" si="25"/>
        <v>2827</v>
      </c>
      <c r="K84" s="196">
        <f t="shared" si="27"/>
        <v>2.1953593989092478E-2</v>
      </c>
      <c r="L84" s="197"/>
    </row>
    <row r="85" spans="1:12" x14ac:dyDescent="0.25">
      <c r="A85" s="193"/>
      <c r="B85" s="194" t="s">
        <v>119</v>
      </c>
      <c r="C85" s="195">
        <v>4147</v>
      </c>
      <c r="D85" s="195">
        <v>14723</v>
      </c>
      <c r="E85" s="195">
        <v>17002</v>
      </c>
      <c r="F85" s="195">
        <v>33567</v>
      </c>
      <c r="G85" s="195">
        <v>43043</v>
      </c>
      <c r="H85" s="195">
        <v>41030</v>
      </c>
      <c r="I85" s="196">
        <f t="shared" si="26"/>
        <v>-4.6767186302069996E-2</v>
      </c>
      <c r="J85" s="195">
        <f t="shared" si="25"/>
        <v>-2013</v>
      </c>
      <c r="K85" s="196">
        <f t="shared" si="27"/>
        <v>1.2576877427708244E-2</v>
      </c>
      <c r="L85" s="103"/>
    </row>
    <row r="86" spans="1:12" x14ac:dyDescent="0.25">
      <c r="A86" s="193"/>
      <c r="B86" s="194" t="s">
        <v>126</v>
      </c>
      <c r="C86" s="195">
        <v>1443</v>
      </c>
      <c r="D86" s="195">
        <v>5378</v>
      </c>
      <c r="E86" s="195">
        <v>10210</v>
      </c>
      <c r="F86" s="195">
        <v>13529</v>
      </c>
      <c r="G86" s="195">
        <v>17817</v>
      </c>
      <c r="H86" s="195">
        <v>15438</v>
      </c>
      <c r="I86" s="196">
        <f t="shared" si="26"/>
        <v>-0.13352416231688835</v>
      </c>
      <c r="J86" s="195">
        <f t="shared" si="25"/>
        <v>-2379</v>
      </c>
      <c r="K86" s="196">
        <f t="shared" si="27"/>
        <v>4.732191901753835E-3</v>
      </c>
      <c r="L86" s="103"/>
    </row>
    <row r="87" spans="1:12" x14ac:dyDescent="0.25">
      <c r="A87" s="193"/>
      <c r="B87" s="194" t="s">
        <v>122</v>
      </c>
      <c r="C87" s="195">
        <v>1276</v>
      </c>
      <c r="D87" s="195">
        <v>6710</v>
      </c>
      <c r="E87" s="195">
        <v>2618</v>
      </c>
      <c r="F87" s="195">
        <v>6391</v>
      </c>
      <c r="G87" s="195">
        <v>5956</v>
      </c>
      <c r="H87" s="195">
        <v>6898</v>
      </c>
      <c r="I87" s="196">
        <f t="shared" si="26"/>
        <v>0.15815983881799855</v>
      </c>
      <c r="J87" s="195">
        <f t="shared" si="25"/>
        <v>942</v>
      </c>
      <c r="K87" s="196">
        <f t="shared" si="27"/>
        <v>2.1144357907953073E-3</v>
      </c>
      <c r="L87" s="103"/>
    </row>
    <row r="88" spans="1:12" x14ac:dyDescent="0.25">
      <c r="A88" s="193"/>
      <c r="B88" s="194" t="s">
        <v>131</v>
      </c>
      <c r="C88" s="195">
        <v>9</v>
      </c>
      <c r="D88" s="195">
        <v>840</v>
      </c>
      <c r="E88" s="195">
        <v>2025</v>
      </c>
      <c r="F88" s="195">
        <v>1177</v>
      </c>
      <c r="G88" s="195">
        <v>1100</v>
      </c>
      <c r="H88" s="195">
        <v>2237</v>
      </c>
      <c r="I88" s="196">
        <f t="shared" si="26"/>
        <v>1.0336363636363637</v>
      </c>
      <c r="J88" s="195">
        <f t="shared" si="25"/>
        <v>1137</v>
      </c>
      <c r="K88" s="196">
        <f t="shared" si="27"/>
        <v>6.8570496723819989E-4</v>
      </c>
      <c r="L88" s="103"/>
    </row>
    <row r="89" spans="1:12" x14ac:dyDescent="0.25">
      <c r="A89" s="193" t="s">
        <v>147</v>
      </c>
      <c r="B89" s="194" t="s">
        <v>134</v>
      </c>
      <c r="C89" s="195">
        <v>67</v>
      </c>
      <c r="D89" s="195">
        <v>187</v>
      </c>
      <c r="E89" s="195">
        <v>1100</v>
      </c>
      <c r="F89" s="195">
        <v>642</v>
      </c>
      <c r="G89" s="195">
        <v>407</v>
      </c>
      <c r="H89" s="195">
        <v>561</v>
      </c>
      <c r="I89" s="196">
        <f t="shared" si="26"/>
        <v>0.37837837837837829</v>
      </c>
      <c r="J89" s="195">
        <f t="shared" si="25"/>
        <v>154</v>
      </c>
      <c r="K89" s="196">
        <f t="shared" si="27"/>
        <v>1.7196266724212343E-4</v>
      </c>
      <c r="L89" s="103"/>
    </row>
    <row r="90" spans="1:12" x14ac:dyDescent="0.25">
      <c r="A90" s="193" t="s">
        <v>148</v>
      </c>
      <c r="B90" s="199" t="s">
        <v>148</v>
      </c>
      <c r="C90" s="200">
        <f t="shared" ref="C90" si="28">C82-SUM(C83:C89)</f>
        <v>19782</v>
      </c>
      <c r="D90" s="200">
        <f t="shared" ref="D90:H90" si="29">D82-SUM(D83:D89)</f>
        <v>48041</v>
      </c>
      <c r="E90" s="200">
        <f t="shared" si="29"/>
        <v>64237</v>
      </c>
      <c r="F90" s="200">
        <f t="shared" si="29"/>
        <v>90387</v>
      </c>
      <c r="G90" s="200">
        <f t="shared" si="29"/>
        <v>109725</v>
      </c>
      <c r="H90" s="200">
        <f t="shared" si="29"/>
        <v>102700</v>
      </c>
      <c r="I90" s="201">
        <f t="shared" si="26"/>
        <v>-6.4023695602642983E-2</v>
      </c>
      <c r="J90" s="200">
        <f>H90-G90</f>
        <v>-7025</v>
      </c>
      <c r="K90" s="201">
        <f t="shared" si="27"/>
        <v>3.1480509671597282E-2</v>
      </c>
      <c r="L90" s="103"/>
    </row>
    <row r="91" spans="1:12" s="177" customFormat="1" x14ac:dyDescent="0.25">
      <c r="A91" s="193"/>
      <c r="B91" s="186" t="s">
        <v>52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71</v>
      </c>
      <c r="C92" s="209">
        <v>6941</v>
      </c>
      <c r="D92" s="209">
        <v>8587</v>
      </c>
      <c r="E92" s="209">
        <v>10270</v>
      </c>
      <c r="F92" s="209">
        <v>11871</v>
      </c>
      <c r="G92" s="209">
        <v>9259</v>
      </c>
      <c r="H92" s="209">
        <v>11761</v>
      </c>
      <c r="I92" s="210">
        <f>IFERROR(H92/G92-1,"-")</f>
        <v>0.27022356625985533</v>
      </c>
      <c r="J92" s="209">
        <f>H92-G92</f>
        <v>2502</v>
      </c>
      <c r="K92" s="210">
        <f>H92/H$8</f>
        <v>3.6050854357123239E-3</v>
      </c>
      <c r="L92" s="103"/>
    </row>
    <row r="93" spans="1:12" x14ac:dyDescent="0.25">
      <c r="A93" s="193" t="s">
        <v>99</v>
      </c>
      <c r="B93" s="190" t="s">
        <v>100</v>
      </c>
      <c r="C93" s="191">
        <v>5019</v>
      </c>
      <c r="D93" s="191">
        <v>4452</v>
      </c>
      <c r="E93" s="191">
        <v>6043</v>
      </c>
      <c r="F93" s="191">
        <v>7150</v>
      </c>
      <c r="G93" s="191">
        <v>4695</v>
      </c>
      <c r="H93" s="191">
        <v>7231</v>
      </c>
      <c r="I93" s="192">
        <f>IFERROR(H93/G93-1,"-")</f>
        <v>0.54014909478168271</v>
      </c>
      <c r="J93" s="191">
        <f t="shared" ref="J93:J103" si="30">H93-G93</f>
        <v>2536</v>
      </c>
      <c r="K93" s="192">
        <f>H93/H$8</f>
        <v>2.2165098873935733E-3</v>
      </c>
      <c r="L93" s="103"/>
    </row>
    <row r="94" spans="1:12" x14ac:dyDescent="0.25">
      <c r="A94" s="193" t="s">
        <v>106</v>
      </c>
      <c r="B94" s="194" t="s">
        <v>106</v>
      </c>
      <c r="C94" s="195">
        <v>2303</v>
      </c>
      <c r="D94" s="195">
        <v>1356</v>
      </c>
      <c r="E94" s="195">
        <v>2044</v>
      </c>
      <c r="F94" s="195">
        <v>2706</v>
      </c>
      <c r="G94" s="195">
        <v>1092</v>
      </c>
      <c r="H94" s="195">
        <v>3661</v>
      </c>
      <c r="I94" s="196">
        <f>IFERROR(H94/G94-1,"-")</f>
        <v>2.3525641025641026</v>
      </c>
      <c r="J94" s="195">
        <f t="shared" si="30"/>
        <v>2569</v>
      </c>
      <c r="K94" s="196">
        <f>H94/H$8</f>
        <v>1.1222020049436968E-3</v>
      </c>
      <c r="L94" s="103"/>
    </row>
    <row r="95" spans="1:12" x14ac:dyDescent="0.25">
      <c r="A95" s="193" t="s">
        <v>103</v>
      </c>
      <c r="B95" s="194" t="s">
        <v>103</v>
      </c>
      <c r="C95" s="195">
        <v>2716</v>
      </c>
      <c r="D95" s="195">
        <v>3096</v>
      </c>
      <c r="E95" s="195">
        <v>3999</v>
      </c>
      <c r="F95" s="195">
        <v>4444</v>
      </c>
      <c r="G95" s="195">
        <v>3603</v>
      </c>
      <c r="H95" s="195">
        <v>3570</v>
      </c>
      <c r="I95" s="196">
        <f>IFERROR(H95/G95-1,"-")</f>
        <v>-9.1590341382181695E-3</v>
      </c>
      <c r="J95" s="195">
        <f t="shared" si="30"/>
        <v>-33</v>
      </c>
      <c r="K95" s="196">
        <f>H95/H$8</f>
        <v>1.0943078824498765E-3</v>
      </c>
      <c r="L95" s="103"/>
    </row>
    <row r="96" spans="1:12" x14ac:dyDescent="0.25">
      <c r="A96" s="193"/>
      <c r="B96" s="190" t="s">
        <v>110</v>
      </c>
      <c r="C96" s="191">
        <v>1922</v>
      </c>
      <c r="D96" s="191">
        <v>4135</v>
      </c>
      <c r="E96" s="191">
        <v>4227</v>
      </c>
      <c r="F96" s="191">
        <v>4721</v>
      </c>
      <c r="G96" s="191">
        <v>4564</v>
      </c>
      <c r="H96" s="191">
        <v>4530</v>
      </c>
      <c r="I96" s="192">
        <f>IFERROR(H96/G96-1,"-")</f>
        <v>-7.4496056091147844E-3</v>
      </c>
      <c r="J96" s="191">
        <f t="shared" si="30"/>
        <v>-34</v>
      </c>
      <c r="K96" s="192">
        <f>H96/H$8</f>
        <v>1.3885755483187508E-3</v>
      </c>
      <c r="L96" s="103"/>
    </row>
    <row r="97" spans="1:12" s="76" customFormat="1" x14ac:dyDescent="0.25">
      <c r="A97" s="193"/>
      <c r="B97" s="194" t="s">
        <v>113</v>
      </c>
      <c r="C97" s="195">
        <v>66</v>
      </c>
      <c r="D97" s="195">
        <v>415</v>
      </c>
      <c r="E97" s="195">
        <v>482</v>
      </c>
      <c r="F97" s="195">
        <v>571</v>
      </c>
      <c r="G97" s="195">
        <v>572</v>
      </c>
      <c r="H97" s="195">
        <v>348</v>
      </c>
      <c r="I97" s="196">
        <f t="shared" ref="I97:I104" si="31">IFERROR(H97/G97-1,"-")</f>
        <v>-0.39160839160839156</v>
      </c>
      <c r="J97" s="195">
        <f t="shared" si="30"/>
        <v>-224</v>
      </c>
      <c r="K97" s="196">
        <f t="shared" ref="K97:K104" si="32">H97/H$8</f>
        <v>1.0667202887746694E-4</v>
      </c>
      <c r="L97" s="197"/>
    </row>
    <row r="98" spans="1:12" s="76" customFormat="1" x14ac:dyDescent="0.25">
      <c r="A98" s="193"/>
      <c r="B98" s="194" t="s">
        <v>116</v>
      </c>
      <c r="C98" s="195">
        <v>307</v>
      </c>
      <c r="D98" s="195">
        <v>1325</v>
      </c>
      <c r="E98" s="195">
        <v>1073</v>
      </c>
      <c r="F98" s="195">
        <v>1227</v>
      </c>
      <c r="G98" s="195">
        <v>1129</v>
      </c>
      <c r="H98" s="195">
        <v>915</v>
      </c>
      <c r="I98" s="196">
        <f t="shared" si="31"/>
        <v>-0.18954827280779452</v>
      </c>
      <c r="J98" s="195">
        <f t="shared" si="30"/>
        <v>-214</v>
      </c>
      <c r="K98" s="196">
        <f t="shared" si="32"/>
        <v>2.8047386903127082E-4</v>
      </c>
      <c r="L98" s="197"/>
    </row>
    <row r="99" spans="1:12" x14ac:dyDescent="0.25">
      <c r="A99" s="193"/>
      <c r="B99" s="194" t="s">
        <v>119</v>
      </c>
      <c r="C99" s="195">
        <v>912</v>
      </c>
      <c r="D99" s="195">
        <v>932</v>
      </c>
      <c r="E99" s="195">
        <v>860</v>
      </c>
      <c r="F99" s="195">
        <v>734</v>
      </c>
      <c r="G99" s="195">
        <v>989</v>
      </c>
      <c r="H99" s="195">
        <v>1043</v>
      </c>
      <c r="I99" s="196">
        <f t="shared" si="31"/>
        <v>5.4600606673407492E-2</v>
      </c>
      <c r="J99" s="195">
        <f t="shared" si="30"/>
        <v>54</v>
      </c>
      <c r="K99" s="196">
        <f t="shared" si="32"/>
        <v>3.197095578137874E-4</v>
      </c>
      <c r="L99" s="103"/>
    </row>
    <row r="100" spans="1:12" x14ac:dyDescent="0.25">
      <c r="A100" s="193"/>
      <c r="B100" s="194" t="s">
        <v>126</v>
      </c>
      <c r="C100" s="195">
        <v>19</v>
      </c>
      <c r="D100" s="195">
        <v>76</v>
      </c>
      <c r="E100" s="195">
        <v>383</v>
      </c>
      <c r="F100" s="195">
        <v>153</v>
      </c>
      <c r="G100" s="195">
        <v>219</v>
      </c>
      <c r="H100" s="195">
        <v>98</v>
      </c>
      <c r="I100" s="196">
        <f t="shared" si="31"/>
        <v>-0.55251141552511418</v>
      </c>
      <c r="J100" s="195">
        <f t="shared" si="30"/>
        <v>-121</v>
      </c>
      <c r="K100" s="196">
        <f t="shared" si="32"/>
        <v>3.0039824224114254E-5</v>
      </c>
      <c r="L100" s="103"/>
    </row>
    <row r="101" spans="1:12" x14ac:dyDescent="0.25">
      <c r="A101" s="193"/>
      <c r="B101" s="194" t="s">
        <v>122</v>
      </c>
      <c r="C101" s="195">
        <v>120</v>
      </c>
      <c r="D101" s="195">
        <v>67</v>
      </c>
      <c r="E101" s="195">
        <v>142</v>
      </c>
      <c r="F101" s="195">
        <v>117</v>
      </c>
      <c r="G101" s="195">
        <v>136</v>
      </c>
      <c r="H101" s="195">
        <v>157</v>
      </c>
      <c r="I101" s="196">
        <f t="shared" si="31"/>
        <v>0.15441176470588225</v>
      </c>
      <c r="J101" s="195">
        <f t="shared" si="30"/>
        <v>21</v>
      </c>
      <c r="K101" s="196">
        <f t="shared" si="32"/>
        <v>4.8125024522305489E-5</v>
      </c>
      <c r="L101" s="103"/>
    </row>
    <row r="102" spans="1:12" x14ac:dyDescent="0.25">
      <c r="A102" s="193"/>
      <c r="B102" s="194" t="s">
        <v>131</v>
      </c>
      <c r="C102" s="195">
        <v>1</v>
      </c>
      <c r="D102" s="195">
        <v>0</v>
      </c>
      <c r="E102" s="195">
        <v>63</v>
      </c>
      <c r="F102" s="195">
        <v>6</v>
      </c>
      <c r="G102" s="195">
        <v>4</v>
      </c>
      <c r="H102" s="195">
        <v>2</v>
      </c>
      <c r="I102" s="196">
        <f t="shared" si="31"/>
        <v>-0.5</v>
      </c>
      <c r="J102" s="195">
        <f t="shared" si="30"/>
        <v>-2</v>
      </c>
      <c r="K102" s="196">
        <f t="shared" si="32"/>
        <v>6.1305763722682152E-7</v>
      </c>
      <c r="L102" s="103"/>
    </row>
    <row r="103" spans="1:12" x14ac:dyDescent="0.25">
      <c r="A103" s="193" t="s">
        <v>147</v>
      </c>
      <c r="B103" s="194" t="s">
        <v>134</v>
      </c>
      <c r="C103" s="195">
        <v>3</v>
      </c>
      <c r="D103" s="195">
        <v>30</v>
      </c>
      <c r="E103" s="195">
        <v>12</v>
      </c>
      <c r="F103" s="195">
        <v>34</v>
      </c>
      <c r="G103" s="195">
        <v>23</v>
      </c>
      <c r="H103" s="195">
        <v>6</v>
      </c>
      <c r="I103" s="196">
        <f t="shared" si="31"/>
        <v>-0.73913043478260865</v>
      </c>
      <c r="J103" s="195">
        <f t="shared" si="30"/>
        <v>-17</v>
      </c>
      <c r="K103" s="196">
        <f t="shared" si="32"/>
        <v>1.8391729116804645E-6</v>
      </c>
      <c r="L103" s="103"/>
    </row>
    <row r="104" spans="1:12" x14ac:dyDescent="0.25">
      <c r="A104" s="193" t="s">
        <v>148</v>
      </c>
      <c r="B104" s="199" t="s">
        <v>148</v>
      </c>
      <c r="C104" s="200">
        <f t="shared" ref="C104" si="33">C96-SUM(C97:C103)</f>
        <v>494</v>
      </c>
      <c r="D104" s="200">
        <f t="shared" ref="D104:H104" si="34">D96-SUM(D97:D103)</f>
        <v>1290</v>
      </c>
      <c r="E104" s="200">
        <f t="shared" si="34"/>
        <v>1212</v>
      </c>
      <c r="F104" s="200">
        <f t="shared" si="34"/>
        <v>1879</v>
      </c>
      <c r="G104" s="200">
        <f t="shared" si="34"/>
        <v>1492</v>
      </c>
      <c r="H104" s="200">
        <f t="shared" si="34"/>
        <v>1961</v>
      </c>
      <c r="I104" s="201">
        <f t="shared" si="31"/>
        <v>0.31434316353887404</v>
      </c>
      <c r="J104" s="200">
        <f>H104-G104</f>
        <v>469</v>
      </c>
      <c r="K104" s="201">
        <f t="shared" si="32"/>
        <v>6.0110301330089854E-4</v>
      </c>
      <c r="L104" s="103"/>
    </row>
    <row r="105" spans="1:12" s="177" customFormat="1" x14ac:dyDescent="0.25">
      <c r="A105" s="193"/>
      <c r="B105" s="186" t="s">
        <v>53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71</v>
      </c>
      <c r="C106" s="209">
        <v>51125</v>
      </c>
      <c r="D106" s="209">
        <v>93383</v>
      </c>
      <c r="E106" s="209">
        <v>136811</v>
      </c>
      <c r="F106" s="209">
        <v>135765</v>
      </c>
      <c r="G106" s="209">
        <v>150260</v>
      </c>
      <c r="H106" s="209">
        <v>139313</v>
      </c>
      <c r="I106" s="210">
        <f>IFERROR(H106/G106-1,"-")</f>
        <v>-7.2853720218288287E-2</v>
      </c>
      <c r="J106" s="209">
        <f>H106-G106</f>
        <v>-10947</v>
      </c>
      <c r="K106" s="210">
        <f>H106/H$8</f>
        <v>4.2703449307490093E-2</v>
      </c>
      <c r="L106" s="103"/>
    </row>
    <row r="107" spans="1:12" x14ac:dyDescent="0.25">
      <c r="A107" s="193" t="s">
        <v>99</v>
      </c>
      <c r="B107" s="190" t="s">
        <v>100</v>
      </c>
      <c r="C107" s="191">
        <v>30547</v>
      </c>
      <c r="D107" s="191">
        <v>28927</v>
      </c>
      <c r="E107" s="191">
        <v>31594</v>
      </c>
      <c r="F107" s="191">
        <v>26883</v>
      </c>
      <c r="G107" s="191">
        <v>30588</v>
      </c>
      <c r="H107" s="191">
        <v>29442</v>
      </c>
      <c r="I107" s="192">
        <f>IFERROR(H107/G107-1,"-")</f>
        <v>-3.7465672812867834E-2</v>
      </c>
      <c r="J107" s="191">
        <f t="shared" ref="J107:J117" si="35">H107-G107</f>
        <v>-1146</v>
      </c>
      <c r="K107" s="192">
        <f>H107/H$8</f>
        <v>9.0248214776160393E-3</v>
      </c>
      <c r="L107" s="103"/>
    </row>
    <row r="108" spans="1:12" x14ac:dyDescent="0.25">
      <c r="A108" s="193" t="s">
        <v>106</v>
      </c>
      <c r="B108" s="194" t="s">
        <v>106</v>
      </c>
      <c r="C108" s="195">
        <v>949</v>
      </c>
      <c r="D108" s="195">
        <v>9549</v>
      </c>
      <c r="E108" s="195">
        <v>11561</v>
      </c>
      <c r="F108" s="195">
        <v>6883</v>
      </c>
      <c r="G108" s="195">
        <v>12107</v>
      </c>
      <c r="H108" s="195">
        <v>10498</v>
      </c>
      <c r="I108" s="196">
        <f>IFERROR(H108/G108-1,"-")</f>
        <v>-0.1328983232840506</v>
      </c>
      <c r="J108" s="195">
        <f t="shared" si="35"/>
        <v>-1609</v>
      </c>
      <c r="K108" s="196">
        <f>H108/H$8</f>
        <v>3.2179395378035863E-3</v>
      </c>
      <c r="L108" s="103"/>
    </row>
    <row r="109" spans="1:12" x14ac:dyDescent="0.25">
      <c r="A109" s="193" t="s">
        <v>103</v>
      </c>
      <c r="B109" s="194" t="s">
        <v>103</v>
      </c>
      <c r="C109" s="195">
        <v>29598</v>
      </c>
      <c r="D109" s="195">
        <v>19378</v>
      </c>
      <c r="E109" s="195">
        <v>20033</v>
      </c>
      <c r="F109" s="195">
        <v>20000</v>
      </c>
      <c r="G109" s="195">
        <v>18481</v>
      </c>
      <c r="H109" s="195">
        <v>18944</v>
      </c>
      <c r="I109" s="196">
        <f>IFERROR(H109/G109-1,"-")</f>
        <v>2.5052756885449945E-2</v>
      </c>
      <c r="J109" s="195">
        <f t="shared" si="35"/>
        <v>463</v>
      </c>
      <c r="K109" s="196">
        <f>H109/H$8</f>
        <v>5.8068819398124534E-3</v>
      </c>
      <c r="L109" s="103"/>
    </row>
    <row r="110" spans="1:12" x14ac:dyDescent="0.25">
      <c r="A110" s="193"/>
      <c r="B110" s="190" t="s">
        <v>110</v>
      </c>
      <c r="C110" s="191">
        <v>20578</v>
      </c>
      <c r="D110" s="191">
        <v>64456</v>
      </c>
      <c r="E110" s="191">
        <v>105217</v>
      </c>
      <c r="F110" s="191">
        <v>108882</v>
      </c>
      <c r="G110" s="191">
        <v>119672</v>
      </c>
      <c r="H110" s="191">
        <v>109871</v>
      </c>
      <c r="I110" s="192">
        <f>IFERROR(H110/G110-1,"-")</f>
        <v>-8.1898856875459614E-2</v>
      </c>
      <c r="J110" s="191">
        <f t="shared" si="35"/>
        <v>-9801</v>
      </c>
      <c r="K110" s="192">
        <f>H110/H$8</f>
        <v>3.3678627829874054E-2</v>
      </c>
      <c r="L110" s="103"/>
    </row>
    <row r="111" spans="1:12" s="76" customFormat="1" x14ac:dyDescent="0.25">
      <c r="A111" s="193"/>
      <c r="B111" s="194" t="s">
        <v>113</v>
      </c>
      <c r="C111" s="195">
        <v>5444</v>
      </c>
      <c r="D111" s="195">
        <v>29383</v>
      </c>
      <c r="E111" s="195">
        <v>65185</v>
      </c>
      <c r="F111" s="195">
        <v>75839</v>
      </c>
      <c r="G111" s="195">
        <v>82502</v>
      </c>
      <c r="H111" s="195">
        <v>74484</v>
      </c>
      <c r="I111" s="196">
        <f t="shared" ref="I111:I118" si="36">IFERROR(H111/G111-1,"-")</f>
        <v>-9.7185522775205424E-2</v>
      </c>
      <c r="J111" s="195">
        <f t="shared" si="35"/>
        <v>-8018</v>
      </c>
      <c r="K111" s="196">
        <f t="shared" ref="K111:K118" si="37">H111/H$8</f>
        <v>2.2831492525601287E-2</v>
      </c>
      <c r="L111" s="197"/>
    </row>
    <row r="112" spans="1:12" s="76" customFormat="1" x14ac:dyDescent="0.25">
      <c r="A112" s="193"/>
      <c r="B112" s="194" t="s">
        <v>116</v>
      </c>
      <c r="C112" s="195">
        <v>2629</v>
      </c>
      <c r="D112" s="195">
        <v>3392</v>
      </c>
      <c r="E112" s="195">
        <v>2991</v>
      </c>
      <c r="F112" s="195">
        <v>2725</v>
      </c>
      <c r="G112" s="195">
        <v>4368</v>
      </c>
      <c r="H112" s="195">
        <v>3395</v>
      </c>
      <c r="I112" s="196">
        <f t="shared" si="36"/>
        <v>-0.22275641025641024</v>
      </c>
      <c r="J112" s="195">
        <f t="shared" si="35"/>
        <v>-973</v>
      </c>
      <c r="K112" s="196">
        <f t="shared" si="37"/>
        <v>1.0406653391925296E-3</v>
      </c>
      <c r="L112" s="197"/>
    </row>
    <row r="113" spans="1:12" x14ac:dyDescent="0.25">
      <c r="A113" s="193"/>
      <c r="B113" s="194" t="s">
        <v>119</v>
      </c>
      <c r="C113" s="195">
        <v>1664</v>
      </c>
      <c r="D113" s="195">
        <v>10470</v>
      </c>
      <c r="E113" s="195">
        <v>7591</v>
      </c>
      <c r="F113" s="195">
        <v>8768</v>
      </c>
      <c r="G113" s="195">
        <v>9306</v>
      </c>
      <c r="H113" s="195">
        <v>9120</v>
      </c>
      <c r="I113" s="196">
        <f t="shared" si="36"/>
        <v>-1.9987105093488111E-2</v>
      </c>
      <c r="J113" s="195">
        <f t="shared" si="35"/>
        <v>-186</v>
      </c>
      <c r="K113" s="196">
        <f t="shared" si="37"/>
        <v>2.7955428257543063E-3</v>
      </c>
      <c r="L113" s="103"/>
    </row>
    <row r="114" spans="1:12" x14ac:dyDescent="0.25">
      <c r="A114" s="193"/>
      <c r="B114" s="194" t="s">
        <v>126</v>
      </c>
      <c r="C114" s="195">
        <v>3058</v>
      </c>
      <c r="D114" s="195">
        <v>3790</v>
      </c>
      <c r="E114" s="195">
        <v>1997</v>
      </c>
      <c r="F114" s="195">
        <v>3575</v>
      </c>
      <c r="G114" s="195">
        <v>2598</v>
      </c>
      <c r="H114" s="195">
        <v>3671</v>
      </c>
      <c r="I114" s="196">
        <f t="shared" si="36"/>
        <v>0.41301000769822949</v>
      </c>
      <c r="J114" s="195">
        <f t="shared" si="35"/>
        <v>1073</v>
      </c>
      <c r="K114" s="196">
        <f t="shared" si="37"/>
        <v>1.1252672931298308E-3</v>
      </c>
      <c r="L114" s="103"/>
    </row>
    <row r="115" spans="1:12" x14ac:dyDescent="0.25">
      <c r="A115" s="193"/>
      <c r="B115" s="194" t="s">
        <v>122</v>
      </c>
      <c r="C115" s="195">
        <v>3277</v>
      </c>
      <c r="D115" s="195">
        <v>4263</v>
      </c>
      <c r="E115" s="195">
        <v>3955</v>
      </c>
      <c r="F115" s="195">
        <v>1969</v>
      </c>
      <c r="G115" s="195">
        <v>2079</v>
      </c>
      <c r="H115" s="195">
        <v>3007</v>
      </c>
      <c r="I115" s="196">
        <f t="shared" si="36"/>
        <v>0.4463684463684463</v>
      </c>
      <c r="J115" s="195">
        <f t="shared" si="35"/>
        <v>928</v>
      </c>
      <c r="K115" s="196">
        <f t="shared" si="37"/>
        <v>9.2173215757052616E-4</v>
      </c>
      <c r="L115" s="103"/>
    </row>
    <row r="116" spans="1:12" x14ac:dyDescent="0.25">
      <c r="A116" s="193"/>
      <c r="B116" s="194" t="s">
        <v>131</v>
      </c>
      <c r="C116" s="195">
        <v>3</v>
      </c>
      <c r="D116" s="195">
        <v>69</v>
      </c>
      <c r="E116" s="195">
        <v>633</v>
      </c>
      <c r="F116" s="195">
        <v>124</v>
      </c>
      <c r="G116" s="195">
        <v>7</v>
      </c>
      <c r="H116" s="195">
        <v>62</v>
      </c>
      <c r="I116" s="196">
        <f t="shared" si="36"/>
        <v>7.8571428571428577</v>
      </c>
      <c r="J116" s="195">
        <f t="shared" si="35"/>
        <v>55</v>
      </c>
      <c r="K116" s="196">
        <f t="shared" si="37"/>
        <v>1.9004786754031467E-5</v>
      </c>
      <c r="L116" s="103"/>
    </row>
    <row r="117" spans="1:12" x14ac:dyDescent="0.25">
      <c r="A117" s="193" t="s">
        <v>147</v>
      </c>
      <c r="B117" s="194" t="s">
        <v>134</v>
      </c>
      <c r="C117" s="195">
        <v>0</v>
      </c>
      <c r="D117" s="195">
        <v>5</v>
      </c>
      <c r="E117" s="195">
        <v>38</v>
      </c>
      <c r="F117" s="195">
        <v>106</v>
      </c>
      <c r="G117" s="195">
        <v>22</v>
      </c>
      <c r="H117" s="195">
        <v>4</v>
      </c>
      <c r="I117" s="196">
        <f t="shared" si="36"/>
        <v>-0.81818181818181812</v>
      </c>
      <c r="J117" s="195">
        <f t="shared" si="35"/>
        <v>-18</v>
      </c>
      <c r="K117" s="196">
        <f t="shared" si="37"/>
        <v>1.226115274453643E-6</v>
      </c>
      <c r="L117" s="103"/>
    </row>
    <row r="118" spans="1:12" x14ac:dyDescent="0.25">
      <c r="A118" s="193" t="s">
        <v>148</v>
      </c>
      <c r="B118" s="199" t="s">
        <v>148</v>
      </c>
      <c r="C118" s="200">
        <f t="shared" ref="C118" si="38">C110-SUM(C111:C117)</f>
        <v>4503</v>
      </c>
      <c r="D118" s="200">
        <f t="shared" ref="D118:H118" si="39">D110-SUM(D111:D117)</f>
        <v>13084</v>
      </c>
      <c r="E118" s="200">
        <f t="shared" si="39"/>
        <v>22827</v>
      </c>
      <c r="F118" s="200">
        <f t="shared" si="39"/>
        <v>15776</v>
      </c>
      <c r="G118" s="200">
        <f t="shared" si="39"/>
        <v>18790</v>
      </c>
      <c r="H118" s="200">
        <f t="shared" si="39"/>
        <v>16128</v>
      </c>
      <c r="I118" s="201">
        <f t="shared" si="36"/>
        <v>-0.14167110164981378</v>
      </c>
      <c r="J118" s="200">
        <f>H118-G118</f>
        <v>-2662</v>
      </c>
      <c r="K118" s="201">
        <f t="shared" si="37"/>
        <v>4.9436967865970887E-3</v>
      </c>
      <c r="L118" s="103"/>
    </row>
    <row r="119" spans="1:12" s="177" customFormat="1" x14ac:dyDescent="0.25">
      <c r="A119" s="193"/>
      <c r="B119" s="186" t="s">
        <v>54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71</v>
      </c>
      <c r="C120" s="209">
        <v>15225</v>
      </c>
      <c r="D120" s="209">
        <v>36151</v>
      </c>
      <c r="E120" s="209">
        <v>41695</v>
      </c>
      <c r="F120" s="209">
        <v>43373</v>
      </c>
      <c r="G120" s="209">
        <v>42595</v>
      </c>
      <c r="H120" s="209">
        <v>49206</v>
      </c>
      <c r="I120" s="210">
        <f>IFERROR(H120/G120-1,"-")</f>
        <v>0.15520601009508161</v>
      </c>
      <c r="J120" s="209">
        <f>H120-G120</f>
        <v>6611</v>
      </c>
      <c r="K120" s="210">
        <f>H120/H$8</f>
        <v>1.508305704869149E-2</v>
      </c>
      <c r="L120" s="103"/>
    </row>
    <row r="121" spans="1:12" x14ac:dyDescent="0.25">
      <c r="A121" s="193" t="s">
        <v>99</v>
      </c>
      <c r="B121" s="190" t="s">
        <v>100</v>
      </c>
      <c r="C121" s="191">
        <v>9653</v>
      </c>
      <c r="D121" s="191">
        <v>22058</v>
      </c>
      <c r="E121" s="191">
        <v>20956</v>
      </c>
      <c r="F121" s="191">
        <v>22168</v>
      </c>
      <c r="G121" s="191">
        <v>21698</v>
      </c>
      <c r="H121" s="191">
        <v>27336</v>
      </c>
      <c r="I121" s="192">
        <f>IFERROR(H121/G121-1,"-")</f>
        <v>0.25983961655452115</v>
      </c>
      <c r="J121" s="191">
        <f t="shared" ref="J121:J131" si="40">H121-G121</f>
        <v>5638</v>
      </c>
      <c r="K121" s="192">
        <f>H121/H$8</f>
        <v>8.379271785616196E-3</v>
      </c>
      <c r="L121" s="103"/>
    </row>
    <row r="122" spans="1:12" x14ac:dyDescent="0.25">
      <c r="A122" s="193" t="s">
        <v>106</v>
      </c>
      <c r="B122" s="194" t="s">
        <v>106</v>
      </c>
      <c r="C122" s="195">
        <v>1941</v>
      </c>
      <c r="D122" s="195">
        <v>9642</v>
      </c>
      <c r="E122" s="195">
        <v>11778</v>
      </c>
      <c r="F122" s="195">
        <v>8620</v>
      </c>
      <c r="G122" s="195">
        <v>11993</v>
      </c>
      <c r="H122" s="195">
        <v>14272</v>
      </c>
      <c r="I122" s="196">
        <f>IFERROR(H122/G122-1,"-")</f>
        <v>0.19002751605102985</v>
      </c>
      <c r="J122" s="195">
        <f t="shared" si="40"/>
        <v>2279</v>
      </c>
      <c r="K122" s="196">
        <f>H122/H$8</f>
        <v>4.3747792992505988E-3</v>
      </c>
      <c r="L122" s="103"/>
    </row>
    <row r="123" spans="1:12" x14ac:dyDescent="0.25">
      <c r="A123" s="193" t="s">
        <v>103</v>
      </c>
      <c r="B123" s="194" t="s">
        <v>103</v>
      </c>
      <c r="C123" s="195">
        <v>7712</v>
      </c>
      <c r="D123" s="195">
        <v>12416</v>
      </c>
      <c r="E123" s="195">
        <v>9178</v>
      </c>
      <c r="F123" s="195">
        <v>13548</v>
      </c>
      <c r="G123" s="195">
        <v>9705</v>
      </c>
      <c r="H123" s="195">
        <v>13064</v>
      </c>
      <c r="I123" s="196">
        <f>IFERROR(H123/G123-1,"-")</f>
        <v>0.34611025244719218</v>
      </c>
      <c r="J123" s="195">
        <f t="shared" si="40"/>
        <v>3359</v>
      </c>
      <c r="K123" s="196">
        <f>H123/H$8</f>
        <v>4.0044924863655981E-3</v>
      </c>
      <c r="L123" s="103"/>
    </row>
    <row r="124" spans="1:12" x14ac:dyDescent="0.25">
      <c r="A124" s="193"/>
      <c r="B124" s="190" t="s">
        <v>110</v>
      </c>
      <c r="C124" s="191">
        <v>5572</v>
      </c>
      <c r="D124" s="191">
        <v>14093</v>
      </c>
      <c r="E124" s="191">
        <v>20739</v>
      </c>
      <c r="F124" s="191">
        <v>21205</v>
      </c>
      <c r="G124" s="191">
        <v>20897</v>
      </c>
      <c r="H124" s="191">
        <v>21870</v>
      </c>
      <c r="I124" s="192">
        <f>IFERROR(H124/G124-1,"-")</f>
        <v>4.656170742211807E-2</v>
      </c>
      <c r="J124" s="191">
        <f t="shared" si="40"/>
        <v>973</v>
      </c>
      <c r="K124" s="192">
        <f>H124/H$8</f>
        <v>6.7037852630752936E-3</v>
      </c>
      <c r="L124" s="103"/>
    </row>
    <row r="125" spans="1:12" s="76" customFormat="1" x14ac:dyDescent="0.25">
      <c r="A125" s="193"/>
      <c r="B125" s="194" t="s">
        <v>113</v>
      </c>
      <c r="C125" s="195">
        <v>231</v>
      </c>
      <c r="D125" s="195">
        <v>874</v>
      </c>
      <c r="E125" s="195">
        <v>2814</v>
      </c>
      <c r="F125" s="195">
        <v>4366</v>
      </c>
      <c r="G125" s="195">
        <v>2083</v>
      </c>
      <c r="H125" s="195">
        <v>2058</v>
      </c>
      <c r="I125" s="196">
        <f t="shared" ref="I125:I132" si="41">IFERROR(H125/G125-1,"-")</f>
        <v>-1.2001920307249114E-2</v>
      </c>
      <c r="J125" s="195">
        <f t="shared" si="40"/>
        <v>-25</v>
      </c>
      <c r="K125" s="196">
        <f t="shared" ref="K125:K132" si="42">H125/H$8</f>
        <v>6.3083630870639938E-4</v>
      </c>
      <c r="L125" s="197"/>
    </row>
    <row r="126" spans="1:12" s="76" customFormat="1" x14ac:dyDescent="0.25">
      <c r="A126" s="193"/>
      <c r="B126" s="194" t="s">
        <v>116</v>
      </c>
      <c r="C126" s="195">
        <v>423</v>
      </c>
      <c r="D126" s="195">
        <v>1631</v>
      </c>
      <c r="E126" s="195">
        <v>1858</v>
      </c>
      <c r="F126" s="195">
        <v>2985</v>
      </c>
      <c r="G126" s="195">
        <v>2860</v>
      </c>
      <c r="H126" s="195">
        <v>1868</v>
      </c>
      <c r="I126" s="196">
        <f t="shared" si="41"/>
        <v>-0.34685314685314683</v>
      </c>
      <c r="J126" s="195">
        <f t="shared" si="40"/>
        <v>-992</v>
      </c>
      <c r="K126" s="196">
        <f t="shared" si="42"/>
        <v>5.7259583316985132E-4</v>
      </c>
      <c r="L126" s="197"/>
    </row>
    <row r="127" spans="1:12" x14ac:dyDescent="0.25">
      <c r="A127" s="193"/>
      <c r="B127" s="194" t="s">
        <v>119</v>
      </c>
      <c r="C127" s="195">
        <v>432</v>
      </c>
      <c r="D127" s="195">
        <v>2603</v>
      </c>
      <c r="E127" s="195">
        <v>2883</v>
      </c>
      <c r="F127" s="195">
        <v>3093</v>
      </c>
      <c r="G127" s="195">
        <v>3962</v>
      </c>
      <c r="H127" s="195">
        <v>4537</v>
      </c>
      <c r="I127" s="196">
        <f t="shared" si="41"/>
        <v>0.14512872286723866</v>
      </c>
      <c r="J127" s="195">
        <f t="shared" si="40"/>
        <v>575</v>
      </c>
      <c r="K127" s="196">
        <f t="shared" si="42"/>
        <v>1.3907212500490445E-3</v>
      </c>
      <c r="L127" s="103"/>
    </row>
    <row r="128" spans="1:12" x14ac:dyDescent="0.25">
      <c r="A128" s="193"/>
      <c r="B128" s="194" t="s">
        <v>126</v>
      </c>
      <c r="C128" s="195">
        <v>77</v>
      </c>
      <c r="D128" s="195">
        <v>407</v>
      </c>
      <c r="E128" s="195">
        <v>636</v>
      </c>
      <c r="F128" s="195">
        <v>720</v>
      </c>
      <c r="G128" s="195">
        <v>977</v>
      </c>
      <c r="H128" s="195">
        <v>935</v>
      </c>
      <c r="I128" s="196">
        <f t="shared" si="41"/>
        <v>-4.2988741044012291E-2</v>
      </c>
      <c r="J128" s="195">
        <f t="shared" si="40"/>
        <v>-42</v>
      </c>
      <c r="K128" s="196">
        <f t="shared" si="42"/>
        <v>2.8660444540353907E-4</v>
      </c>
      <c r="L128" s="103"/>
    </row>
    <row r="129" spans="1:12" x14ac:dyDescent="0.25">
      <c r="A129" s="193"/>
      <c r="B129" s="194" t="s">
        <v>122</v>
      </c>
      <c r="C129" s="195">
        <v>126</v>
      </c>
      <c r="D129" s="195">
        <v>289</v>
      </c>
      <c r="E129" s="195">
        <v>450</v>
      </c>
      <c r="F129" s="195">
        <v>416</v>
      </c>
      <c r="G129" s="195">
        <v>463</v>
      </c>
      <c r="H129" s="195">
        <v>603</v>
      </c>
      <c r="I129" s="196">
        <f t="shared" si="41"/>
        <v>0.30237580993520519</v>
      </c>
      <c r="J129" s="195">
        <f t="shared" si="40"/>
        <v>140</v>
      </c>
      <c r="K129" s="196">
        <f t="shared" si="42"/>
        <v>1.8483687762388669E-4</v>
      </c>
      <c r="L129" s="103"/>
    </row>
    <row r="130" spans="1:12" x14ac:dyDescent="0.25">
      <c r="A130" s="193"/>
      <c r="B130" s="194" t="s">
        <v>131</v>
      </c>
      <c r="C130" s="195">
        <v>11</v>
      </c>
      <c r="D130" s="195">
        <v>72</v>
      </c>
      <c r="E130" s="195">
        <v>75</v>
      </c>
      <c r="F130" s="195">
        <v>234</v>
      </c>
      <c r="G130" s="195">
        <v>102</v>
      </c>
      <c r="H130" s="195">
        <v>101</v>
      </c>
      <c r="I130" s="196">
        <f t="shared" si="41"/>
        <v>-9.8039215686274161E-3</v>
      </c>
      <c r="J130" s="195">
        <f t="shared" si="40"/>
        <v>-1</v>
      </c>
      <c r="K130" s="196">
        <f t="shared" si="42"/>
        <v>3.0959410679954487E-5</v>
      </c>
      <c r="L130" s="103"/>
    </row>
    <row r="131" spans="1:12" x14ac:dyDescent="0.25">
      <c r="A131" s="193" t="s">
        <v>147</v>
      </c>
      <c r="B131" s="194" t="s">
        <v>134</v>
      </c>
      <c r="C131" s="195">
        <v>24</v>
      </c>
      <c r="D131" s="195">
        <v>62</v>
      </c>
      <c r="E131" s="195">
        <v>25</v>
      </c>
      <c r="F131" s="195">
        <v>102</v>
      </c>
      <c r="G131" s="195">
        <v>168</v>
      </c>
      <c r="H131" s="195">
        <v>34</v>
      </c>
      <c r="I131" s="196">
        <f t="shared" si="41"/>
        <v>-0.79761904761904767</v>
      </c>
      <c r="J131" s="195">
        <f t="shared" si="40"/>
        <v>-134</v>
      </c>
      <c r="K131" s="196">
        <f t="shared" si="42"/>
        <v>1.0421979832855966E-5</v>
      </c>
      <c r="L131" s="103"/>
    </row>
    <row r="132" spans="1:12" x14ac:dyDescent="0.25">
      <c r="A132" s="193" t="s">
        <v>148</v>
      </c>
      <c r="B132" s="199" t="s">
        <v>148</v>
      </c>
      <c r="C132" s="200">
        <f t="shared" ref="C132" si="43">C124-SUM(C125:C131)</f>
        <v>4248</v>
      </c>
      <c r="D132" s="200">
        <f t="shared" ref="D132:H132" si="44">D124-SUM(D125:D131)</f>
        <v>8155</v>
      </c>
      <c r="E132" s="200">
        <f t="shared" si="44"/>
        <v>11998</v>
      </c>
      <c r="F132" s="200">
        <f t="shared" si="44"/>
        <v>9289</v>
      </c>
      <c r="G132" s="200">
        <f t="shared" si="44"/>
        <v>10282</v>
      </c>
      <c r="H132" s="200">
        <f t="shared" si="44"/>
        <v>11734</v>
      </c>
      <c r="I132" s="201">
        <f t="shared" si="41"/>
        <v>0.14121766193347596</v>
      </c>
      <c r="J132" s="200">
        <f>H132-G132</f>
        <v>1452</v>
      </c>
      <c r="K132" s="201">
        <f t="shared" si="42"/>
        <v>3.5968091576097619E-3</v>
      </c>
      <c r="L132" s="103"/>
    </row>
    <row r="133" spans="1:12" s="177" customFormat="1" x14ac:dyDescent="0.25">
      <c r="A133" s="193"/>
      <c r="B133" s="186" t="s">
        <v>55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71</v>
      </c>
      <c r="C134" s="209">
        <v>60513</v>
      </c>
      <c r="D134" s="209">
        <v>94829</v>
      </c>
      <c r="E134" s="209">
        <v>178525</v>
      </c>
      <c r="F134" s="209">
        <v>181874</v>
      </c>
      <c r="G134" s="209">
        <v>179514</v>
      </c>
      <c r="H134" s="209">
        <v>189132</v>
      </c>
      <c r="I134" s="210">
        <f>IFERROR(H134/G134-1,"-")</f>
        <v>5.3577993916908984E-2</v>
      </c>
      <c r="J134" s="209">
        <f>H134-G134</f>
        <v>9618</v>
      </c>
      <c r="K134" s="210">
        <f>H134/H$8</f>
        <v>5.7974408521991601E-2</v>
      </c>
      <c r="L134" s="103"/>
    </row>
    <row r="135" spans="1:12" x14ac:dyDescent="0.25">
      <c r="A135" s="193" t="s">
        <v>99</v>
      </c>
      <c r="B135" s="190" t="s">
        <v>100</v>
      </c>
      <c r="C135" s="191">
        <v>24732</v>
      </c>
      <c r="D135" s="191">
        <v>32710</v>
      </c>
      <c r="E135" s="191">
        <v>22263</v>
      </c>
      <c r="F135" s="191">
        <v>17040</v>
      </c>
      <c r="G135" s="191">
        <v>17997</v>
      </c>
      <c r="H135" s="191">
        <v>22722</v>
      </c>
      <c r="I135" s="192">
        <f>IFERROR(H135/G135-1,"-")</f>
        <v>0.26254375729288215</v>
      </c>
      <c r="J135" s="191">
        <f t="shared" ref="J135:J145" si="45">H135-G135</f>
        <v>4725</v>
      </c>
      <c r="K135" s="192">
        <f>H135/H$8</f>
        <v>6.9649478165339195E-3</v>
      </c>
      <c r="L135" s="103"/>
    </row>
    <row r="136" spans="1:12" x14ac:dyDescent="0.25">
      <c r="A136" s="193" t="s">
        <v>106</v>
      </c>
      <c r="B136" s="194" t="s">
        <v>106</v>
      </c>
      <c r="C136" s="195">
        <v>16678</v>
      </c>
      <c r="D136" s="195">
        <v>18094</v>
      </c>
      <c r="E136" s="195">
        <v>13552</v>
      </c>
      <c r="F136" s="195">
        <v>8431</v>
      </c>
      <c r="G136" s="195">
        <v>7937</v>
      </c>
      <c r="H136" s="195">
        <v>10889</v>
      </c>
      <c r="I136" s="196">
        <f>IFERROR(H136/G136-1,"-")</f>
        <v>0.37192894040569491</v>
      </c>
      <c r="J136" s="195">
        <f t="shared" si="45"/>
        <v>2952</v>
      </c>
      <c r="K136" s="196">
        <f>H136/H$8</f>
        <v>3.3377923058814296E-3</v>
      </c>
      <c r="L136" s="103"/>
    </row>
    <row r="137" spans="1:12" x14ac:dyDescent="0.25">
      <c r="A137" s="193" t="s">
        <v>103</v>
      </c>
      <c r="B137" s="194" t="s">
        <v>103</v>
      </c>
      <c r="C137" s="195">
        <v>8054</v>
      </c>
      <c r="D137" s="195">
        <v>14616</v>
      </c>
      <c r="E137" s="195">
        <v>8711</v>
      </c>
      <c r="F137" s="195">
        <v>8609</v>
      </c>
      <c r="G137" s="195">
        <v>10060</v>
      </c>
      <c r="H137" s="195">
        <v>11833</v>
      </c>
      <c r="I137" s="196">
        <f>IFERROR(H137/G137-1,"-")</f>
        <v>0.17624254473161027</v>
      </c>
      <c r="J137" s="195">
        <f t="shared" si="45"/>
        <v>1773</v>
      </c>
      <c r="K137" s="196">
        <f>H137/H$8</f>
        <v>3.6271555106524894E-3</v>
      </c>
      <c r="L137" s="103"/>
    </row>
    <row r="138" spans="1:12" x14ac:dyDescent="0.25">
      <c r="A138" s="193"/>
      <c r="B138" s="190" t="s">
        <v>110</v>
      </c>
      <c r="C138" s="191">
        <v>35781</v>
      </c>
      <c r="D138" s="191">
        <v>62119</v>
      </c>
      <c r="E138" s="191">
        <v>156262</v>
      </c>
      <c r="F138" s="191">
        <v>164834</v>
      </c>
      <c r="G138" s="191">
        <v>161517</v>
      </c>
      <c r="H138" s="191">
        <v>166410</v>
      </c>
      <c r="I138" s="192">
        <f>IFERROR(H138/G138-1,"-")</f>
        <v>3.0294024777577588E-2</v>
      </c>
      <c r="J138" s="191">
        <f t="shared" si="45"/>
        <v>4893</v>
      </c>
      <c r="K138" s="192">
        <f>H138/H$8</f>
        <v>5.1009460705457685E-2</v>
      </c>
      <c r="L138" s="103"/>
    </row>
    <row r="139" spans="1:12" s="76" customFormat="1" x14ac:dyDescent="0.25">
      <c r="A139" s="193"/>
      <c r="B139" s="194" t="s">
        <v>113</v>
      </c>
      <c r="C139" s="195">
        <v>2044</v>
      </c>
      <c r="D139" s="195">
        <v>14623</v>
      </c>
      <c r="E139" s="195">
        <v>78894</v>
      </c>
      <c r="F139" s="195">
        <v>76684</v>
      </c>
      <c r="G139" s="195">
        <v>82370</v>
      </c>
      <c r="H139" s="195">
        <v>87951</v>
      </c>
      <c r="I139" s="196">
        <f t="shared" ref="I139:I146" si="46">IFERROR(H139/G139-1,"-")</f>
        <v>6.7755250698069647E-2</v>
      </c>
      <c r="J139" s="195">
        <f t="shared" si="45"/>
        <v>5581</v>
      </c>
      <c r="K139" s="196">
        <f t="shared" ref="K139:K146" si="47">H139/H$8</f>
        <v>2.695951612586809E-2</v>
      </c>
      <c r="L139" s="197"/>
    </row>
    <row r="140" spans="1:12" s="76" customFormat="1" x14ac:dyDescent="0.25">
      <c r="A140" s="193"/>
      <c r="B140" s="194" t="s">
        <v>116</v>
      </c>
      <c r="C140" s="195">
        <v>6670</v>
      </c>
      <c r="D140" s="195">
        <v>5971</v>
      </c>
      <c r="E140" s="195">
        <v>9424</v>
      </c>
      <c r="F140" s="195">
        <v>15009</v>
      </c>
      <c r="G140" s="195">
        <v>11599</v>
      </c>
      <c r="H140" s="195">
        <v>14741</v>
      </c>
      <c r="I140" s="196">
        <f t="shared" si="46"/>
        <v>0.27088542115699621</v>
      </c>
      <c r="J140" s="195">
        <f t="shared" si="45"/>
        <v>3142</v>
      </c>
      <c r="K140" s="196">
        <f t="shared" si="47"/>
        <v>4.5185413151802882E-3</v>
      </c>
      <c r="L140" s="197"/>
    </row>
    <row r="141" spans="1:12" x14ac:dyDescent="0.25">
      <c r="A141" s="193"/>
      <c r="B141" s="194" t="s">
        <v>119</v>
      </c>
      <c r="C141" s="195">
        <v>6745</v>
      </c>
      <c r="D141" s="195">
        <v>12347</v>
      </c>
      <c r="E141" s="195">
        <v>18095</v>
      </c>
      <c r="F141" s="195">
        <v>16431</v>
      </c>
      <c r="G141" s="195">
        <v>16901</v>
      </c>
      <c r="H141" s="195">
        <v>16604</v>
      </c>
      <c r="I141" s="196">
        <f t="shared" si="46"/>
        <v>-1.7572924679013058E-2</v>
      </c>
      <c r="J141" s="195">
        <f t="shared" si="45"/>
        <v>-297</v>
      </c>
      <c r="K141" s="196">
        <f t="shared" si="47"/>
        <v>5.089604504257072E-3</v>
      </c>
      <c r="L141" s="103"/>
    </row>
    <row r="142" spans="1:12" x14ac:dyDescent="0.25">
      <c r="A142" s="193"/>
      <c r="B142" s="194" t="s">
        <v>126</v>
      </c>
      <c r="C142" s="195">
        <v>1357</v>
      </c>
      <c r="D142" s="195">
        <v>1257</v>
      </c>
      <c r="E142" s="195">
        <v>7259</v>
      </c>
      <c r="F142" s="195">
        <v>11019</v>
      </c>
      <c r="G142" s="195">
        <v>4873</v>
      </c>
      <c r="H142" s="195">
        <v>5372</v>
      </c>
      <c r="I142" s="196">
        <f t="shared" si="46"/>
        <v>0.10240098501949513</v>
      </c>
      <c r="J142" s="195">
        <f t="shared" si="45"/>
        <v>499</v>
      </c>
      <c r="K142" s="196">
        <f t="shared" si="47"/>
        <v>1.6466728135912426E-3</v>
      </c>
      <c r="L142" s="103"/>
    </row>
    <row r="143" spans="1:12" x14ac:dyDescent="0.25">
      <c r="A143" s="193"/>
      <c r="B143" s="194" t="s">
        <v>122</v>
      </c>
      <c r="C143" s="195">
        <v>2699</v>
      </c>
      <c r="D143" s="195">
        <v>2890</v>
      </c>
      <c r="E143" s="195">
        <v>2347</v>
      </c>
      <c r="F143" s="195">
        <v>3754</v>
      </c>
      <c r="G143" s="195">
        <v>3150</v>
      </c>
      <c r="H143" s="195">
        <v>2359</v>
      </c>
      <c r="I143" s="196">
        <f t="shared" si="46"/>
        <v>-0.25111111111111106</v>
      </c>
      <c r="J143" s="195">
        <f t="shared" si="45"/>
        <v>-791</v>
      </c>
      <c r="K143" s="196">
        <f t="shared" si="47"/>
        <v>7.2310148310903593E-4</v>
      </c>
      <c r="L143" s="103"/>
    </row>
    <row r="144" spans="1:12" x14ac:dyDescent="0.25">
      <c r="A144" s="193"/>
      <c r="B144" s="194" t="s">
        <v>131</v>
      </c>
      <c r="C144" s="195">
        <v>9</v>
      </c>
      <c r="D144" s="195">
        <v>10</v>
      </c>
      <c r="E144" s="195">
        <v>164</v>
      </c>
      <c r="F144" s="195">
        <v>110</v>
      </c>
      <c r="G144" s="195">
        <v>161</v>
      </c>
      <c r="H144" s="195">
        <v>114</v>
      </c>
      <c r="I144" s="196">
        <f t="shared" si="46"/>
        <v>-0.29192546583850931</v>
      </c>
      <c r="J144" s="195">
        <f t="shared" si="45"/>
        <v>-47</v>
      </c>
      <c r="K144" s="196">
        <f t="shared" si="47"/>
        <v>3.4944285321928826E-5</v>
      </c>
      <c r="L144" s="103"/>
    </row>
    <row r="145" spans="1:12" x14ac:dyDescent="0.25">
      <c r="A145" s="193" t="s">
        <v>147</v>
      </c>
      <c r="B145" s="194" t="s">
        <v>134</v>
      </c>
      <c r="C145" s="195">
        <v>17</v>
      </c>
      <c r="D145" s="195">
        <v>0</v>
      </c>
      <c r="E145" s="195">
        <v>101</v>
      </c>
      <c r="F145" s="195">
        <v>188</v>
      </c>
      <c r="G145" s="195">
        <v>3</v>
      </c>
      <c r="H145" s="195">
        <v>76</v>
      </c>
      <c r="I145" s="196">
        <f t="shared" si="46"/>
        <v>24.333333333333332</v>
      </c>
      <c r="J145" s="195">
        <f t="shared" si="45"/>
        <v>73</v>
      </c>
      <c r="K145" s="196">
        <f t="shared" si="47"/>
        <v>2.3296190214619218E-5</v>
      </c>
      <c r="L145" s="103"/>
    </row>
    <row r="146" spans="1:12" x14ac:dyDescent="0.25">
      <c r="A146" s="193" t="s">
        <v>148</v>
      </c>
      <c r="B146" s="199" t="s">
        <v>148</v>
      </c>
      <c r="C146" s="200">
        <f t="shared" ref="C146" si="48">C138-SUM(C139:C145)</f>
        <v>16240</v>
      </c>
      <c r="D146" s="200">
        <f t="shared" ref="D146:H146" si="49">D138-SUM(D139:D145)</f>
        <v>25021</v>
      </c>
      <c r="E146" s="200">
        <f t="shared" si="49"/>
        <v>39978</v>
      </c>
      <c r="F146" s="200">
        <f t="shared" si="49"/>
        <v>41639</v>
      </c>
      <c r="G146" s="200">
        <f t="shared" si="49"/>
        <v>42460</v>
      </c>
      <c r="H146" s="200">
        <f t="shared" si="49"/>
        <v>39193</v>
      </c>
      <c r="I146" s="201">
        <f t="shared" si="46"/>
        <v>-7.6943005181347113E-2</v>
      </c>
      <c r="J146" s="200">
        <f>H146-G146</f>
        <v>-3267</v>
      </c>
      <c r="K146" s="201">
        <f t="shared" si="47"/>
        <v>1.2013783987915408E-2</v>
      </c>
      <c r="L146" s="103"/>
    </row>
    <row r="147" spans="1:12" s="177" customFormat="1" x14ac:dyDescent="0.25">
      <c r="A147" s="193"/>
      <c r="B147" s="186" t="s">
        <v>56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71</v>
      </c>
      <c r="C148" s="209">
        <v>17677</v>
      </c>
      <c r="D148" s="209">
        <v>36774</v>
      </c>
      <c r="E148" s="209">
        <v>59525</v>
      </c>
      <c r="F148" s="209">
        <v>62407</v>
      </c>
      <c r="G148" s="209">
        <v>54211</v>
      </c>
      <c r="H148" s="209">
        <v>69712</v>
      </c>
      <c r="I148" s="210">
        <f>IFERROR(H148/G148-1,"-")</f>
        <v>0.28593827820921947</v>
      </c>
      <c r="J148" s="209">
        <f>H148-G148</f>
        <v>15501</v>
      </c>
      <c r="K148" s="210">
        <f>H148/H$8</f>
        <v>2.1368737003178092E-2</v>
      </c>
      <c r="L148" s="103"/>
    </row>
    <row r="149" spans="1:12" x14ac:dyDescent="0.25">
      <c r="A149" s="193" t="s">
        <v>99</v>
      </c>
      <c r="B149" s="190" t="s">
        <v>100</v>
      </c>
      <c r="C149" s="191">
        <v>8808</v>
      </c>
      <c r="D149" s="191">
        <v>16426</v>
      </c>
      <c r="E149" s="191">
        <v>26363</v>
      </c>
      <c r="F149" s="191">
        <v>30340</v>
      </c>
      <c r="G149" s="191">
        <v>16695</v>
      </c>
      <c r="H149" s="191">
        <v>25262</v>
      </c>
      <c r="I149" s="192">
        <f>IFERROR(H149/G149-1,"-")</f>
        <v>0.51314764899670551</v>
      </c>
      <c r="J149" s="191">
        <f t="shared" ref="J149:J159" si="50">H149-G149</f>
        <v>8567</v>
      </c>
      <c r="K149" s="192">
        <f>H149/H$8</f>
        <v>7.7435310158119825E-3</v>
      </c>
      <c r="L149" s="103"/>
    </row>
    <row r="150" spans="1:12" x14ac:dyDescent="0.25">
      <c r="A150" s="193" t="s">
        <v>106</v>
      </c>
      <c r="B150" s="194" t="s">
        <v>106</v>
      </c>
      <c r="C150" s="195">
        <v>3935</v>
      </c>
      <c r="D150" s="195">
        <v>7866</v>
      </c>
      <c r="E150" s="195">
        <v>17928</v>
      </c>
      <c r="F150" s="195">
        <v>23566</v>
      </c>
      <c r="G150" s="195">
        <v>7318</v>
      </c>
      <c r="H150" s="195">
        <v>11376</v>
      </c>
      <c r="I150" s="196">
        <f>IFERROR(H150/G150-1,"-")</f>
        <v>0.55452309374145936</v>
      </c>
      <c r="J150" s="195">
        <f t="shared" si="50"/>
        <v>4058</v>
      </c>
      <c r="K150" s="196">
        <f>H150/H$8</f>
        <v>3.4870718405461609E-3</v>
      </c>
      <c r="L150" s="103"/>
    </row>
    <row r="151" spans="1:12" x14ac:dyDescent="0.25">
      <c r="A151" s="193" t="s">
        <v>103</v>
      </c>
      <c r="B151" s="194" t="s">
        <v>103</v>
      </c>
      <c r="C151" s="195">
        <v>4873</v>
      </c>
      <c r="D151" s="195">
        <v>8560</v>
      </c>
      <c r="E151" s="195">
        <v>8435</v>
      </c>
      <c r="F151" s="195">
        <v>6774</v>
      </c>
      <c r="G151" s="195">
        <v>9377</v>
      </c>
      <c r="H151" s="195">
        <v>13886</v>
      </c>
      <c r="I151" s="196">
        <f>IFERROR(H151/G151-1,"-")</f>
        <v>0.48085741708435537</v>
      </c>
      <c r="J151" s="195">
        <f t="shared" si="50"/>
        <v>4509</v>
      </c>
      <c r="K151" s="196">
        <f>H151/H$8</f>
        <v>4.2564591752658216E-3</v>
      </c>
      <c r="L151" s="103"/>
    </row>
    <row r="152" spans="1:12" x14ac:dyDescent="0.25">
      <c r="A152" s="193"/>
      <c r="B152" s="190" t="s">
        <v>110</v>
      </c>
      <c r="C152" s="191">
        <v>8869</v>
      </c>
      <c r="D152" s="191">
        <v>20348</v>
      </c>
      <c r="E152" s="191">
        <v>33162</v>
      </c>
      <c r="F152" s="191">
        <v>32067</v>
      </c>
      <c r="G152" s="191">
        <v>37516</v>
      </c>
      <c r="H152" s="191">
        <v>44450</v>
      </c>
      <c r="I152" s="192">
        <f>IFERROR(H152/G152-1,"-")</f>
        <v>0.18482780680243094</v>
      </c>
      <c r="J152" s="191">
        <f t="shared" si="50"/>
        <v>6934</v>
      </c>
      <c r="K152" s="192">
        <f>H152/H$8</f>
        <v>1.3625205987366109E-2</v>
      </c>
      <c r="L152" s="103"/>
    </row>
    <row r="153" spans="1:12" s="76" customFormat="1" x14ac:dyDescent="0.25">
      <c r="A153" s="193"/>
      <c r="B153" s="194" t="s">
        <v>113</v>
      </c>
      <c r="C153" s="195">
        <v>188</v>
      </c>
      <c r="D153" s="195">
        <v>2061</v>
      </c>
      <c r="E153" s="195">
        <v>12466</v>
      </c>
      <c r="F153" s="195">
        <v>11482</v>
      </c>
      <c r="G153" s="195">
        <v>10741</v>
      </c>
      <c r="H153" s="195">
        <v>7767</v>
      </c>
      <c r="I153" s="196">
        <f t="shared" ref="I153:I160" si="51">IFERROR(H153/G153-1,"-")</f>
        <v>-0.27688297179033605</v>
      </c>
      <c r="J153" s="195">
        <f t="shared" si="50"/>
        <v>-2974</v>
      </c>
      <c r="K153" s="196">
        <f t="shared" ref="K153:K160" si="52">H153/H$8</f>
        <v>2.3808093341703613E-3</v>
      </c>
      <c r="L153" s="197"/>
    </row>
    <row r="154" spans="1:12" s="76" customFormat="1" x14ac:dyDescent="0.25">
      <c r="A154" s="193"/>
      <c r="B154" s="194" t="s">
        <v>116</v>
      </c>
      <c r="C154" s="195">
        <v>1109</v>
      </c>
      <c r="D154" s="195">
        <v>3808</v>
      </c>
      <c r="E154" s="195">
        <v>5049</v>
      </c>
      <c r="F154" s="195">
        <v>4932</v>
      </c>
      <c r="G154" s="195">
        <v>4849</v>
      </c>
      <c r="H154" s="195">
        <v>4443</v>
      </c>
      <c r="I154" s="196">
        <f t="shared" si="51"/>
        <v>-8.3728603835842463E-2</v>
      </c>
      <c r="J154" s="195">
        <f t="shared" si="50"/>
        <v>-406</v>
      </c>
      <c r="K154" s="196">
        <f t="shared" si="52"/>
        <v>1.3619075410993839E-3</v>
      </c>
      <c r="L154" s="197"/>
    </row>
    <row r="155" spans="1:12" x14ac:dyDescent="0.25">
      <c r="A155" s="193"/>
      <c r="B155" s="194" t="s">
        <v>119</v>
      </c>
      <c r="C155" s="195">
        <v>1024</v>
      </c>
      <c r="D155" s="195">
        <v>4003</v>
      </c>
      <c r="E155" s="195">
        <v>5666</v>
      </c>
      <c r="F155" s="195">
        <v>7006</v>
      </c>
      <c r="G155" s="195">
        <v>7941</v>
      </c>
      <c r="H155" s="195">
        <v>20356</v>
      </c>
      <c r="I155" s="196">
        <f t="shared" si="51"/>
        <v>1.5634051127062083</v>
      </c>
      <c r="J155" s="195">
        <f t="shared" si="50"/>
        <v>12415</v>
      </c>
      <c r="K155" s="196">
        <f t="shared" si="52"/>
        <v>6.2397006316945898E-3</v>
      </c>
      <c r="L155" s="103"/>
    </row>
    <row r="156" spans="1:12" x14ac:dyDescent="0.25">
      <c r="A156" s="193"/>
      <c r="B156" s="194" t="s">
        <v>126</v>
      </c>
      <c r="C156" s="195">
        <v>141</v>
      </c>
      <c r="D156" s="195">
        <v>589</v>
      </c>
      <c r="E156" s="195">
        <v>834</v>
      </c>
      <c r="F156" s="195">
        <v>1130</v>
      </c>
      <c r="G156" s="195">
        <v>1221</v>
      </c>
      <c r="H156" s="195">
        <v>852</v>
      </c>
      <c r="I156" s="196">
        <f t="shared" si="51"/>
        <v>-0.30221130221130221</v>
      </c>
      <c r="J156" s="195">
        <f t="shared" si="50"/>
        <v>-369</v>
      </c>
      <c r="K156" s="196">
        <f t="shared" si="52"/>
        <v>2.6116255345862599E-4</v>
      </c>
      <c r="L156" s="103"/>
    </row>
    <row r="157" spans="1:12" x14ac:dyDescent="0.25">
      <c r="A157" s="193"/>
      <c r="B157" s="194" t="s">
        <v>122</v>
      </c>
      <c r="C157" s="195">
        <v>1396</v>
      </c>
      <c r="D157" s="195">
        <v>3333</v>
      </c>
      <c r="E157" s="195">
        <v>4419</v>
      </c>
      <c r="F157" s="195">
        <v>1350</v>
      </c>
      <c r="G157" s="195">
        <v>4795</v>
      </c>
      <c r="H157" s="195">
        <v>2830</v>
      </c>
      <c r="I157" s="196">
        <f t="shared" si="51"/>
        <v>-0.40980187695516168</v>
      </c>
      <c r="J157" s="195">
        <f t="shared" si="50"/>
        <v>-1965</v>
      </c>
      <c r="K157" s="196">
        <f t="shared" si="52"/>
        <v>8.6747655667595246E-4</v>
      </c>
      <c r="L157" s="103"/>
    </row>
    <row r="158" spans="1:12" x14ac:dyDescent="0.25">
      <c r="A158" s="193"/>
      <c r="B158" s="194" t="s">
        <v>131</v>
      </c>
      <c r="C158" s="195">
        <v>5</v>
      </c>
      <c r="D158" s="195">
        <v>48</v>
      </c>
      <c r="E158" s="195">
        <v>93</v>
      </c>
      <c r="F158" s="195">
        <v>42</v>
      </c>
      <c r="G158" s="195">
        <v>44</v>
      </c>
      <c r="H158" s="195">
        <v>29</v>
      </c>
      <c r="I158" s="196">
        <f t="shared" si="51"/>
        <v>-0.34090909090909094</v>
      </c>
      <c r="J158" s="195">
        <f t="shared" si="50"/>
        <v>-15</v>
      </c>
      <c r="K158" s="196">
        <f t="shared" si="52"/>
        <v>8.889335739788912E-6</v>
      </c>
      <c r="L158" s="103"/>
    </row>
    <row r="159" spans="1:12" x14ac:dyDescent="0.25">
      <c r="A159" s="193" t="s">
        <v>147</v>
      </c>
      <c r="B159" s="194" t="s">
        <v>134</v>
      </c>
      <c r="C159" s="195">
        <v>0</v>
      </c>
      <c r="D159" s="195">
        <v>3</v>
      </c>
      <c r="E159" s="195">
        <v>32</v>
      </c>
      <c r="F159" s="195">
        <v>19</v>
      </c>
      <c r="G159" s="195">
        <v>64</v>
      </c>
      <c r="H159" s="195">
        <v>20</v>
      </c>
      <c r="I159" s="196">
        <f t="shared" si="51"/>
        <v>-0.6875</v>
      </c>
      <c r="J159" s="195">
        <f t="shared" si="50"/>
        <v>-44</v>
      </c>
      <c r="K159" s="196">
        <f t="shared" si="52"/>
        <v>6.1305763722682152E-6</v>
      </c>
      <c r="L159" s="103"/>
    </row>
    <row r="160" spans="1:12" x14ac:dyDescent="0.25">
      <c r="A160" s="193" t="s">
        <v>148</v>
      </c>
      <c r="B160" s="199" t="s">
        <v>148</v>
      </c>
      <c r="C160" s="200">
        <f t="shared" ref="C160" si="53">C152-SUM(C153:C159)</f>
        <v>5006</v>
      </c>
      <c r="D160" s="200">
        <f t="shared" ref="D160:H160" si="54">D152-SUM(D153:D159)</f>
        <v>6503</v>
      </c>
      <c r="E160" s="200">
        <f t="shared" si="54"/>
        <v>4603</v>
      </c>
      <c r="F160" s="200">
        <f t="shared" si="54"/>
        <v>6106</v>
      </c>
      <c r="G160" s="200">
        <f t="shared" si="54"/>
        <v>7861</v>
      </c>
      <c r="H160" s="200">
        <f t="shared" si="54"/>
        <v>8153</v>
      </c>
      <c r="I160" s="201">
        <f t="shared" si="51"/>
        <v>3.7145401348428919E-2</v>
      </c>
      <c r="J160" s="200">
        <f>H160-G160</f>
        <v>292</v>
      </c>
      <c r="K160" s="201">
        <f t="shared" si="52"/>
        <v>2.4991294581551381E-3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7129-4C92-41D9-B886-FEF213BC91D9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46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269</v>
      </c>
      <c r="D6" s="205" t="s">
        <v>270</v>
      </c>
      <c r="E6" s="205" t="s">
        <v>271</v>
      </c>
      <c r="F6" s="205" t="s">
        <v>272</v>
      </c>
      <c r="G6" s="205" t="s">
        <v>273</v>
      </c>
      <c r="H6" s="205" t="s">
        <v>274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46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71</v>
      </c>
      <c r="C8" s="209">
        <v>8440959</v>
      </c>
      <c r="D8" s="209">
        <v>5391902</v>
      </c>
      <c r="E8" s="209">
        <v>20444877</v>
      </c>
      <c r="F8" s="209">
        <v>22753674</v>
      </c>
      <c r="G8" s="209">
        <v>24162826</v>
      </c>
      <c r="H8" s="209">
        <v>23419512</v>
      </c>
      <c r="I8" s="210">
        <f>IFERROR(H8/G8-1,"-")</f>
        <v>-3.0762709626762974E-2</v>
      </c>
      <c r="J8" s="209">
        <f>H8-G8</f>
        <v>-743314</v>
      </c>
      <c r="K8" s="210">
        <f>H8/H$8</f>
        <v>1</v>
      </c>
      <c r="L8" s="103"/>
    </row>
    <row r="9" spans="1:12" x14ac:dyDescent="0.25">
      <c r="A9" s="1" t="s">
        <v>99</v>
      </c>
      <c r="B9" s="190" t="s">
        <v>100</v>
      </c>
      <c r="C9" s="191">
        <v>1119688</v>
      </c>
      <c r="D9" s="191">
        <v>1753541</v>
      </c>
      <c r="E9" s="191">
        <v>2856601</v>
      </c>
      <c r="F9" s="191">
        <v>3012057</v>
      </c>
      <c r="G9" s="191">
        <v>2965041</v>
      </c>
      <c r="H9" s="191">
        <v>2919074</v>
      </c>
      <c r="I9" s="192">
        <f>IFERROR(H9/G9-1,"-")</f>
        <v>-1.5502989671980938E-2</v>
      </c>
      <c r="J9" s="191">
        <f t="shared" ref="J9:J19" si="0">H9-G9</f>
        <v>-45967</v>
      </c>
      <c r="K9" s="192">
        <f>H9/H$8</f>
        <v>0.12464281920135654</v>
      </c>
      <c r="L9" s="103"/>
    </row>
    <row r="10" spans="1:12" x14ac:dyDescent="0.25">
      <c r="A10" s="193" t="s">
        <v>106</v>
      </c>
      <c r="B10" s="194" t="s">
        <v>106</v>
      </c>
      <c r="C10" s="195">
        <v>343519</v>
      </c>
      <c r="D10" s="195">
        <v>745727</v>
      </c>
      <c r="E10" s="195">
        <v>855690</v>
      </c>
      <c r="F10" s="195">
        <v>923942</v>
      </c>
      <c r="G10" s="195">
        <v>950451</v>
      </c>
      <c r="H10" s="195">
        <v>833483</v>
      </c>
      <c r="I10" s="196">
        <f>IFERROR(H10/G10-1,"-")</f>
        <v>-0.12306578666338397</v>
      </c>
      <c r="J10" s="195">
        <f t="shared" si="0"/>
        <v>-116968</v>
      </c>
      <c r="K10" s="196">
        <f>H10/H$8</f>
        <v>3.5589255659981299E-2</v>
      </c>
      <c r="L10" s="103"/>
    </row>
    <row r="11" spans="1:12" x14ac:dyDescent="0.25">
      <c r="A11" s="193" t="s">
        <v>103</v>
      </c>
      <c r="B11" s="194" t="s">
        <v>103</v>
      </c>
      <c r="C11" s="195">
        <v>776169</v>
      </c>
      <c r="D11" s="195">
        <v>1007814</v>
      </c>
      <c r="E11" s="195">
        <v>2000911</v>
      </c>
      <c r="F11" s="195">
        <v>2088115</v>
      </c>
      <c r="G11" s="195">
        <v>2014590</v>
      </c>
      <c r="H11" s="195">
        <v>2085591</v>
      </c>
      <c r="I11" s="196">
        <f>IFERROR(H11/G11-1,"-")</f>
        <v>3.5243399401367004E-2</v>
      </c>
      <c r="J11" s="195">
        <f t="shared" si="0"/>
        <v>71001</v>
      </c>
      <c r="K11" s="196">
        <f>H11/H$8</f>
        <v>8.9053563541375239E-2</v>
      </c>
      <c r="L11" s="103"/>
    </row>
    <row r="12" spans="1:12" x14ac:dyDescent="0.25">
      <c r="A12" s="1"/>
      <c r="B12" s="190" t="s">
        <v>110</v>
      </c>
      <c r="C12" s="191">
        <v>7321271</v>
      </c>
      <c r="D12" s="191">
        <v>3638361</v>
      </c>
      <c r="E12" s="191">
        <v>17588276</v>
      </c>
      <c r="F12" s="191">
        <v>19741617</v>
      </c>
      <c r="G12" s="191">
        <v>21197785</v>
      </c>
      <c r="H12" s="191">
        <v>20500438</v>
      </c>
      <c r="I12" s="192">
        <f>IFERROR(H12/G12-1,"-")</f>
        <v>-3.2897163547983888E-2</v>
      </c>
      <c r="J12" s="191">
        <f t="shared" si="0"/>
        <v>-697347</v>
      </c>
      <c r="K12" s="192">
        <f>H12/H$8</f>
        <v>0.87535718079864344</v>
      </c>
      <c r="L12" s="103"/>
    </row>
    <row r="13" spans="1:12" s="76" customFormat="1" x14ac:dyDescent="0.25">
      <c r="A13" s="193"/>
      <c r="B13" s="194" t="s">
        <v>113</v>
      </c>
      <c r="C13" s="195">
        <v>2845158</v>
      </c>
      <c r="D13" s="195">
        <v>598816</v>
      </c>
      <c r="E13" s="195">
        <v>8226768</v>
      </c>
      <c r="F13" s="195">
        <v>9062635</v>
      </c>
      <c r="G13" s="195">
        <v>9845418</v>
      </c>
      <c r="H13" s="195">
        <v>9555498</v>
      </c>
      <c r="I13" s="196">
        <f t="shared" ref="I13:I20" si="1">IFERROR(H13/G13-1,"-")</f>
        <v>-2.944720071814122E-2</v>
      </c>
      <c r="J13" s="195">
        <f t="shared" si="0"/>
        <v>-289920</v>
      </c>
      <c r="K13" s="196">
        <f t="shared" ref="K13:K20" si="2">H13/H$8</f>
        <v>0.40801439415133844</v>
      </c>
      <c r="L13" s="197"/>
    </row>
    <row r="14" spans="1:12" s="76" customFormat="1" x14ac:dyDescent="0.25">
      <c r="A14" s="193"/>
      <c r="B14" s="194" t="s">
        <v>116</v>
      </c>
      <c r="C14" s="195">
        <v>1129027</v>
      </c>
      <c r="D14" s="195">
        <v>596710</v>
      </c>
      <c r="E14" s="195">
        <v>1973645</v>
      </c>
      <c r="F14" s="195">
        <v>2266680</v>
      </c>
      <c r="G14" s="195">
        <v>2396723</v>
      </c>
      <c r="H14" s="195">
        <v>2271649</v>
      </c>
      <c r="I14" s="196">
        <f t="shared" si="1"/>
        <v>-5.2185421510954733E-2</v>
      </c>
      <c r="J14" s="195">
        <f t="shared" si="0"/>
        <v>-125074</v>
      </c>
      <c r="K14" s="196">
        <f t="shared" si="2"/>
        <v>9.6998135571740349E-2</v>
      </c>
      <c r="L14" s="197"/>
    </row>
    <row r="15" spans="1:12" x14ac:dyDescent="0.25">
      <c r="A15" s="193"/>
      <c r="B15" s="194" t="s">
        <v>119</v>
      </c>
      <c r="C15" s="195">
        <v>307957</v>
      </c>
      <c r="D15" s="195">
        <v>449689</v>
      </c>
      <c r="E15" s="195">
        <v>846254</v>
      </c>
      <c r="F15" s="195">
        <v>1020771</v>
      </c>
      <c r="G15" s="195">
        <v>1105365</v>
      </c>
      <c r="H15" s="195">
        <v>1070899</v>
      </c>
      <c r="I15" s="196">
        <f t="shared" si="1"/>
        <v>-3.1180650735277537E-2</v>
      </c>
      <c r="J15" s="195">
        <f t="shared" si="0"/>
        <v>-34466</v>
      </c>
      <c r="K15" s="196">
        <f t="shared" si="2"/>
        <v>4.572678542575951E-2</v>
      </c>
      <c r="L15" s="103"/>
    </row>
    <row r="16" spans="1:12" x14ac:dyDescent="0.25">
      <c r="A16" s="193"/>
      <c r="B16" s="194" t="s">
        <v>126</v>
      </c>
      <c r="C16" s="195">
        <v>277681</v>
      </c>
      <c r="D16" s="195">
        <v>226625</v>
      </c>
      <c r="E16" s="195">
        <v>894323</v>
      </c>
      <c r="F16" s="195">
        <v>876898</v>
      </c>
      <c r="G16" s="195">
        <v>915633</v>
      </c>
      <c r="H16" s="195">
        <v>860430</v>
      </c>
      <c r="I16" s="196">
        <f t="shared" si="1"/>
        <v>-6.0289439109337484E-2</v>
      </c>
      <c r="J16" s="195">
        <f t="shared" si="0"/>
        <v>-55203</v>
      </c>
      <c r="K16" s="196">
        <f t="shared" si="2"/>
        <v>3.6739877415037515E-2</v>
      </c>
      <c r="L16" s="103"/>
    </row>
    <row r="17" spans="1:12" x14ac:dyDescent="0.25">
      <c r="A17" s="193"/>
      <c r="B17" s="194" t="s">
        <v>122</v>
      </c>
      <c r="C17" s="195">
        <v>319391</v>
      </c>
      <c r="D17" s="195">
        <v>267107</v>
      </c>
      <c r="E17" s="195">
        <v>739943</v>
      </c>
      <c r="F17" s="195">
        <v>760328</v>
      </c>
      <c r="G17" s="195">
        <v>791373</v>
      </c>
      <c r="H17" s="195">
        <v>711584</v>
      </c>
      <c r="I17" s="196">
        <f t="shared" si="1"/>
        <v>-0.10082350547718966</v>
      </c>
      <c r="J17" s="195">
        <f t="shared" si="0"/>
        <v>-79789</v>
      </c>
      <c r="K17" s="196">
        <f t="shared" si="2"/>
        <v>3.0384236870520616E-2</v>
      </c>
      <c r="L17" s="103"/>
    </row>
    <row r="18" spans="1:12" x14ac:dyDescent="0.25">
      <c r="A18" s="193"/>
      <c r="B18" s="194" t="s">
        <v>131</v>
      </c>
      <c r="C18" s="195">
        <v>239774</v>
      </c>
      <c r="D18" s="195">
        <v>20849</v>
      </c>
      <c r="E18" s="195">
        <v>293569</v>
      </c>
      <c r="F18" s="195">
        <v>355039</v>
      </c>
      <c r="G18" s="195">
        <v>337692</v>
      </c>
      <c r="H18" s="195">
        <v>328285</v>
      </c>
      <c r="I18" s="196">
        <f t="shared" si="1"/>
        <v>-2.7856745199767885E-2</v>
      </c>
      <c r="J18" s="195">
        <f t="shared" si="0"/>
        <v>-9407</v>
      </c>
      <c r="K18" s="196">
        <f t="shared" si="2"/>
        <v>1.4017584994939263E-2</v>
      </c>
      <c r="L18" s="103"/>
    </row>
    <row r="19" spans="1:12" x14ac:dyDescent="0.25">
      <c r="A19" s="193" t="s">
        <v>147</v>
      </c>
      <c r="B19" s="194" t="s">
        <v>134</v>
      </c>
      <c r="C19" s="195">
        <v>338799</v>
      </c>
      <c r="D19" s="195">
        <v>24063</v>
      </c>
      <c r="E19" s="195">
        <v>216658</v>
      </c>
      <c r="F19" s="195">
        <v>317865</v>
      </c>
      <c r="G19" s="195">
        <v>330606</v>
      </c>
      <c r="H19" s="195">
        <v>282383</v>
      </c>
      <c r="I19" s="196">
        <f t="shared" si="1"/>
        <v>-0.14586244653757041</v>
      </c>
      <c r="J19" s="195">
        <f t="shared" si="0"/>
        <v>-48223</v>
      </c>
      <c r="K19" s="196">
        <f t="shared" si="2"/>
        <v>1.2057595393106397E-2</v>
      </c>
      <c r="L19" s="103"/>
    </row>
    <row r="20" spans="1:12" x14ac:dyDescent="0.25">
      <c r="A20" s="193" t="s">
        <v>148</v>
      </c>
      <c r="B20" s="199" t="s">
        <v>148</v>
      </c>
      <c r="C20" s="200">
        <f t="shared" ref="C20" si="3">C12-SUM(C13:C19)</f>
        <v>1863484</v>
      </c>
      <c r="D20" s="200">
        <f t="shared" ref="D20:H20" si="4">D12-SUM(D13:D19)</f>
        <v>1454502</v>
      </c>
      <c r="E20" s="200">
        <f t="shared" si="4"/>
        <v>4397116</v>
      </c>
      <c r="F20" s="200">
        <f t="shared" si="4"/>
        <v>5081401</v>
      </c>
      <c r="G20" s="200">
        <f t="shared" si="4"/>
        <v>5474975</v>
      </c>
      <c r="H20" s="200">
        <f t="shared" si="4"/>
        <v>5419710</v>
      </c>
      <c r="I20" s="201">
        <f t="shared" si="1"/>
        <v>-1.0094110018767255E-2</v>
      </c>
      <c r="J20" s="200">
        <f>H20-G20</f>
        <v>-55265</v>
      </c>
      <c r="K20" s="201">
        <f t="shared" si="2"/>
        <v>0.23141857097620139</v>
      </c>
      <c r="L20" s="103"/>
    </row>
    <row r="21" spans="1:12" s="177" customFormat="1" x14ac:dyDescent="0.25">
      <c r="A21" s="193"/>
      <c r="B21" s="186" t="s">
        <v>47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71</v>
      </c>
      <c r="C22" s="209">
        <v>3051448</v>
      </c>
      <c r="D22" s="209">
        <v>2291426</v>
      </c>
      <c r="E22" s="209">
        <v>8320045</v>
      </c>
      <c r="F22" s="209">
        <v>8974624</v>
      </c>
      <c r="G22" s="209">
        <v>9249706</v>
      </c>
      <c r="H22" s="209">
        <v>8746362</v>
      </c>
      <c r="I22" s="210">
        <f>IFERROR(H22/G22-1,"-")</f>
        <v>-5.4417297155174404E-2</v>
      </c>
      <c r="J22" s="209">
        <f>H22-G22</f>
        <v>-503344</v>
      </c>
      <c r="K22" s="210">
        <f>H22/H$8</f>
        <v>0.37346474170768373</v>
      </c>
      <c r="L22" s="103"/>
    </row>
    <row r="23" spans="1:12" x14ac:dyDescent="0.25">
      <c r="A23" s="193" t="s">
        <v>99</v>
      </c>
      <c r="B23" s="190" t="s">
        <v>100</v>
      </c>
      <c r="C23" s="191">
        <v>211170</v>
      </c>
      <c r="D23" s="191">
        <v>642640</v>
      </c>
      <c r="E23" s="191">
        <v>656725</v>
      </c>
      <c r="F23" s="191">
        <v>575721</v>
      </c>
      <c r="G23" s="191">
        <v>527175</v>
      </c>
      <c r="H23" s="191">
        <v>461805</v>
      </c>
      <c r="I23" s="192">
        <f>IFERROR(H23/G23-1,"-")</f>
        <v>-0.12400056907099155</v>
      </c>
      <c r="J23" s="191">
        <f t="shared" ref="J23:J33" si="5">H23-G23</f>
        <v>-65370</v>
      </c>
      <c r="K23" s="192">
        <f>H23/H$8</f>
        <v>1.9718813953083225E-2</v>
      </c>
      <c r="L23" s="103"/>
    </row>
    <row r="24" spans="1:12" x14ac:dyDescent="0.25">
      <c r="A24" s="193" t="s">
        <v>106</v>
      </c>
      <c r="B24" s="194" t="s">
        <v>106</v>
      </c>
      <c r="C24" s="195">
        <v>91497</v>
      </c>
      <c r="D24" s="195">
        <v>258940</v>
      </c>
      <c r="E24" s="195">
        <v>203244</v>
      </c>
      <c r="F24" s="195">
        <v>187191</v>
      </c>
      <c r="G24" s="195">
        <v>162235</v>
      </c>
      <c r="H24" s="195">
        <v>156949</v>
      </c>
      <c r="I24" s="196">
        <f>IFERROR(H24/G24-1,"-")</f>
        <v>-3.258236508768142E-2</v>
      </c>
      <c r="J24" s="195">
        <f t="shared" si="5"/>
        <v>-5286</v>
      </c>
      <c r="K24" s="196">
        <f>H24/H$8</f>
        <v>6.701634090411448E-3</v>
      </c>
      <c r="L24" s="103"/>
    </row>
    <row r="25" spans="1:12" x14ac:dyDescent="0.25">
      <c r="A25" s="193" t="s">
        <v>103</v>
      </c>
      <c r="B25" s="194" t="s">
        <v>103</v>
      </c>
      <c r="C25" s="195">
        <v>119673</v>
      </c>
      <c r="D25" s="195">
        <v>383700</v>
      </c>
      <c r="E25" s="195">
        <v>453481</v>
      </c>
      <c r="F25" s="195">
        <v>388530</v>
      </c>
      <c r="G25" s="195">
        <v>364940</v>
      </c>
      <c r="H25" s="195">
        <v>304856</v>
      </c>
      <c r="I25" s="196">
        <f>IFERROR(H25/G25-1,"-")</f>
        <v>-0.16464076286512852</v>
      </c>
      <c r="J25" s="195">
        <f t="shared" si="5"/>
        <v>-60084</v>
      </c>
      <c r="K25" s="196">
        <f>H25/H$8</f>
        <v>1.3017179862671776E-2</v>
      </c>
      <c r="L25" s="103"/>
    </row>
    <row r="26" spans="1:12" x14ac:dyDescent="0.25">
      <c r="A26" s="193"/>
      <c r="B26" s="190" t="s">
        <v>110</v>
      </c>
      <c r="C26" s="191">
        <v>2840278</v>
      </c>
      <c r="D26" s="191">
        <v>1648786</v>
      </c>
      <c r="E26" s="191">
        <v>7663320</v>
      </c>
      <c r="F26" s="191">
        <v>8398903</v>
      </c>
      <c r="G26" s="191">
        <v>8722531</v>
      </c>
      <c r="H26" s="191">
        <v>8284557</v>
      </c>
      <c r="I26" s="192">
        <f>IFERROR(H26/G26-1,"-")</f>
        <v>-5.0211802056077559E-2</v>
      </c>
      <c r="J26" s="191">
        <f t="shared" si="5"/>
        <v>-437974</v>
      </c>
      <c r="K26" s="192">
        <f>H26/H$8</f>
        <v>0.35374592775460051</v>
      </c>
      <c r="L26" s="103"/>
    </row>
    <row r="27" spans="1:12" s="76" customFormat="1" x14ac:dyDescent="0.25">
      <c r="A27" s="193"/>
      <c r="B27" s="194" t="s">
        <v>113</v>
      </c>
      <c r="C27" s="195">
        <v>1212190</v>
      </c>
      <c r="D27" s="195">
        <v>293790</v>
      </c>
      <c r="E27" s="195">
        <v>3811221</v>
      </c>
      <c r="F27" s="195">
        <v>4234329</v>
      </c>
      <c r="G27" s="195">
        <v>4463058</v>
      </c>
      <c r="H27" s="195">
        <v>4268899</v>
      </c>
      <c r="I27" s="196">
        <f t="shared" ref="I27:I34" si="6">IFERROR(H27/G27-1,"-")</f>
        <v>-4.3503579832482542E-2</v>
      </c>
      <c r="J27" s="195">
        <f t="shared" si="5"/>
        <v>-194159</v>
      </c>
      <c r="K27" s="196">
        <f t="shared" ref="K27:K34" si="7">H27/H$8</f>
        <v>0.18227958806315009</v>
      </c>
      <c r="L27" s="197"/>
    </row>
    <row r="28" spans="1:12" s="76" customFormat="1" x14ac:dyDescent="0.25">
      <c r="A28" s="193"/>
      <c r="B28" s="194" t="s">
        <v>116</v>
      </c>
      <c r="C28" s="195">
        <v>405155</v>
      </c>
      <c r="D28" s="195">
        <v>297247</v>
      </c>
      <c r="E28" s="195">
        <v>906436</v>
      </c>
      <c r="F28" s="195">
        <v>964985</v>
      </c>
      <c r="G28" s="195">
        <v>947608</v>
      </c>
      <c r="H28" s="195">
        <v>871054</v>
      </c>
      <c r="I28" s="196">
        <f t="shared" si="6"/>
        <v>-8.0786569974082068E-2</v>
      </c>
      <c r="J28" s="195">
        <f t="shared" si="5"/>
        <v>-76554</v>
      </c>
      <c r="K28" s="196">
        <f t="shared" si="7"/>
        <v>3.7193516244061788E-2</v>
      </c>
      <c r="L28" s="197"/>
    </row>
    <row r="29" spans="1:12" x14ac:dyDescent="0.25">
      <c r="A29" s="193"/>
      <c r="B29" s="194" t="s">
        <v>119</v>
      </c>
      <c r="C29" s="195">
        <v>129251</v>
      </c>
      <c r="D29" s="195">
        <v>186883</v>
      </c>
      <c r="E29" s="195">
        <v>319559</v>
      </c>
      <c r="F29" s="195">
        <v>360275</v>
      </c>
      <c r="G29" s="195">
        <v>341122</v>
      </c>
      <c r="H29" s="195">
        <v>276214</v>
      </c>
      <c r="I29" s="196">
        <f t="shared" si="6"/>
        <v>-0.19027796506821604</v>
      </c>
      <c r="J29" s="195">
        <f t="shared" si="5"/>
        <v>-64908</v>
      </c>
      <c r="K29" s="196">
        <f t="shared" si="7"/>
        <v>1.1794182560251469E-2</v>
      </c>
      <c r="L29" s="103"/>
    </row>
    <row r="30" spans="1:12" x14ac:dyDescent="0.25">
      <c r="A30" s="193"/>
      <c r="B30" s="194" t="s">
        <v>126</v>
      </c>
      <c r="C30" s="195">
        <v>120389</v>
      </c>
      <c r="D30" s="195">
        <v>109306</v>
      </c>
      <c r="E30" s="195">
        <v>417744</v>
      </c>
      <c r="F30" s="195">
        <v>376918</v>
      </c>
      <c r="G30" s="195">
        <v>377376</v>
      </c>
      <c r="H30" s="195">
        <v>365897</v>
      </c>
      <c r="I30" s="196">
        <f t="shared" si="6"/>
        <v>-3.0417938607648631E-2</v>
      </c>
      <c r="J30" s="195">
        <f t="shared" si="5"/>
        <v>-11479</v>
      </c>
      <c r="K30" s="196">
        <f t="shared" si="7"/>
        <v>1.5623596255976641E-2</v>
      </c>
      <c r="L30" s="103"/>
    </row>
    <row r="31" spans="1:12" x14ac:dyDescent="0.25">
      <c r="A31" s="193"/>
      <c r="B31" s="194" t="s">
        <v>122</v>
      </c>
      <c r="C31" s="195">
        <v>159519</v>
      </c>
      <c r="D31" s="195">
        <v>153758</v>
      </c>
      <c r="E31" s="195">
        <v>428214</v>
      </c>
      <c r="F31" s="195">
        <v>400517</v>
      </c>
      <c r="G31" s="195">
        <v>413533</v>
      </c>
      <c r="H31" s="195">
        <v>379313</v>
      </c>
      <c r="I31" s="196">
        <f t="shared" si="6"/>
        <v>-8.2750348823431241E-2</v>
      </c>
      <c r="J31" s="195">
        <f t="shared" si="5"/>
        <v>-34220</v>
      </c>
      <c r="K31" s="196">
        <f t="shared" si="7"/>
        <v>1.6196451915821305E-2</v>
      </c>
      <c r="L31" s="103"/>
    </row>
    <row r="32" spans="1:12" x14ac:dyDescent="0.25">
      <c r="A32" s="193"/>
      <c r="B32" s="194" t="s">
        <v>131</v>
      </c>
      <c r="C32" s="195">
        <v>94458</v>
      </c>
      <c r="D32" s="195">
        <v>3603</v>
      </c>
      <c r="E32" s="195">
        <v>111088</v>
      </c>
      <c r="F32" s="195">
        <v>124442</v>
      </c>
      <c r="G32" s="195">
        <v>121368</v>
      </c>
      <c r="H32" s="195">
        <v>111309</v>
      </c>
      <c r="I32" s="196">
        <f t="shared" si="6"/>
        <v>-8.2880166106387154E-2</v>
      </c>
      <c r="J32" s="195">
        <f t="shared" si="5"/>
        <v>-10059</v>
      </c>
      <c r="K32" s="196">
        <f t="shared" si="7"/>
        <v>4.752831741327488E-3</v>
      </c>
      <c r="L32" s="103"/>
    </row>
    <row r="33" spans="1:12" x14ac:dyDescent="0.25">
      <c r="A33" s="193" t="s">
        <v>147</v>
      </c>
      <c r="B33" s="194" t="s">
        <v>134</v>
      </c>
      <c r="C33" s="195">
        <v>103029</v>
      </c>
      <c r="D33" s="195">
        <v>3691</v>
      </c>
      <c r="E33" s="195">
        <v>66812</v>
      </c>
      <c r="F33" s="195">
        <v>107784</v>
      </c>
      <c r="G33" s="195">
        <v>101656</v>
      </c>
      <c r="H33" s="195">
        <v>87090</v>
      </c>
      <c r="I33" s="196">
        <f t="shared" si="6"/>
        <v>-0.1432871645549697</v>
      </c>
      <c r="J33" s="195">
        <f t="shared" si="5"/>
        <v>-14566</v>
      </c>
      <c r="K33" s="196">
        <f t="shared" si="7"/>
        <v>3.7186940530613958E-3</v>
      </c>
      <c r="L33" s="103"/>
    </row>
    <row r="34" spans="1:12" x14ac:dyDescent="0.25">
      <c r="A34" s="193" t="s">
        <v>148</v>
      </c>
      <c r="B34" s="199" t="s">
        <v>148</v>
      </c>
      <c r="C34" s="200">
        <f t="shared" ref="C34" si="8">C26-SUM(C27:C33)</f>
        <v>616287</v>
      </c>
      <c r="D34" s="200">
        <f t="shared" ref="D34:H34" si="9">D26-SUM(D27:D33)</f>
        <v>600508</v>
      </c>
      <c r="E34" s="200">
        <f t="shared" si="9"/>
        <v>1602246</v>
      </c>
      <c r="F34" s="200">
        <f t="shared" si="9"/>
        <v>1829653</v>
      </c>
      <c r="G34" s="200">
        <f t="shared" si="9"/>
        <v>1956810</v>
      </c>
      <c r="H34" s="200">
        <f t="shared" si="9"/>
        <v>1924781</v>
      </c>
      <c r="I34" s="201">
        <f t="shared" si="6"/>
        <v>-1.6367966230753095E-2</v>
      </c>
      <c r="J34" s="200">
        <f>H34-G34</f>
        <v>-32029</v>
      </c>
      <c r="K34" s="201">
        <f t="shared" si="7"/>
        <v>8.2187066920950361E-2</v>
      </c>
      <c r="L34" s="103"/>
    </row>
    <row r="35" spans="1:12" s="177" customFormat="1" x14ac:dyDescent="0.25">
      <c r="A35" s="193"/>
      <c r="B35" s="186" t="s">
        <v>48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71</v>
      </c>
      <c r="C36" s="209">
        <v>2299038</v>
      </c>
      <c r="D36" s="209">
        <v>1076408</v>
      </c>
      <c r="E36" s="209">
        <v>5738436</v>
      </c>
      <c r="F36" s="209">
        <v>6396470</v>
      </c>
      <c r="G36" s="209">
        <v>6684568</v>
      </c>
      <c r="H36" s="209">
        <v>6661737</v>
      </c>
      <c r="I36" s="210">
        <f>IFERROR(H36/G36-1,"-")</f>
        <v>-3.4154787564432132E-3</v>
      </c>
      <c r="J36" s="209">
        <f>H36-G36</f>
        <v>-22831</v>
      </c>
      <c r="K36" s="210">
        <f>H36/H$8</f>
        <v>0.28445242582339036</v>
      </c>
      <c r="L36" s="103"/>
    </row>
    <row r="37" spans="1:12" x14ac:dyDescent="0.25">
      <c r="A37" s="193" t="s">
        <v>99</v>
      </c>
      <c r="B37" s="190" t="s">
        <v>100</v>
      </c>
      <c r="C37" s="191">
        <v>143836</v>
      </c>
      <c r="D37" s="191">
        <v>211407</v>
      </c>
      <c r="E37" s="191">
        <v>361902</v>
      </c>
      <c r="F37" s="191">
        <v>395784</v>
      </c>
      <c r="G37" s="191">
        <v>387779</v>
      </c>
      <c r="H37" s="191">
        <v>390628</v>
      </c>
      <c r="I37" s="192">
        <f>IFERROR(H37/G37-1,"-")</f>
        <v>7.3469682473781273E-3</v>
      </c>
      <c r="J37" s="191">
        <f t="shared" ref="J37:J47" si="10">H37-G37</f>
        <v>2849</v>
      </c>
      <c r="K37" s="192">
        <f>H37/H$8</f>
        <v>1.6679596056484867E-2</v>
      </c>
      <c r="L37" s="103"/>
    </row>
    <row r="38" spans="1:12" x14ac:dyDescent="0.25">
      <c r="A38" s="193" t="s">
        <v>106</v>
      </c>
      <c r="B38" s="194" t="s">
        <v>106</v>
      </c>
      <c r="C38" s="195">
        <v>53363</v>
      </c>
      <c r="D38" s="195">
        <v>95895</v>
      </c>
      <c r="E38" s="195">
        <v>121205</v>
      </c>
      <c r="F38" s="195">
        <v>140584</v>
      </c>
      <c r="G38" s="195">
        <v>176080</v>
      </c>
      <c r="H38" s="195">
        <v>150542</v>
      </c>
      <c r="I38" s="196">
        <f>IFERROR(H38/G38-1,"-")</f>
        <v>-0.14503634711494773</v>
      </c>
      <c r="J38" s="195">
        <f t="shared" si="10"/>
        <v>-25538</v>
      </c>
      <c r="K38" s="196">
        <f>H38/H$8</f>
        <v>6.4280587913189647E-3</v>
      </c>
      <c r="L38" s="103"/>
    </row>
    <row r="39" spans="1:12" x14ac:dyDescent="0.25">
      <c r="A39" s="193" t="s">
        <v>103</v>
      </c>
      <c r="B39" s="194" t="s">
        <v>103</v>
      </c>
      <c r="C39" s="195">
        <v>90473</v>
      </c>
      <c r="D39" s="195">
        <v>115512</v>
      </c>
      <c r="E39" s="195">
        <v>240697</v>
      </c>
      <c r="F39" s="195">
        <v>255200</v>
      </c>
      <c r="G39" s="195">
        <v>211699</v>
      </c>
      <c r="H39" s="195">
        <v>240086</v>
      </c>
      <c r="I39" s="196">
        <f>IFERROR(H39/G39-1,"-")</f>
        <v>0.13409132778142552</v>
      </c>
      <c r="J39" s="195">
        <f t="shared" si="10"/>
        <v>28387</v>
      </c>
      <c r="K39" s="196">
        <f>H39/H$8</f>
        <v>1.0251537265165901E-2</v>
      </c>
      <c r="L39" s="103"/>
    </row>
    <row r="40" spans="1:12" x14ac:dyDescent="0.25">
      <c r="A40" s="193"/>
      <c r="B40" s="190" t="s">
        <v>110</v>
      </c>
      <c r="C40" s="191">
        <v>2155202</v>
      </c>
      <c r="D40" s="191">
        <v>865001</v>
      </c>
      <c r="E40" s="191">
        <v>5376534</v>
      </c>
      <c r="F40" s="191">
        <v>6000686</v>
      </c>
      <c r="G40" s="191">
        <v>6296789</v>
      </c>
      <c r="H40" s="191">
        <v>6271109</v>
      </c>
      <c r="I40" s="192">
        <f>IFERROR(H40/G40-1,"-")</f>
        <v>-4.0782690987422043E-3</v>
      </c>
      <c r="J40" s="191">
        <f t="shared" si="10"/>
        <v>-25680</v>
      </c>
      <c r="K40" s="192">
        <f>H40/H$8</f>
        <v>0.26777282976690547</v>
      </c>
      <c r="L40" s="103"/>
    </row>
    <row r="41" spans="1:12" s="76" customFormat="1" x14ac:dyDescent="0.25">
      <c r="A41" s="193"/>
      <c r="B41" s="194" t="s">
        <v>113</v>
      </c>
      <c r="C41" s="195">
        <v>942319</v>
      </c>
      <c r="D41" s="195">
        <v>167164</v>
      </c>
      <c r="E41" s="195">
        <v>2744556</v>
      </c>
      <c r="F41" s="195">
        <v>3039995</v>
      </c>
      <c r="G41" s="195">
        <v>3263290</v>
      </c>
      <c r="H41" s="195">
        <v>3249644</v>
      </c>
      <c r="I41" s="196">
        <f t="shared" ref="I41:I48" si="11">IFERROR(H41/G41-1,"-")</f>
        <v>-4.1816694195122572E-3</v>
      </c>
      <c r="J41" s="195">
        <f t="shared" si="10"/>
        <v>-13646</v>
      </c>
      <c r="K41" s="196">
        <f t="shared" ref="K41:K48" si="12">H41/H$8</f>
        <v>0.13875797241206392</v>
      </c>
      <c r="L41" s="197"/>
    </row>
    <row r="42" spans="1:12" s="76" customFormat="1" x14ac:dyDescent="0.25">
      <c r="A42" s="193"/>
      <c r="B42" s="194" t="s">
        <v>116</v>
      </c>
      <c r="C42" s="195">
        <v>115304</v>
      </c>
      <c r="D42" s="195">
        <v>53414</v>
      </c>
      <c r="E42" s="195">
        <v>194866</v>
      </c>
      <c r="F42" s="195">
        <v>226552</v>
      </c>
      <c r="G42" s="195">
        <v>222015</v>
      </c>
      <c r="H42" s="195">
        <v>229695</v>
      </c>
      <c r="I42" s="196">
        <f t="shared" si="11"/>
        <v>3.4592257279913552E-2</v>
      </c>
      <c r="J42" s="195">
        <f t="shared" si="10"/>
        <v>7680</v>
      </c>
      <c r="K42" s="196">
        <f t="shared" si="12"/>
        <v>9.8078474051893141E-3</v>
      </c>
      <c r="L42" s="197"/>
    </row>
    <row r="43" spans="1:12" x14ac:dyDescent="0.25">
      <c r="A43" s="193"/>
      <c r="B43" s="194" t="s">
        <v>119</v>
      </c>
      <c r="C43" s="195">
        <v>51200</v>
      </c>
      <c r="D43" s="195">
        <v>72809</v>
      </c>
      <c r="E43" s="195">
        <v>129327</v>
      </c>
      <c r="F43" s="195">
        <v>164627</v>
      </c>
      <c r="G43" s="195">
        <v>167650</v>
      </c>
      <c r="H43" s="195">
        <v>170241</v>
      </c>
      <c r="I43" s="196">
        <f t="shared" si="11"/>
        <v>1.5454816582165298E-2</v>
      </c>
      <c r="J43" s="195">
        <f t="shared" si="10"/>
        <v>2591</v>
      </c>
      <c r="K43" s="196">
        <f t="shared" si="12"/>
        <v>7.269195019947469E-3</v>
      </c>
      <c r="L43" s="103"/>
    </row>
    <row r="44" spans="1:12" x14ac:dyDescent="0.25">
      <c r="A44" s="193"/>
      <c r="B44" s="194" t="s">
        <v>126</v>
      </c>
      <c r="C44" s="195">
        <v>102146</v>
      </c>
      <c r="D44" s="195">
        <v>78893</v>
      </c>
      <c r="E44" s="195">
        <v>325913</v>
      </c>
      <c r="F44" s="195">
        <v>332845</v>
      </c>
      <c r="G44" s="195">
        <v>330625</v>
      </c>
      <c r="H44" s="195">
        <v>306333</v>
      </c>
      <c r="I44" s="196">
        <f t="shared" si="11"/>
        <v>-7.3472967863894123E-2</v>
      </c>
      <c r="J44" s="195">
        <f t="shared" si="10"/>
        <v>-24292</v>
      </c>
      <c r="K44" s="196">
        <f t="shared" si="12"/>
        <v>1.3080246932557774E-2</v>
      </c>
      <c r="L44" s="103"/>
    </row>
    <row r="45" spans="1:12" x14ac:dyDescent="0.25">
      <c r="A45" s="193"/>
      <c r="B45" s="194" t="s">
        <v>122</v>
      </c>
      <c r="C45" s="195">
        <v>92072</v>
      </c>
      <c r="D45" s="195">
        <v>53507</v>
      </c>
      <c r="E45" s="195">
        <v>196352</v>
      </c>
      <c r="F45" s="195">
        <v>236105</v>
      </c>
      <c r="G45" s="195">
        <v>242327</v>
      </c>
      <c r="H45" s="195">
        <v>212804</v>
      </c>
      <c r="I45" s="196">
        <f t="shared" si="11"/>
        <v>-0.12183124455797334</v>
      </c>
      <c r="J45" s="195">
        <f t="shared" si="10"/>
        <v>-29523</v>
      </c>
      <c r="K45" s="196">
        <f t="shared" si="12"/>
        <v>9.0866111983887617E-3</v>
      </c>
      <c r="L45" s="103"/>
    </row>
    <row r="46" spans="1:12" x14ac:dyDescent="0.25">
      <c r="A46" s="193"/>
      <c r="B46" s="194" t="s">
        <v>131</v>
      </c>
      <c r="C46" s="195">
        <v>85840</v>
      </c>
      <c r="D46" s="195">
        <v>12966</v>
      </c>
      <c r="E46" s="195">
        <v>117803</v>
      </c>
      <c r="F46" s="195">
        <v>126088</v>
      </c>
      <c r="G46" s="195">
        <v>121379</v>
      </c>
      <c r="H46" s="195">
        <v>127954</v>
      </c>
      <c r="I46" s="196">
        <f t="shared" si="11"/>
        <v>5.4169172591634451E-2</v>
      </c>
      <c r="J46" s="195">
        <f t="shared" si="10"/>
        <v>6575</v>
      </c>
      <c r="K46" s="196">
        <f t="shared" si="12"/>
        <v>5.4635638863867022E-3</v>
      </c>
      <c r="L46" s="103"/>
    </row>
    <row r="47" spans="1:12" x14ac:dyDescent="0.25">
      <c r="A47" s="193" t="s">
        <v>147</v>
      </c>
      <c r="B47" s="194" t="s">
        <v>134</v>
      </c>
      <c r="C47" s="195">
        <v>138918</v>
      </c>
      <c r="D47" s="195">
        <v>15247</v>
      </c>
      <c r="E47" s="195">
        <v>100764</v>
      </c>
      <c r="F47" s="195">
        <v>128912</v>
      </c>
      <c r="G47" s="195">
        <v>137593</v>
      </c>
      <c r="H47" s="195">
        <v>118574</v>
      </c>
      <c r="I47" s="196">
        <f t="shared" si="11"/>
        <v>-0.13822650861599062</v>
      </c>
      <c r="J47" s="195">
        <f t="shared" si="10"/>
        <v>-19019</v>
      </c>
      <c r="K47" s="196">
        <f t="shared" si="12"/>
        <v>5.0630431582007343E-3</v>
      </c>
      <c r="L47" s="103"/>
    </row>
    <row r="48" spans="1:12" x14ac:dyDescent="0.25">
      <c r="A48" s="193" t="s">
        <v>148</v>
      </c>
      <c r="B48" s="199" t="s">
        <v>148</v>
      </c>
      <c r="C48" s="200">
        <f t="shared" ref="C48" si="13">C40-SUM(C41:C47)</f>
        <v>627403</v>
      </c>
      <c r="D48" s="200">
        <f t="shared" ref="D48:H48" si="14">D40-SUM(D41:D47)</f>
        <v>411001</v>
      </c>
      <c r="E48" s="200">
        <f t="shared" si="14"/>
        <v>1566953</v>
      </c>
      <c r="F48" s="200">
        <f t="shared" si="14"/>
        <v>1745562</v>
      </c>
      <c r="G48" s="200">
        <f t="shared" si="14"/>
        <v>1811910</v>
      </c>
      <c r="H48" s="200">
        <f t="shared" si="14"/>
        <v>1855864</v>
      </c>
      <c r="I48" s="201">
        <f t="shared" si="11"/>
        <v>2.425837927932406E-2</v>
      </c>
      <c r="J48" s="200">
        <f>H48-G48</f>
        <v>43954</v>
      </c>
      <c r="K48" s="201">
        <f t="shared" si="12"/>
        <v>7.9244349754170801E-2</v>
      </c>
      <c r="L48" s="103"/>
    </row>
    <row r="49" spans="1:12" s="177" customFormat="1" x14ac:dyDescent="0.25">
      <c r="A49" s="193"/>
      <c r="B49" s="186" t="s">
        <v>49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71</v>
      </c>
      <c r="C50" s="209">
        <v>57370</v>
      </c>
      <c r="D50" s="209">
        <v>40837</v>
      </c>
      <c r="E50" s="209">
        <v>105500</v>
      </c>
      <c r="F50" s="209">
        <v>110466</v>
      </c>
      <c r="G50" s="209">
        <v>124605</v>
      </c>
      <c r="H50" s="209">
        <v>127839</v>
      </c>
      <c r="I50" s="210">
        <f>IFERROR(H50/G50-1,"-")</f>
        <v>2.595401468640901E-2</v>
      </c>
      <c r="J50" s="209">
        <f>H50-G50</f>
        <v>3234</v>
      </c>
      <c r="K50" s="210">
        <f>H50/H$8</f>
        <v>5.4586534510198161E-3</v>
      </c>
      <c r="L50" s="103"/>
    </row>
    <row r="51" spans="1:12" x14ac:dyDescent="0.25">
      <c r="A51" s="193" t="s">
        <v>99</v>
      </c>
      <c r="B51" s="190" t="s">
        <v>100</v>
      </c>
      <c r="C51" s="191">
        <v>5397</v>
      </c>
      <c r="D51" s="191">
        <v>11260</v>
      </c>
      <c r="E51" s="191">
        <v>11402</v>
      </c>
      <c r="F51" s="191">
        <v>28280</v>
      </c>
      <c r="G51" s="191">
        <v>18117</v>
      </c>
      <c r="H51" s="191">
        <v>17992</v>
      </c>
      <c r="I51" s="192">
        <f>IFERROR(H51/G51-1,"-")</f>
        <v>-6.8995970635314929E-3</v>
      </c>
      <c r="J51" s="191">
        <f t="shared" ref="J51:J61" si="15">H51-G51</f>
        <v>-125</v>
      </c>
      <c r="K51" s="192">
        <f>H51/H$8</f>
        <v>7.6824828800873396E-4</v>
      </c>
      <c r="L51" s="103"/>
    </row>
    <row r="52" spans="1:12" x14ac:dyDescent="0.25">
      <c r="A52" s="193" t="s">
        <v>106</v>
      </c>
      <c r="B52" s="194" t="s">
        <v>106</v>
      </c>
      <c r="C52" s="195">
        <v>3808</v>
      </c>
      <c r="D52" s="195">
        <v>5066</v>
      </c>
      <c r="E52" s="195">
        <v>3614</v>
      </c>
      <c r="F52" s="195">
        <v>18763</v>
      </c>
      <c r="G52" s="195">
        <v>9815</v>
      </c>
      <c r="H52" s="195">
        <v>9600</v>
      </c>
      <c r="I52" s="196">
        <f>IFERROR(H52/G52-1,"-")</f>
        <v>-2.1905247070809986E-2</v>
      </c>
      <c r="J52" s="195">
        <f t="shared" si="15"/>
        <v>-215</v>
      </c>
      <c r="K52" s="196">
        <f>H52/H$8</f>
        <v>4.0991460454000919E-4</v>
      </c>
      <c r="L52" s="103"/>
    </row>
    <row r="53" spans="1:12" x14ac:dyDescent="0.25">
      <c r="A53" s="193" t="s">
        <v>103</v>
      </c>
      <c r="B53" s="194" t="s">
        <v>103</v>
      </c>
      <c r="C53" s="195">
        <v>1589</v>
      </c>
      <c r="D53" s="195">
        <v>6194</v>
      </c>
      <c r="E53" s="195">
        <v>7788</v>
      </c>
      <c r="F53" s="195">
        <v>9517</v>
      </c>
      <c r="G53" s="195">
        <v>8302</v>
      </c>
      <c r="H53" s="195">
        <v>8392</v>
      </c>
      <c r="I53" s="196">
        <f>IFERROR(H53/G53-1,"-")</f>
        <v>1.0840761262346454E-2</v>
      </c>
      <c r="J53" s="195">
        <f t="shared" si="15"/>
        <v>90</v>
      </c>
      <c r="K53" s="196">
        <f>H53/H$8</f>
        <v>3.5833368346872472E-4</v>
      </c>
      <c r="L53" s="103"/>
    </row>
    <row r="54" spans="1:12" x14ac:dyDescent="0.25">
      <c r="A54" s="193"/>
      <c r="B54" s="190" t="s">
        <v>110</v>
      </c>
      <c r="C54" s="191">
        <v>51973</v>
      </c>
      <c r="D54" s="191">
        <v>29577</v>
      </c>
      <c r="E54" s="191">
        <v>94098</v>
      </c>
      <c r="F54" s="191">
        <v>82186</v>
      </c>
      <c r="G54" s="191">
        <v>106488</v>
      </c>
      <c r="H54" s="191">
        <v>109847</v>
      </c>
      <c r="I54" s="192">
        <f>IFERROR(H54/G54-1,"-")</f>
        <v>3.1543460295995862E-2</v>
      </c>
      <c r="J54" s="191">
        <f t="shared" si="15"/>
        <v>3359</v>
      </c>
      <c r="K54" s="192">
        <f>H54/H$8</f>
        <v>4.690405163011082E-3</v>
      </c>
      <c r="L54" s="103"/>
    </row>
    <row r="55" spans="1:12" s="76" customFormat="1" x14ac:dyDescent="0.25">
      <c r="A55" s="193"/>
      <c r="B55" s="194" t="s">
        <v>113</v>
      </c>
      <c r="C55" s="195">
        <v>18989</v>
      </c>
      <c r="D55" s="195">
        <v>2438</v>
      </c>
      <c r="E55" s="195">
        <v>43618</v>
      </c>
      <c r="F55" s="195">
        <v>34222</v>
      </c>
      <c r="G55" s="195">
        <v>44959</v>
      </c>
      <c r="H55" s="195">
        <v>45564</v>
      </c>
      <c r="I55" s="196">
        <f t="shared" ref="I55:I62" si="16">IFERROR(H55/G55-1,"-")</f>
        <v>1.345670499788687E-2</v>
      </c>
      <c r="J55" s="195">
        <f t="shared" si="15"/>
        <v>605</v>
      </c>
      <c r="K55" s="196">
        <f t="shared" ref="K55:K62" si="17">H55/H$8</f>
        <v>1.9455571917980188E-3</v>
      </c>
      <c r="L55" s="197"/>
    </row>
    <row r="56" spans="1:12" s="76" customFormat="1" x14ac:dyDescent="0.25">
      <c r="A56" s="193"/>
      <c r="B56" s="194" t="s">
        <v>116</v>
      </c>
      <c r="C56" s="195">
        <v>14888</v>
      </c>
      <c r="D56" s="195">
        <v>11607</v>
      </c>
      <c r="E56" s="195">
        <v>21857</v>
      </c>
      <c r="F56" s="195">
        <v>17102</v>
      </c>
      <c r="G56" s="195">
        <v>24713</v>
      </c>
      <c r="H56" s="195">
        <v>24406</v>
      </c>
      <c r="I56" s="196">
        <f t="shared" si="16"/>
        <v>-1.2422611580949261E-2</v>
      </c>
      <c r="J56" s="195">
        <f t="shared" si="15"/>
        <v>-307</v>
      </c>
      <c r="K56" s="196">
        <f t="shared" si="17"/>
        <v>1.0421224831670276E-3</v>
      </c>
      <c r="L56" s="197"/>
    </row>
    <row r="57" spans="1:12" x14ac:dyDescent="0.25">
      <c r="A57" s="193"/>
      <c r="B57" s="194" t="s">
        <v>119</v>
      </c>
      <c r="C57" s="195">
        <v>1347</v>
      </c>
      <c r="D57" s="195">
        <v>2373</v>
      </c>
      <c r="E57" s="195">
        <v>3848</v>
      </c>
      <c r="F57" s="195">
        <v>4458</v>
      </c>
      <c r="G57" s="195">
        <v>3942</v>
      </c>
      <c r="H57" s="195">
        <v>4353</v>
      </c>
      <c r="I57" s="196">
        <f t="shared" si="16"/>
        <v>0.10426179604261798</v>
      </c>
      <c r="J57" s="195">
        <f t="shared" si="15"/>
        <v>411</v>
      </c>
      <c r="K57" s="196">
        <f t="shared" si="17"/>
        <v>1.8587065349611042E-4</v>
      </c>
      <c r="L57" s="103"/>
    </row>
    <row r="58" spans="1:12" x14ac:dyDescent="0.25">
      <c r="A58" s="193"/>
      <c r="B58" s="194" t="s">
        <v>126</v>
      </c>
      <c r="C58" s="195">
        <v>911</v>
      </c>
      <c r="D58" s="195">
        <v>1074</v>
      </c>
      <c r="E58" s="195">
        <v>2081</v>
      </c>
      <c r="F58" s="195">
        <v>1273</v>
      </c>
      <c r="G58" s="195">
        <v>3049</v>
      </c>
      <c r="H58" s="195">
        <v>3179</v>
      </c>
      <c r="I58" s="196">
        <f t="shared" si="16"/>
        <v>4.2636930141029872E-2</v>
      </c>
      <c r="J58" s="195">
        <f t="shared" si="15"/>
        <v>130</v>
      </c>
      <c r="K58" s="196">
        <f t="shared" si="17"/>
        <v>1.3574151331590512E-4</v>
      </c>
      <c r="L58" s="103"/>
    </row>
    <row r="59" spans="1:12" x14ac:dyDescent="0.25">
      <c r="A59" s="193"/>
      <c r="B59" s="194" t="s">
        <v>122</v>
      </c>
      <c r="C59" s="195">
        <v>793</v>
      </c>
      <c r="D59" s="195">
        <v>634</v>
      </c>
      <c r="E59" s="195">
        <v>1710</v>
      </c>
      <c r="F59" s="195">
        <v>1837</v>
      </c>
      <c r="G59" s="195">
        <v>1761</v>
      </c>
      <c r="H59" s="195">
        <v>1952</v>
      </c>
      <c r="I59" s="196">
        <f t="shared" si="16"/>
        <v>0.10846110164679157</v>
      </c>
      <c r="J59" s="195">
        <f t="shared" si="15"/>
        <v>191</v>
      </c>
      <c r="K59" s="196">
        <f t="shared" si="17"/>
        <v>8.3349302923135202E-5</v>
      </c>
      <c r="L59" s="103"/>
    </row>
    <row r="60" spans="1:12" x14ac:dyDescent="0.25">
      <c r="A60" s="193"/>
      <c r="B60" s="194" t="s">
        <v>131</v>
      </c>
      <c r="C60" s="195">
        <v>713</v>
      </c>
      <c r="D60" s="195">
        <v>224</v>
      </c>
      <c r="E60" s="195">
        <v>285</v>
      </c>
      <c r="F60" s="195">
        <v>555</v>
      </c>
      <c r="G60" s="195">
        <v>440</v>
      </c>
      <c r="H60" s="195">
        <v>648</v>
      </c>
      <c r="I60" s="196">
        <f t="shared" si="16"/>
        <v>0.47272727272727266</v>
      </c>
      <c r="J60" s="195">
        <f t="shared" si="15"/>
        <v>208</v>
      </c>
      <c r="K60" s="196">
        <f t="shared" si="17"/>
        <v>2.7669235806450621E-5</v>
      </c>
      <c r="L60" s="103"/>
    </row>
    <row r="61" spans="1:12" x14ac:dyDescent="0.25">
      <c r="A61" s="193" t="s">
        <v>147</v>
      </c>
      <c r="B61" s="194" t="s">
        <v>134</v>
      </c>
      <c r="C61" s="195">
        <v>1488</v>
      </c>
      <c r="D61" s="195">
        <v>110</v>
      </c>
      <c r="E61" s="195">
        <v>258</v>
      </c>
      <c r="F61" s="195">
        <v>458</v>
      </c>
      <c r="G61" s="195">
        <v>378</v>
      </c>
      <c r="H61" s="195">
        <v>1021</v>
      </c>
      <c r="I61" s="196">
        <f t="shared" si="16"/>
        <v>1.7010582010582009</v>
      </c>
      <c r="J61" s="195">
        <f t="shared" si="15"/>
        <v>643</v>
      </c>
      <c r="K61" s="196">
        <f t="shared" si="17"/>
        <v>4.3596126170348895E-5</v>
      </c>
      <c r="L61" s="103"/>
    </row>
    <row r="62" spans="1:12" x14ac:dyDescent="0.25">
      <c r="A62" s="193" t="s">
        <v>148</v>
      </c>
      <c r="B62" s="199" t="s">
        <v>148</v>
      </c>
      <c r="C62" s="200">
        <f t="shared" ref="C62" si="18">C54-SUM(C55:C61)</f>
        <v>12844</v>
      </c>
      <c r="D62" s="200">
        <f t="shared" ref="D62:H62" si="19">D54-SUM(D55:D61)</f>
        <v>11117</v>
      </c>
      <c r="E62" s="200">
        <f t="shared" si="19"/>
        <v>20441</v>
      </c>
      <c r="F62" s="200">
        <f t="shared" si="19"/>
        <v>22281</v>
      </c>
      <c r="G62" s="200">
        <f t="shared" si="19"/>
        <v>27246</v>
      </c>
      <c r="H62" s="200">
        <f t="shared" si="19"/>
        <v>28724</v>
      </c>
      <c r="I62" s="201">
        <f t="shared" si="16"/>
        <v>5.4246494898333664E-2</v>
      </c>
      <c r="J62" s="200">
        <f>H62-G62</f>
        <v>1478</v>
      </c>
      <c r="K62" s="201">
        <f t="shared" si="17"/>
        <v>1.2264986563340859E-3</v>
      </c>
      <c r="L62" s="103"/>
    </row>
    <row r="63" spans="1:12" s="177" customFormat="1" x14ac:dyDescent="0.25">
      <c r="A63" s="193"/>
      <c r="B63" s="186" t="s">
        <v>50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71</v>
      </c>
      <c r="C64" s="209">
        <v>173998</v>
      </c>
      <c r="D64" s="209">
        <v>159370</v>
      </c>
      <c r="E64" s="209">
        <v>654193</v>
      </c>
      <c r="F64" s="209">
        <v>722818</v>
      </c>
      <c r="G64" s="209">
        <v>957820</v>
      </c>
      <c r="H64" s="209">
        <v>753556</v>
      </c>
      <c r="I64" s="210">
        <f>IFERROR(H64/G64-1,"-")</f>
        <v>-0.21325927627320374</v>
      </c>
      <c r="J64" s="209">
        <f>H64-G64</f>
        <v>-204264</v>
      </c>
      <c r="K64" s="210">
        <f>H64/H$8</f>
        <v>3.2176417681119916E-2</v>
      </c>
      <c r="L64" s="103"/>
    </row>
    <row r="65" spans="1:12" x14ac:dyDescent="0.25">
      <c r="A65" s="193" t="s">
        <v>99</v>
      </c>
      <c r="B65" s="190" t="s">
        <v>100</v>
      </c>
      <c r="C65" s="191">
        <v>40911</v>
      </c>
      <c r="D65" s="191">
        <v>43697</v>
      </c>
      <c r="E65" s="191">
        <v>99132</v>
      </c>
      <c r="F65" s="191">
        <v>112156</v>
      </c>
      <c r="G65" s="191">
        <v>180804</v>
      </c>
      <c r="H65" s="191">
        <v>131433</v>
      </c>
      <c r="I65" s="192">
        <f>IFERROR(H65/G65-1,"-")</f>
        <v>-0.27306364903431335</v>
      </c>
      <c r="J65" s="191">
        <f t="shared" ref="J65:J75" si="20">H65-G65</f>
        <v>-49371</v>
      </c>
      <c r="K65" s="192">
        <f>H65/H$8</f>
        <v>5.6121152310944821E-3</v>
      </c>
      <c r="L65" s="103"/>
    </row>
    <row r="66" spans="1:12" x14ac:dyDescent="0.25">
      <c r="A66" s="193" t="s">
        <v>106</v>
      </c>
      <c r="B66" s="194" t="s">
        <v>106</v>
      </c>
      <c r="C66" s="195">
        <v>13912</v>
      </c>
      <c r="D66" s="195">
        <v>36490</v>
      </c>
      <c r="E66" s="195">
        <v>69515</v>
      </c>
      <c r="F66" s="195">
        <v>60538</v>
      </c>
      <c r="G66" s="195">
        <v>88273</v>
      </c>
      <c r="H66" s="195">
        <v>29821</v>
      </c>
      <c r="I66" s="196">
        <f>IFERROR(H66/G66-1,"-")</f>
        <v>-0.66217303139125216</v>
      </c>
      <c r="J66" s="195">
        <f t="shared" si="20"/>
        <v>-58452</v>
      </c>
      <c r="K66" s="196">
        <f>H66/H$8</f>
        <v>1.2733399397903764E-3</v>
      </c>
      <c r="L66" s="103"/>
    </row>
    <row r="67" spans="1:12" x14ac:dyDescent="0.25">
      <c r="A67" s="193" t="s">
        <v>103</v>
      </c>
      <c r="B67" s="194" t="s">
        <v>103</v>
      </c>
      <c r="C67" s="195">
        <v>26999</v>
      </c>
      <c r="D67" s="195">
        <v>7207</v>
      </c>
      <c r="E67" s="195">
        <v>29617</v>
      </c>
      <c r="F67" s="195">
        <v>51618</v>
      </c>
      <c r="G67" s="195">
        <v>92531</v>
      </c>
      <c r="H67" s="195">
        <v>101612</v>
      </c>
      <c r="I67" s="196">
        <f>IFERROR(H67/G67-1,"-")</f>
        <v>9.8140082783067406E-2</v>
      </c>
      <c r="J67" s="195">
        <f t="shared" si="20"/>
        <v>9081</v>
      </c>
      <c r="K67" s="196">
        <f>H67/H$8</f>
        <v>4.3387752913041054E-3</v>
      </c>
      <c r="L67" s="103"/>
    </row>
    <row r="68" spans="1:12" x14ac:dyDescent="0.25">
      <c r="A68" s="193"/>
      <c r="B68" s="190" t="s">
        <v>110</v>
      </c>
      <c r="C68" s="191">
        <v>133087</v>
      </c>
      <c r="D68" s="191">
        <v>115673</v>
      </c>
      <c r="E68" s="191">
        <v>555061</v>
      </c>
      <c r="F68" s="191">
        <v>610662</v>
      </c>
      <c r="G68" s="191">
        <v>777016</v>
      </c>
      <c r="H68" s="191">
        <v>622123</v>
      </c>
      <c r="I68" s="192">
        <f>IFERROR(H68/G68-1,"-")</f>
        <v>-0.19934338546439201</v>
      </c>
      <c r="J68" s="191">
        <f t="shared" si="20"/>
        <v>-154893</v>
      </c>
      <c r="K68" s="192">
        <f>H68/H$8</f>
        <v>2.6564302450025432E-2</v>
      </c>
      <c r="L68" s="103"/>
    </row>
    <row r="69" spans="1:12" s="76" customFormat="1" x14ac:dyDescent="0.25">
      <c r="A69" s="193"/>
      <c r="B69" s="194" t="s">
        <v>113</v>
      </c>
      <c r="C69" s="195">
        <v>48617</v>
      </c>
      <c r="D69" s="195">
        <v>12245</v>
      </c>
      <c r="E69" s="195">
        <v>268413</v>
      </c>
      <c r="F69" s="195">
        <v>228304</v>
      </c>
      <c r="G69" s="195">
        <v>327415</v>
      </c>
      <c r="H69" s="195">
        <v>308419</v>
      </c>
      <c r="I69" s="196">
        <f t="shared" ref="I69:I76" si="21">IFERROR(H69/G69-1,"-")</f>
        <v>-5.8018111570942055E-2</v>
      </c>
      <c r="J69" s="195">
        <f t="shared" si="20"/>
        <v>-18996</v>
      </c>
      <c r="K69" s="196">
        <f t="shared" ref="K69:K76" si="22">H69/H$8</f>
        <v>1.3169317960169281E-2</v>
      </c>
      <c r="L69" s="197"/>
    </row>
    <row r="70" spans="1:12" s="76" customFormat="1" x14ac:dyDescent="0.25">
      <c r="A70" s="193"/>
      <c r="B70" s="194" t="s">
        <v>116</v>
      </c>
      <c r="C70" s="195">
        <v>19857</v>
      </c>
      <c r="D70" s="195">
        <v>19807</v>
      </c>
      <c r="E70" s="195">
        <v>40858</v>
      </c>
      <c r="F70" s="195">
        <v>51860</v>
      </c>
      <c r="G70" s="195">
        <v>48453</v>
      </c>
      <c r="H70" s="195">
        <v>48531</v>
      </c>
      <c r="I70" s="196">
        <f t="shared" si="21"/>
        <v>1.6098074422636888E-3</v>
      </c>
      <c r="J70" s="195">
        <f t="shared" si="20"/>
        <v>78</v>
      </c>
      <c r="K70" s="196">
        <f t="shared" si="22"/>
        <v>2.0722464242636652E-3</v>
      </c>
      <c r="L70" s="197"/>
    </row>
    <row r="71" spans="1:12" x14ac:dyDescent="0.25">
      <c r="A71" s="193"/>
      <c r="B71" s="194" t="s">
        <v>119</v>
      </c>
      <c r="C71" s="195">
        <v>15907</v>
      </c>
      <c r="D71" s="195">
        <v>15712</v>
      </c>
      <c r="E71" s="195">
        <v>69832</v>
      </c>
      <c r="F71" s="195">
        <v>75186</v>
      </c>
      <c r="G71" s="195">
        <v>93752</v>
      </c>
      <c r="H71" s="195">
        <v>48167</v>
      </c>
      <c r="I71" s="196">
        <f t="shared" si="21"/>
        <v>-0.48622962710128848</v>
      </c>
      <c r="J71" s="195">
        <f t="shared" si="20"/>
        <v>-45585</v>
      </c>
      <c r="K71" s="196">
        <f t="shared" si="22"/>
        <v>2.0567038288415232E-3</v>
      </c>
      <c r="L71" s="103"/>
    </row>
    <row r="72" spans="1:12" x14ac:dyDescent="0.25">
      <c r="A72" s="193"/>
      <c r="B72" s="194" t="s">
        <v>126</v>
      </c>
      <c r="C72" s="195">
        <v>1538</v>
      </c>
      <c r="D72" s="195">
        <v>4660</v>
      </c>
      <c r="E72" s="195">
        <v>16387</v>
      </c>
      <c r="F72" s="195">
        <v>17963</v>
      </c>
      <c r="G72" s="195">
        <v>31265</v>
      </c>
      <c r="H72" s="195">
        <v>24597</v>
      </c>
      <c r="I72" s="196">
        <f t="shared" si="21"/>
        <v>-0.21327362865824406</v>
      </c>
      <c r="J72" s="195">
        <f t="shared" si="20"/>
        <v>-6668</v>
      </c>
      <c r="K72" s="196">
        <f t="shared" si="22"/>
        <v>1.0502780758198549E-3</v>
      </c>
      <c r="L72" s="103"/>
    </row>
    <row r="73" spans="1:12" x14ac:dyDescent="0.25">
      <c r="A73" s="193"/>
      <c r="B73" s="194" t="s">
        <v>122</v>
      </c>
      <c r="C73" s="195">
        <v>4050</v>
      </c>
      <c r="D73" s="195">
        <v>10979</v>
      </c>
      <c r="E73" s="195">
        <v>15541</v>
      </c>
      <c r="F73" s="195">
        <v>13850</v>
      </c>
      <c r="G73" s="195">
        <v>19418</v>
      </c>
      <c r="H73" s="195">
        <v>12748</v>
      </c>
      <c r="I73" s="196">
        <f t="shared" si="21"/>
        <v>-0.34349572561540842</v>
      </c>
      <c r="J73" s="195">
        <f t="shared" si="20"/>
        <v>-6670</v>
      </c>
      <c r="K73" s="196">
        <f t="shared" si="22"/>
        <v>5.4433243527875392E-4</v>
      </c>
      <c r="L73" s="103"/>
    </row>
    <row r="74" spans="1:12" x14ac:dyDescent="0.25">
      <c r="A74" s="193"/>
      <c r="B74" s="194" t="s">
        <v>131</v>
      </c>
      <c r="C74" s="195">
        <v>5452</v>
      </c>
      <c r="D74" s="195">
        <v>2</v>
      </c>
      <c r="E74" s="195">
        <v>7782</v>
      </c>
      <c r="F74" s="195">
        <v>23149</v>
      </c>
      <c r="G74" s="195">
        <v>17330</v>
      </c>
      <c r="H74" s="195">
        <v>11595</v>
      </c>
      <c r="I74" s="196">
        <f t="shared" si="21"/>
        <v>-0.33092902481246389</v>
      </c>
      <c r="J74" s="195">
        <f t="shared" si="20"/>
        <v>-5735</v>
      </c>
      <c r="K74" s="196">
        <f t="shared" si="22"/>
        <v>4.9509998329597983E-4</v>
      </c>
      <c r="L74" s="103"/>
    </row>
    <row r="75" spans="1:12" x14ac:dyDescent="0.25">
      <c r="A75" s="193" t="s">
        <v>147</v>
      </c>
      <c r="B75" s="194" t="s">
        <v>134</v>
      </c>
      <c r="C75" s="195">
        <v>4537</v>
      </c>
      <c r="D75" s="195">
        <v>0</v>
      </c>
      <c r="E75" s="195">
        <v>2773</v>
      </c>
      <c r="F75" s="195">
        <v>6950</v>
      </c>
      <c r="G75" s="195">
        <v>11802</v>
      </c>
      <c r="H75" s="195">
        <v>15209</v>
      </c>
      <c r="I75" s="196">
        <f t="shared" si="21"/>
        <v>0.28867988476529405</v>
      </c>
      <c r="J75" s="195">
        <f t="shared" si="20"/>
        <v>3407</v>
      </c>
      <c r="K75" s="196">
        <f t="shared" si="22"/>
        <v>6.4941575213010416E-4</v>
      </c>
      <c r="L75" s="103"/>
    </row>
    <row r="76" spans="1:12" x14ac:dyDescent="0.25">
      <c r="A76" s="193" t="s">
        <v>148</v>
      </c>
      <c r="B76" s="199" t="s">
        <v>148</v>
      </c>
      <c r="C76" s="200">
        <f t="shared" ref="C76" si="23">C68-SUM(C69:C75)</f>
        <v>33129</v>
      </c>
      <c r="D76" s="200">
        <f t="shared" ref="D76:H76" si="24">D68-SUM(D69:D75)</f>
        <v>52268</v>
      </c>
      <c r="E76" s="200">
        <f t="shared" si="24"/>
        <v>133475</v>
      </c>
      <c r="F76" s="200">
        <f t="shared" si="24"/>
        <v>193400</v>
      </c>
      <c r="G76" s="200">
        <f t="shared" si="24"/>
        <v>227581</v>
      </c>
      <c r="H76" s="200">
        <f t="shared" si="24"/>
        <v>152857</v>
      </c>
      <c r="I76" s="201">
        <f t="shared" si="21"/>
        <v>-0.32834023929941425</v>
      </c>
      <c r="J76" s="200">
        <f>H76-G76</f>
        <v>-74724</v>
      </c>
      <c r="K76" s="201">
        <f t="shared" si="22"/>
        <v>6.5269079902262692E-3</v>
      </c>
      <c r="L76" s="103"/>
    </row>
    <row r="77" spans="1:12" s="177" customFormat="1" x14ac:dyDescent="0.25">
      <c r="A77" s="193"/>
      <c r="B77" s="186" t="s">
        <v>51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71</v>
      </c>
      <c r="C78" s="209">
        <v>1257955</v>
      </c>
      <c r="D78" s="209">
        <v>810988</v>
      </c>
      <c r="E78" s="209">
        <v>2786196</v>
      </c>
      <c r="F78" s="209">
        <v>3356298</v>
      </c>
      <c r="G78" s="209">
        <v>3819820</v>
      </c>
      <c r="H78" s="209">
        <v>3813638</v>
      </c>
      <c r="I78" s="210">
        <f>IFERROR(H78/G78-1,"-")</f>
        <v>-1.6184008670565575E-3</v>
      </c>
      <c r="J78" s="209">
        <f>H78-G78</f>
        <v>-6182</v>
      </c>
      <c r="K78" s="210">
        <f>H78/H$8</f>
        <v>0.16284019923216161</v>
      </c>
      <c r="L78" s="103"/>
    </row>
    <row r="79" spans="1:12" x14ac:dyDescent="0.25">
      <c r="A79" s="193" t="s">
        <v>99</v>
      </c>
      <c r="B79" s="190" t="s">
        <v>100</v>
      </c>
      <c r="C79" s="191">
        <v>318750</v>
      </c>
      <c r="D79" s="191">
        <v>415843</v>
      </c>
      <c r="E79" s="191">
        <v>1140059</v>
      </c>
      <c r="F79" s="191">
        <v>1199991</v>
      </c>
      <c r="G79" s="191">
        <v>1192192</v>
      </c>
      <c r="H79" s="191">
        <v>1227502</v>
      </c>
      <c r="I79" s="192">
        <f>IFERROR(H79/G79-1,"-")</f>
        <v>2.9617712583208E-2</v>
      </c>
      <c r="J79" s="191">
        <f t="shared" ref="J79:J89" si="25">H79-G79</f>
        <v>35310</v>
      </c>
      <c r="K79" s="192">
        <f>H79/H$8</f>
        <v>5.241364551063233E-2</v>
      </c>
      <c r="L79" s="103"/>
    </row>
    <row r="80" spans="1:12" x14ac:dyDescent="0.25">
      <c r="A80" s="193" t="s">
        <v>106</v>
      </c>
      <c r="B80" s="194" t="s">
        <v>106</v>
      </c>
      <c r="C80" s="195">
        <v>34032</v>
      </c>
      <c r="D80" s="195">
        <v>106083</v>
      </c>
      <c r="E80" s="195">
        <v>173457</v>
      </c>
      <c r="F80" s="195">
        <v>186447</v>
      </c>
      <c r="G80" s="195">
        <v>210234</v>
      </c>
      <c r="H80" s="195">
        <v>168344</v>
      </c>
      <c r="I80" s="196">
        <f>IFERROR(H80/G80-1,"-")</f>
        <v>-0.1992541644072795</v>
      </c>
      <c r="J80" s="195">
        <f t="shared" si="25"/>
        <v>-41890</v>
      </c>
      <c r="K80" s="196">
        <f>H80/H$8</f>
        <v>7.1881941861128449E-3</v>
      </c>
      <c r="L80" s="103"/>
    </row>
    <row r="81" spans="1:12" x14ac:dyDescent="0.25">
      <c r="A81" s="193" t="s">
        <v>103</v>
      </c>
      <c r="B81" s="194" t="s">
        <v>103</v>
      </c>
      <c r="C81" s="195">
        <v>284718</v>
      </c>
      <c r="D81" s="195">
        <v>309760</v>
      </c>
      <c r="E81" s="195">
        <v>966602</v>
      </c>
      <c r="F81" s="195">
        <v>1013544</v>
      </c>
      <c r="G81" s="195">
        <v>981958</v>
      </c>
      <c r="H81" s="195">
        <v>1059158</v>
      </c>
      <c r="I81" s="196">
        <f>IFERROR(H81/G81-1,"-")</f>
        <v>7.8618433782300157E-2</v>
      </c>
      <c r="J81" s="195">
        <f t="shared" si="25"/>
        <v>77200</v>
      </c>
      <c r="K81" s="196">
        <f>H81/H$8</f>
        <v>4.5225451324519488E-2</v>
      </c>
      <c r="L81" s="103"/>
    </row>
    <row r="82" spans="1:12" x14ac:dyDescent="0.25">
      <c r="A82" s="193"/>
      <c r="B82" s="190" t="s">
        <v>110</v>
      </c>
      <c r="C82" s="191">
        <v>939205</v>
      </c>
      <c r="D82" s="191">
        <v>395145</v>
      </c>
      <c r="E82" s="191">
        <v>1646137</v>
      </c>
      <c r="F82" s="191">
        <v>2156307</v>
      </c>
      <c r="G82" s="191">
        <v>2627628</v>
      </c>
      <c r="H82" s="191">
        <v>2586136</v>
      </c>
      <c r="I82" s="192">
        <f>IFERROR(H82/G82-1,"-")</f>
        <v>-1.579066747652258E-2</v>
      </c>
      <c r="J82" s="191">
        <f t="shared" si="25"/>
        <v>-41492</v>
      </c>
      <c r="K82" s="192">
        <f>H82/H$8</f>
        <v>0.11042655372152929</v>
      </c>
      <c r="L82" s="103"/>
    </row>
    <row r="83" spans="1:12" s="76" customFormat="1" x14ac:dyDescent="0.25">
      <c r="A83" s="193"/>
      <c r="B83" s="194" t="s">
        <v>113</v>
      </c>
      <c r="C83" s="195">
        <v>136256</v>
      </c>
      <c r="D83" s="195">
        <v>26825</v>
      </c>
      <c r="E83" s="195">
        <v>315869</v>
      </c>
      <c r="F83" s="195">
        <v>406507</v>
      </c>
      <c r="G83" s="195">
        <v>507124</v>
      </c>
      <c r="H83" s="195">
        <v>499766</v>
      </c>
      <c r="I83" s="196">
        <f t="shared" ref="I83:I90" si="26">IFERROR(H83/G83-1,"-")</f>
        <v>-1.4509271894053488E-2</v>
      </c>
      <c r="J83" s="195">
        <f t="shared" si="25"/>
        <v>-7358</v>
      </c>
      <c r="K83" s="196">
        <f t="shared" ref="K83:K90" si="27">H83/H$8</f>
        <v>2.1339727317973151E-2</v>
      </c>
      <c r="L83" s="197"/>
    </row>
    <row r="84" spans="1:12" s="76" customFormat="1" x14ac:dyDescent="0.25">
      <c r="A84" s="193"/>
      <c r="B84" s="194" t="s">
        <v>116</v>
      </c>
      <c r="C84" s="195">
        <v>402338</v>
      </c>
      <c r="D84" s="195">
        <v>124662</v>
      </c>
      <c r="E84" s="195">
        <v>607388</v>
      </c>
      <c r="F84" s="195">
        <v>745567</v>
      </c>
      <c r="G84" s="195">
        <v>879608</v>
      </c>
      <c r="H84" s="195">
        <v>831851</v>
      </c>
      <c r="I84" s="196">
        <f t="shared" si="26"/>
        <v>-5.4293503469727389E-2</v>
      </c>
      <c r="J84" s="195">
        <f t="shared" si="25"/>
        <v>-47757</v>
      </c>
      <c r="K84" s="196">
        <f t="shared" si="27"/>
        <v>3.5519570177209497E-2</v>
      </c>
      <c r="L84" s="197"/>
    </row>
    <row r="85" spans="1:12" x14ac:dyDescent="0.25">
      <c r="A85" s="193"/>
      <c r="B85" s="194" t="s">
        <v>119</v>
      </c>
      <c r="C85" s="195">
        <v>39889</v>
      </c>
      <c r="D85" s="195">
        <v>52236</v>
      </c>
      <c r="E85" s="195">
        <v>117554</v>
      </c>
      <c r="F85" s="195">
        <v>174065</v>
      </c>
      <c r="G85" s="195">
        <v>264968</v>
      </c>
      <c r="H85" s="195">
        <v>266341</v>
      </c>
      <c r="I85" s="196">
        <f t="shared" si="26"/>
        <v>5.1817577971680073E-3</v>
      </c>
      <c r="J85" s="195">
        <f t="shared" si="25"/>
        <v>1373</v>
      </c>
      <c r="K85" s="196">
        <f t="shared" si="27"/>
        <v>1.1372611009144853E-2</v>
      </c>
      <c r="L85" s="103"/>
    </row>
    <row r="86" spans="1:12" x14ac:dyDescent="0.25">
      <c r="A86" s="193"/>
      <c r="B86" s="194" t="s">
        <v>126</v>
      </c>
      <c r="C86" s="195">
        <v>12366</v>
      </c>
      <c r="D86" s="195">
        <v>11871</v>
      </c>
      <c r="E86" s="195">
        <v>48078</v>
      </c>
      <c r="F86" s="195">
        <v>55473</v>
      </c>
      <c r="G86" s="195">
        <v>85234</v>
      </c>
      <c r="H86" s="195">
        <v>79982</v>
      </c>
      <c r="I86" s="196">
        <f t="shared" si="26"/>
        <v>-6.1618602904944031E-2</v>
      </c>
      <c r="J86" s="195">
        <f t="shared" si="25"/>
        <v>-5252</v>
      </c>
      <c r="K86" s="196">
        <f t="shared" si="27"/>
        <v>3.4151864479498974E-3</v>
      </c>
      <c r="L86" s="103"/>
    </row>
    <row r="87" spans="1:12" x14ac:dyDescent="0.25">
      <c r="A87" s="193"/>
      <c r="B87" s="194" t="s">
        <v>122</v>
      </c>
      <c r="C87" s="195">
        <v>8893</v>
      </c>
      <c r="D87" s="195">
        <v>12493</v>
      </c>
      <c r="E87" s="195">
        <v>21476</v>
      </c>
      <c r="F87" s="195">
        <v>29279</v>
      </c>
      <c r="G87" s="195">
        <v>38413</v>
      </c>
      <c r="H87" s="195">
        <v>38574</v>
      </c>
      <c r="I87" s="196">
        <f t="shared" si="26"/>
        <v>4.1912894072320128E-3</v>
      </c>
      <c r="J87" s="195">
        <f t="shared" si="25"/>
        <v>161</v>
      </c>
      <c r="K87" s="196">
        <f t="shared" si="27"/>
        <v>1.6470881203673245E-3</v>
      </c>
      <c r="L87" s="103"/>
    </row>
    <row r="88" spans="1:12" x14ac:dyDescent="0.25">
      <c r="A88" s="193"/>
      <c r="B88" s="194" t="s">
        <v>131</v>
      </c>
      <c r="C88" s="195">
        <v>30196</v>
      </c>
      <c r="D88" s="195">
        <v>2702</v>
      </c>
      <c r="E88" s="195">
        <v>33899</v>
      </c>
      <c r="F88" s="195">
        <v>49629</v>
      </c>
      <c r="G88" s="195">
        <v>45008</v>
      </c>
      <c r="H88" s="195">
        <v>48217</v>
      </c>
      <c r="I88" s="196">
        <f t="shared" si="26"/>
        <v>7.1298435833629492E-2</v>
      </c>
      <c r="J88" s="195">
        <f t="shared" si="25"/>
        <v>3209</v>
      </c>
      <c r="K88" s="196">
        <f t="shared" si="27"/>
        <v>2.058838800740169E-3</v>
      </c>
      <c r="L88" s="103"/>
    </row>
    <row r="89" spans="1:12" x14ac:dyDescent="0.25">
      <c r="A89" s="193" t="s">
        <v>147</v>
      </c>
      <c r="B89" s="194" t="s">
        <v>134</v>
      </c>
      <c r="C89" s="195">
        <v>48705</v>
      </c>
      <c r="D89" s="195">
        <v>3908</v>
      </c>
      <c r="E89" s="195">
        <v>28844</v>
      </c>
      <c r="F89" s="195">
        <v>48881</v>
      </c>
      <c r="G89" s="195">
        <v>51662</v>
      </c>
      <c r="H89" s="195">
        <v>40371</v>
      </c>
      <c r="I89" s="196">
        <f t="shared" si="26"/>
        <v>-0.21855522434284391</v>
      </c>
      <c r="J89" s="195">
        <f t="shared" si="25"/>
        <v>-11291</v>
      </c>
      <c r="K89" s="196">
        <f t="shared" si="27"/>
        <v>1.7238190104046575E-3</v>
      </c>
      <c r="L89" s="103"/>
    </row>
    <row r="90" spans="1:12" x14ac:dyDescent="0.25">
      <c r="A90" s="193" t="s">
        <v>148</v>
      </c>
      <c r="B90" s="199" t="s">
        <v>148</v>
      </c>
      <c r="C90" s="200">
        <f t="shared" ref="C90" si="28">C82-SUM(C83:C89)</f>
        <v>260562</v>
      </c>
      <c r="D90" s="200">
        <f t="shared" ref="D90:H90" si="29">D82-SUM(D83:D89)</f>
        <v>160448</v>
      </c>
      <c r="E90" s="200">
        <f t="shared" si="29"/>
        <v>473029</v>
      </c>
      <c r="F90" s="200">
        <f t="shared" si="29"/>
        <v>646906</v>
      </c>
      <c r="G90" s="200">
        <f t="shared" si="29"/>
        <v>755611</v>
      </c>
      <c r="H90" s="200">
        <f t="shared" si="29"/>
        <v>781034</v>
      </c>
      <c r="I90" s="201">
        <f t="shared" si="26"/>
        <v>3.3645619240588065E-2</v>
      </c>
      <c r="J90" s="200">
        <f>H90-G90</f>
        <v>25423</v>
      </c>
      <c r="K90" s="201">
        <f t="shared" si="27"/>
        <v>3.3349712837739742E-2</v>
      </c>
      <c r="L90" s="103"/>
    </row>
    <row r="91" spans="1:12" s="177" customFormat="1" x14ac:dyDescent="0.25">
      <c r="A91" s="193"/>
      <c r="B91" s="186" t="s">
        <v>52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71</v>
      </c>
      <c r="C92" s="209">
        <v>40600</v>
      </c>
      <c r="D92" s="209">
        <v>40297</v>
      </c>
      <c r="E92" s="209">
        <v>90028</v>
      </c>
      <c r="F92" s="209">
        <v>101541</v>
      </c>
      <c r="G92" s="209">
        <v>100477</v>
      </c>
      <c r="H92" s="209">
        <v>100264</v>
      </c>
      <c r="I92" s="210">
        <f>IFERROR(H92/G92-1,"-")</f>
        <v>-2.1198881336027542E-3</v>
      </c>
      <c r="J92" s="209">
        <f>H92-G92</f>
        <v>-213</v>
      </c>
      <c r="K92" s="210">
        <f>H92/H$8</f>
        <v>4.2812164489166131E-3</v>
      </c>
      <c r="L92" s="103"/>
    </row>
    <row r="93" spans="1:12" x14ac:dyDescent="0.25">
      <c r="A93" s="193" t="s">
        <v>99</v>
      </c>
      <c r="B93" s="190" t="s">
        <v>100</v>
      </c>
      <c r="C93" s="191">
        <v>18397</v>
      </c>
      <c r="D93" s="191">
        <v>20855</v>
      </c>
      <c r="E93" s="191">
        <v>46710</v>
      </c>
      <c r="F93" s="191">
        <v>51247</v>
      </c>
      <c r="G93" s="191">
        <v>44299</v>
      </c>
      <c r="H93" s="191">
        <v>48221</v>
      </c>
      <c r="I93" s="192">
        <f>IFERROR(H93/G93-1,"-")</f>
        <v>8.8534729903609666E-2</v>
      </c>
      <c r="J93" s="191">
        <f t="shared" ref="J93:J103" si="30">H93-G93</f>
        <v>3922</v>
      </c>
      <c r="K93" s="192">
        <f>H93/H$8</f>
        <v>2.0590095984920607E-3</v>
      </c>
      <c r="L93" s="103"/>
    </row>
    <row r="94" spans="1:12" x14ac:dyDescent="0.25">
      <c r="A94" s="193" t="s">
        <v>106</v>
      </c>
      <c r="B94" s="194" t="s">
        <v>106</v>
      </c>
      <c r="C94" s="195">
        <v>8728</v>
      </c>
      <c r="D94" s="195">
        <v>9958</v>
      </c>
      <c r="E94" s="195">
        <v>19971</v>
      </c>
      <c r="F94" s="195">
        <v>14042</v>
      </c>
      <c r="G94" s="195">
        <v>11977</v>
      </c>
      <c r="H94" s="195">
        <v>17270</v>
      </c>
      <c r="I94" s="196">
        <f>IFERROR(H94/G94-1,"-")</f>
        <v>0.44193036653586049</v>
      </c>
      <c r="J94" s="195">
        <f t="shared" si="30"/>
        <v>5293</v>
      </c>
      <c r="K94" s="196">
        <f>H94/H$8</f>
        <v>7.3741929379228738E-4</v>
      </c>
      <c r="L94" s="103"/>
    </row>
    <row r="95" spans="1:12" x14ac:dyDescent="0.25">
      <c r="A95" s="193" t="s">
        <v>103</v>
      </c>
      <c r="B95" s="194" t="s">
        <v>103</v>
      </c>
      <c r="C95" s="195">
        <v>9669</v>
      </c>
      <c r="D95" s="195">
        <v>10897</v>
      </c>
      <c r="E95" s="195">
        <v>26739</v>
      </c>
      <c r="F95" s="195">
        <v>37205</v>
      </c>
      <c r="G95" s="195">
        <v>32322</v>
      </c>
      <c r="H95" s="195">
        <v>30951</v>
      </c>
      <c r="I95" s="196">
        <f>IFERROR(H95/G95-1,"-")</f>
        <v>-4.2416929645442747E-2</v>
      </c>
      <c r="J95" s="195">
        <f t="shared" si="30"/>
        <v>-1371</v>
      </c>
      <c r="K95" s="196">
        <f>H95/H$8</f>
        <v>1.3215903046997733E-3</v>
      </c>
      <c r="L95" s="103"/>
    </row>
    <row r="96" spans="1:12" x14ac:dyDescent="0.25">
      <c r="A96" s="193"/>
      <c r="B96" s="190" t="s">
        <v>110</v>
      </c>
      <c r="C96" s="191">
        <v>22203</v>
      </c>
      <c r="D96" s="191">
        <v>19442</v>
      </c>
      <c r="E96" s="191">
        <v>43318</v>
      </c>
      <c r="F96" s="191">
        <v>50294</v>
      </c>
      <c r="G96" s="191">
        <v>56178</v>
      </c>
      <c r="H96" s="191">
        <v>52043</v>
      </c>
      <c r="I96" s="192">
        <f>IFERROR(H96/G96-1,"-")</f>
        <v>-7.3605325928299381E-2</v>
      </c>
      <c r="J96" s="191">
        <f t="shared" si="30"/>
        <v>-4135</v>
      </c>
      <c r="K96" s="192">
        <f>H96/H$8</f>
        <v>2.222206850424552E-3</v>
      </c>
      <c r="L96" s="103"/>
    </row>
    <row r="97" spans="1:12" s="76" customFormat="1" x14ac:dyDescent="0.25">
      <c r="A97" s="193"/>
      <c r="B97" s="194" t="s">
        <v>113</v>
      </c>
      <c r="C97" s="195">
        <v>4507</v>
      </c>
      <c r="D97" s="195">
        <v>948</v>
      </c>
      <c r="E97" s="195">
        <v>5956</v>
      </c>
      <c r="F97" s="195">
        <v>7773</v>
      </c>
      <c r="G97" s="195">
        <v>8993</v>
      </c>
      <c r="H97" s="195">
        <v>6674</v>
      </c>
      <c r="I97" s="196">
        <f t="shared" ref="I97:I104" si="31">IFERROR(H97/G97-1,"-")</f>
        <v>-0.25786723006783052</v>
      </c>
      <c r="J97" s="195">
        <f t="shared" si="30"/>
        <v>-2319</v>
      </c>
      <c r="K97" s="196">
        <f t="shared" ref="K97:K104" si="32">H97/H$8</f>
        <v>2.8497604903125225E-4</v>
      </c>
      <c r="L97" s="197"/>
    </row>
    <row r="98" spans="1:12" s="76" customFormat="1" x14ac:dyDescent="0.25">
      <c r="A98" s="193"/>
      <c r="B98" s="194" t="s">
        <v>116</v>
      </c>
      <c r="C98" s="195">
        <v>6774</v>
      </c>
      <c r="D98" s="195">
        <v>6073</v>
      </c>
      <c r="E98" s="195">
        <v>13294</v>
      </c>
      <c r="F98" s="195">
        <v>14649</v>
      </c>
      <c r="G98" s="195">
        <v>16532</v>
      </c>
      <c r="H98" s="195">
        <v>14792</v>
      </c>
      <c r="I98" s="196">
        <f t="shared" si="31"/>
        <v>-0.10525042342124369</v>
      </c>
      <c r="J98" s="195">
        <f t="shared" si="30"/>
        <v>-1740</v>
      </c>
      <c r="K98" s="196">
        <f t="shared" si="32"/>
        <v>6.3161008649539755E-4</v>
      </c>
      <c r="L98" s="197"/>
    </row>
    <row r="99" spans="1:12" x14ac:dyDescent="0.25">
      <c r="A99" s="193"/>
      <c r="B99" s="194" t="s">
        <v>119</v>
      </c>
      <c r="C99" s="195">
        <v>3568</v>
      </c>
      <c r="D99" s="195">
        <v>4889</v>
      </c>
      <c r="E99" s="195">
        <v>5614</v>
      </c>
      <c r="F99" s="195">
        <v>6032</v>
      </c>
      <c r="G99" s="195">
        <v>7221</v>
      </c>
      <c r="H99" s="195">
        <v>6628</v>
      </c>
      <c r="I99" s="196">
        <f t="shared" si="31"/>
        <v>-8.2121589807505835E-2</v>
      </c>
      <c r="J99" s="195">
        <f t="shared" si="30"/>
        <v>-593</v>
      </c>
      <c r="K99" s="196">
        <f t="shared" si="32"/>
        <v>2.8301187488449802E-4</v>
      </c>
      <c r="L99" s="103"/>
    </row>
    <row r="100" spans="1:12" x14ac:dyDescent="0.25">
      <c r="A100" s="193"/>
      <c r="B100" s="194" t="s">
        <v>126</v>
      </c>
      <c r="C100" s="195">
        <v>858</v>
      </c>
      <c r="D100" s="195">
        <v>341</v>
      </c>
      <c r="E100" s="195">
        <v>3103</v>
      </c>
      <c r="F100" s="195">
        <v>2476</v>
      </c>
      <c r="G100" s="195">
        <v>3041</v>
      </c>
      <c r="H100" s="195">
        <v>2015</v>
      </c>
      <c r="I100" s="196">
        <f t="shared" si="31"/>
        <v>-0.33738901677079913</v>
      </c>
      <c r="J100" s="195">
        <f t="shared" si="30"/>
        <v>-1026</v>
      </c>
      <c r="K100" s="196">
        <f t="shared" si="32"/>
        <v>8.6039367515429013E-5</v>
      </c>
      <c r="L100" s="103"/>
    </row>
    <row r="101" spans="1:12" x14ac:dyDescent="0.25">
      <c r="A101" s="193"/>
      <c r="B101" s="194" t="s">
        <v>122</v>
      </c>
      <c r="C101" s="195">
        <v>414</v>
      </c>
      <c r="D101" s="195">
        <v>586</v>
      </c>
      <c r="E101" s="195">
        <v>1423</v>
      </c>
      <c r="F101" s="195">
        <v>1103</v>
      </c>
      <c r="G101" s="195">
        <v>1535</v>
      </c>
      <c r="H101" s="195">
        <v>1944</v>
      </c>
      <c r="I101" s="196">
        <f t="shared" si="31"/>
        <v>0.26644951140065154</v>
      </c>
      <c r="J101" s="195">
        <f t="shared" si="30"/>
        <v>409</v>
      </c>
      <c r="K101" s="196">
        <f t="shared" si="32"/>
        <v>8.3007707419351857E-5</v>
      </c>
      <c r="L101" s="103"/>
    </row>
    <row r="102" spans="1:12" x14ac:dyDescent="0.25">
      <c r="A102" s="193"/>
      <c r="B102" s="194" t="s">
        <v>131</v>
      </c>
      <c r="C102" s="195">
        <v>566</v>
      </c>
      <c r="D102" s="195">
        <v>40</v>
      </c>
      <c r="E102" s="195">
        <v>603</v>
      </c>
      <c r="F102" s="195">
        <v>284</v>
      </c>
      <c r="G102" s="195">
        <v>596</v>
      </c>
      <c r="H102" s="195">
        <v>357</v>
      </c>
      <c r="I102" s="196">
        <f t="shared" si="31"/>
        <v>-0.40100671140939592</v>
      </c>
      <c r="J102" s="195">
        <f t="shared" si="30"/>
        <v>-239</v>
      </c>
      <c r="K102" s="196">
        <f t="shared" si="32"/>
        <v>1.5243699356331592E-5</v>
      </c>
      <c r="L102" s="103"/>
    </row>
    <row r="103" spans="1:12" x14ac:dyDescent="0.25">
      <c r="A103" s="193" t="s">
        <v>147</v>
      </c>
      <c r="B103" s="194" t="s">
        <v>134</v>
      </c>
      <c r="C103" s="195">
        <v>213</v>
      </c>
      <c r="D103" s="195">
        <v>148</v>
      </c>
      <c r="E103" s="195">
        <v>239</v>
      </c>
      <c r="F103" s="195">
        <v>640</v>
      </c>
      <c r="G103" s="195">
        <v>847</v>
      </c>
      <c r="H103" s="195">
        <v>459</v>
      </c>
      <c r="I103" s="196">
        <f t="shared" si="31"/>
        <v>-0.45808736717827625</v>
      </c>
      <c r="J103" s="195">
        <f t="shared" si="30"/>
        <v>-388</v>
      </c>
      <c r="K103" s="196">
        <f t="shared" si="32"/>
        <v>1.959904202956919E-5</v>
      </c>
      <c r="L103" s="103"/>
    </row>
    <row r="104" spans="1:12" x14ac:dyDescent="0.25">
      <c r="A104" s="193" t="s">
        <v>148</v>
      </c>
      <c r="B104" s="199" t="s">
        <v>148</v>
      </c>
      <c r="C104" s="200">
        <f t="shared" ref="C104" si="33">C96-SUM(C97:C103)</f>
        <v>5303</v>
      </c>
      <c r="D104" s="200">
        <f t="shared" ref="D104:H104" si="34">D96-SUM(D97:D103)</f>
        <v>6417</v>
      </c>
      <c r="E104" s="200">
        <f t="shared" si="34"/>
        <v>13086</v>
      </c>
      <c r="F104" s="200">
        <f t="shared" si="34"/>
        <v>17337</v>
      </c>
      <c r="G104" s="200">
        <f t="shared" si="34"/>
        <v>17413</v>
      </c>
      <c r="H104" s="200">
        <f t="shared" si="34"/>
        <v>19174</v>
      </c>
      <c r="I104" s="201">
        <f t="shared" si="31"/>
        <v>0.10113133865502788</v>
      </c>
      <c r="J104" s="200">
        <f>H104-G104</f>
        <v>1761</v>
      </c>
      <c r="K104" s="201">
        <f t="shared" si="32"/>
        <v>8.1871902369272257E-4</v>
      </c>
      <c r="L104" s="103"/>
    </row>
    <row r="105" spans="1:12" s="177" customFormat="1" x14ac:dyDescent="0.25">
      <c r="A105" s="193"/>
      <c r="B105" s="186" t="s">
        <v>53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71</v>
      </c>
      <c r="C106" s="209">
        <v>299768</v>
      </c>
      <c r="D106" s="209">
        <v>366139</v>
      </c>
      <c r="E106" s="209">
        <v>853267</v>
      </c>
      <c r="F106" s="209">
        <v>938988</v>
      </c>
      <c r="G106" s="209">
        <v>995472</v>
      </c>
      <c r="H106" s="209">
        <v>982337</v>
      </c>
      <c r="I106" s="210">
        <f>IFERROR(H106/G106-1,"-")</f>
        <v>-1.3194745809023245E-2</v>
      </c>
      <c r="J106" s="209">
        <f>H106-G106</f>
        <v>-13135</v>
      </c>
      <c r="K106" s="210">
        <f>H106/H$8</f>
        <v>4.1945237800001985E-2</v>
      </c>
      <c r="L106" s="103"/>
    </row>
    <row r="107" spans="1:12" x14ac:dyDescent="0.25">
      <c r="A107" s="193" t="s">
        <v>99</v>
      </c>
      <c r="B107" s="190" t="s">
        <v>100</v>
      </c>
      <c r="C107" s="191">
        <v>73323</v>
      </c>
      <c r="D107" s="191">
        <v>126703</v>
      </c>
      <c r="E107" s="191">
        <v>123300</v>
      </c>
      <c r="F107" s="191">
        <v>147044</v>
      </c>
      <c r="G107" s="191">
        <v>148373</v>
      </c>
      <c r="H107" s="191">
        <v>154585</v>
      </c>
      <c r="I107" s="192">
        <f>IFERROR(H107/G107-1,"-")</f>
        <v>4.186745566915806E-2</v>
      </c>
      <c r="J107" s="191">
        <f t="shared" ref="J107:J117" si="35">H107-G107</f>
        <v>6212</v>
      </c>
      <c r="K107" s="192">
        <f>H107/H$8</f>
        <v>6.600692619043471E-3</v>
      </c>
      <c r="L107" s="103"/>
    </row>
    <row r="108" spans="1:12" x14ac:dyDescent="0.25">
      <c r="A108" s="193" t="s">
        <v>106</v>
      </c>
      <c r="B108" s="194" t="s">
        <v>106</v>
      </c>
      <c r="C108" s="195">
        <v>4584</v>
      </c>
      <c r="D108" s="195">
        <v>71039</v>
      </c>
      <c r="E108" s="195">
        <v>43118</v>
      </c>
      <c r="F108" s="195">
        <v>42455</v>
      </c>
      <c r="G108" s="195">
        <v>41139</v>
      </c>
      <c r="H108" s="195">
        <v>54256</v>
      </c>
      <c r="I108" s="196">
        <f>IFERROR(H108/G108-1,"-")</f>
        <v>0.31884586402197423</v>
      </c>
      <c r="J108" s="195">
        <f t="shared" si="35"/>
        <v>13117</v>
      </c>
      <c r="K108" s="196">
        <f>H108/H$8</f>
        <v>2.3167007066586189E-3</v>
      </c>
      <c r="L108" s="103"/>
    </row>
    <row r="109" spans="1:12" x14ac:dyDescent="0.25">
      <c r="A109" s="193" t="s">
        <v>103</v>
      </c>
      <c r="B109" s="194" t="s">
        <v>103</v>
      </c>
      <c r="C109" s="195">
        <v>68739</v>
      </c>
      <c r="D109" s="195">
        <v>55664</v>
      </c>
      <c r="E109" s="195">
        <v>80182</v>
      </c>
      <c r="F109" s="195">
        <v>104589</v>
      </c>
      <c r="G109" s="195">
        <v>107234</v>
      </c>
      <c r="H109" s="195">
        <v>100329</v>
      </c>
      <c r="I109" s="196">
        <f>IFERROR(H109/G109-1,"-")</f>
        <v>-6.4391890631702586E-2</v>
      </c>
      <c r="J109" s="195">
        <f t="shared" si="35"/>
        <v>-6905</v>
      </c>
      <c r="K109" s="196">
        <f>H109/H$8</f>
        <v>4.2839919123848526E-3</v>
      </c>
      <c r="L109" s="103"/>
    </row>
    <row r="110" spans="1:12" x14ac:dyDescent="0.25">
      <c r="A110" s="193"/>
      <c r="B110" s="190" t="s">
        <v>110</v>
      </c>
      <c r="C110" s="191">
        <v>226445</v>
      </c>
      <c r="D110" s="191">
        <v>239436</v>
      </c>
      <c r="E110" s="191">
        <v>729967</v>
      </c>
      <c r="F110" s="191">
        <v>791944</v>
      </c>
      <c r="G110" s="191">
        <v>847099</v>
      </c>
      <c r="H110" s="191">
        <v>827752</v>
      </c>
      <c r="I110" s="192">
        <f>IFERROR(H110/G110-1,"-")</f>
        <v>-2.2839125060943322E-2</v>
      </c>
      <c r="J110" s="191">
        <f t="shared" si="35"/>
        <v>-19347</v>
      </c>
      <c r="K110" s="192">
        <f>H110/H$8</f>
        <v>3.534454518095851E-2</v>
      </c>
      <c r="L110" s="103"/>
    </row>
    <row r="111" spans="1:12" s="76" customFormat="1" x14ac:dyDescent="0.25">
      <c r="A111" s="193"/>
      <c r="B111" s="194" t="s">
        <v>113</v>
      </c>
      <c r="C111" s="195">
        <v>123253</v>
      </c>
      <c r="D111" s="195">
        <v>67578</v>
      </c>
      <c r="E111" s="195">
        <v>442180</v>
      </c>
      <c r="F111" s="195">
        <v>487297</v>
      </c>
      <c r="G111" s="195">
        <v>520074</v>
      </c>
      <c r="H111" s="195">
        <v>484977</v>
      </c>
      <c r="I111" s="196">
        <f t="shared" ref="I111:I118" si="36">IFERROR(H111/G111-1,"-")</f>
        <v>-6.7484627187669455E-2</v>
      </c>
      <c r="J111" s="195">
        <f t="shared" si="35"/>
        <v>-35097</v>
      </c>
      <c r="K111" s="196">
        <f t="shared" ref="K111:K118" si="37">H111/H$8</f>
        <v>2.070824532979167E-2</v>
      </c>
      <c r="L111" s="197"/>
    </row>
    <row r="112" spans="1:12" s="76" customFormat="1" x14ac:dyDescent="0.25">
      <c r="A112" s="193"/>
      <c r="B112" s="194" t="s">
        <v>116</v>
      </c>
      <c r="C112" s="195">
        <v>17432</v>
      </c>
      <c r="D112" s="195">
        <v>36735</v>
      </c>
      <c r="E112" s="195">
        <v>30912</v>
      </c>
      <c r="F112" s="195">
        <v>39760</v>
      </c>
      <c r="G112" s="195">
        <v>37467</v>
      </c>
      <c r="H112" s="195">
        <v>43004</v>
      </c>
      <c r="I112" s="196">
        <f t="shared" si="36"/>
        <v>0.14778338271011826</v>
      </c>
      <c r="J112" s="195">
        <f t="shared" si="35"/>
        <v>5537</v>
      </c>
      <c r="K112" s="196">
        <f t="shared" si="37"/>
        <v>1.8362466305873496E-3</v>
      </c>
      <c r="L112" s="197"/>
    </row>
    <row r="113" spans="1:12" x14ac:dyDescent="0.25">
      <c r="A113" s="193"/>
      <c r="B113" s="194" t="s">
        <v>119</v>
      </c>
      <c r="C113" s="195">
        <v>9074</v>
      </c>
      <c r="D113" s="195">
        <v>45706</v>
      </c>
      <c r="E113" s="195">
        <v>42990</v>
      </c>
      <c r="F113" s="195">
        <v>58589</v>
      </c>
      <c r="G113" s="195">
        <v>52258</v>
      </c>
      <c r="H113" s="195">
        <v>72421</v>
      </c>
      <c r="I113" s="196">
        <f t="shared" si="36"/>
        <v>0.38583566152550808</v>
      </c>
      <c r="J113" s="195">
        <f t="shared" si="35"/>
        <v>20163</v>
      </c>
      <c r="K113" s="196">
        <f t="shared" si="37"/>
        <v>3.0923359974366674E-3</v>
      </c>
      <c r="L113" s="103"/>
    </row>
    <row r="114" spans="1:12" x14ac:dyDescent="0.25">
      <c r="A114" s="193"/>
      <c r="B114" s="194" t="s">
        <v>126</v>
      </c>
      <c r="C114" s="195">
        <v>7237</v>
      </c>
      <c r="D114" s="195">
        <v>13826</v>
      </c>
      <c r="E114" s="195">
        <v>28567</v>
      </c>
      <c r="F114" s="195">
        <v>25623</v>
      </c>
      <c r="G114" s="195">
        <v>27149</v>
      </c>
      <c r="H114" s="195">
        <v>29338</v>
      </c>
      <c r="I114" s="196">
        <f t="shared" si="36"/>
        <v>8.0629120777929275E-2</v>
      </c>
      <c r="J114" s="195">
        <f t="shared" si="35"/>
        <v>2189</v>
      </c>
      <c r="K114" s="196">
        <f t="shared" si="37"/>
        <v>1.2527161112494572E-3</v>
      </c>
      <c r="L114" s="103"/>
    </row>
    <row r="115" spans="1:12" x14ac:dyDescent="0.25">
      <c r="A115" s="193"/>
      <c r="B115" s="194" t="s">
        <v>122</v>
      </c>
      <c r="C115" s="195">
        <v>9104</v>
      </c>
      <c r="D115" s="195">
        <v>20486</v>
      </c>
      <c r="E115" s="195">
        <v>31284</v>
      </c>
      <c r="F115" s="195">
        <v>30265</v>
      </c>
      <c r="G115" s="195">
        <v>20918</v>
      </c>
      <c r="H115" s="195">
        <v>24476</v>
      </c>
      <c r="I115" s="196">
        <f t="shared" si="36"/>
        <v>0.17009274309207378</v>
      </c>
      <c r="J115" s="195">
        <f t="shared" si="35"/>
        <v>3558</v>
      </c>
      <c r="K115" s="196">
        <f t="shared" si="37"/>
        <v>1.0451114438251319E-3</v>
      </c>
      <c r="L115" s="103"/>
    </row>
    <row r="116" spans="1:12" x14ac:dyDescent="0.25">
      <c r="A116" s="193"/>
      <c r="B116" s="194" t="s">
        <v>131</v>
      </c>
      <c r="C116" s="195">
        <v>2280</v>
      </c>
      <c r="D116" s="195">
        <v>346</v>
      </c>
      <c r="E116" s="195">
        <v>4298</v>
      </c>
      <c r="F116" s="195">
        <v>6898</v>
      </c>
      <c r="G116" s="195">
        <v>9968</v>
      </c>
      <c r="H116" s="195">
        <v>6231</v>
      </c>
      <c r="I116" s="196">
        <f t="shared" si="36"/>
        <v>-0.3748996789727127</v>
      </c>
      <c r="J116" s="195">
        <f t="shared" si="35"/>
        <v>-3737</v>
      </c>
      <c r="K116" s="196">
        <f t="shared" si="37"/>
        <v>2.6606019800924971E-4</v>
      </c>
      <c r="L116" s="103"/>
    </row>
    <row r="117" spans="1:12" x14ac:dyDescent="0.25">
      <c r="A117" s="193" t="s">
        <v>147</v>
      </c>
      <c r="B117" s="194" t="s">
        <v>134</v>
      </c>
      <c r="C117" s="195">
        <v>7210</v>
      </c>
      <c r="D117" s="195">
        <v>103</v>
      </c>
      <c r="E117" s="195">
        <v>5280</v>
      </c>
      <c r="F117" s="195">
        <v>4360</v>
      </c>
      <c r="G117" s="195">
        <v>8892</v>
      </c>
      <c r="H117" s="195">
        <v>5022</v>
      </c>
      <c r="I117" s="196">
        <f t="shared" si="36"/>
        <v>-0.43522267206477738</v>
      </c>
      <c r="J117" s="195">
        <f t="shared" si="35"/>
        <v>-3870</v>
      </c>
      <c r="K117" s="196">
        <f t="shared" si="37"/>
        <v>2.144365774999923E-4</v>
      </c>
      <c r="L117" s="103"/>
    </row>
    <row r="118" spans="1:12" x14ac:dyDescent="0.25">
      <c r="A118" s="193" t="s">
        <v>148</v>
      </c>
      <c r="B118" s="199" t="s">
        <v>148</v>
      </c>
      <c r="C118" s="200">
        <f t="shared" ref="C118" si="38">C110-SUM(C111:C117)</f>
        <v>50855</v>
      </c>
      <c r="D118" s="200">
        <f t="shared" ref="D118:H118" si="39">D110-SUM(D111:D117)</f>
        <v>54656</v>
      </c>
      <c r="E118" s="200">
        <f t="shared" si="39"/>
        <v>144456</v>
      </c>
      <c r="F118" s="200">
        <f t="shared" si="39"/>
        <v>139152</v>
      </c>
      <c r="G118" s="200">
        <f t="shared" si="39"/>
        <v>170373</v>
      </c>
      <c r="H118" s="200">
        <f t="shared" si="39"/>
        <v>162283</v>
      </c>
      <c r="I118" s="201">
        <f t="shared" si="36"/>
        <v>-4.748404970271114E-2</v>
      </c>
      <c r="J118" s="200">
        <f>H118-G118</f>
        <v>-8090</v>
      </c>
      <c r="K118" s="201">
        <f t="shared" si="37"/>
        <v>6.9293928925589906E-3</v>
      </c>
      <c r="L118" s="103"/>
    </row>
    <row r="119" spans="1:12" s="177" customFormat="1" x14ac:dyDescent="0.25">
      <c r="A119" s="193"/>
      <c r="B119" s="186" t="s">
        <v>54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71</v>
      </c>
      <c r="C120" s="209">
        <v>133486</v>
      </c>
      <c r="D120" s="209">
        <v>184291</v>
      </c>
      <c r="E120" s="209">
        <v>342925</v>
      </c>
      <c r="F120" s="209">
        <v>377873</v>
      </c>
      <c r="G120" s="209">
        <v>389611</v>
      </c>
      <c r="H120" s="209">
        <v>400712</v>
      </c>
      <c r="I120" s="210">
        <f>IFERROR(H120/G120-1,"-")</f>
        <v>2.8492522028382261E-2</v>
      </c>
      <c r="J120" s="209">
        <f>H120-G120</f>
        <v>11101</v>
      </c>
      <c r="K120" s="210">
        <f>H120/H$8</f>
        <v>1.7110177189003768E-2</v>
      </c>
      <c r="L120" s="103"/>
    </row>
    <row r="121" spans="1:12" x14ac:dyDescent="0.25">
      <c r="A121" s="193" t="s">
        <v>99</v>
      </c>
      <c r="B121" s="190" t="s">
        <v>100</v>
      </c>
      <c r="C121" s="191">
        <v>60618</v>
      </c>
      <c r="D121" s="191">
        <v>114244</v>
      </c>
      <c r="E121" s="191">
        <v>174454</v>
      </c>
      <c r="F121" s="191">
        <v>201874</v>
      </c>
      <c r="G121" s="191">
        <v>202800</v>
      </c>
      <c r="H121" s="191">
        <v>226535</v>
      </c>
      <c r="I121" s="192">
        <f>IFERROR(H121/G121-1,"-")</f>
        <v>0.11703648915187381</v>
      </c>
      <c r="J121" s="191">
        <f t="shared" ref="J121:J131" si="40">H121-G121</f>
        <v>23735</v>
      </c>
      <c r="K121" s="192">
        <f>H121/H$8</f>
        <v>9.6729171811948938E-3</v>
      </c>
      <c r="L121" s="103"/>
    </row>
    <row r="122" spans="1:12" x14ac:dyDescent="0.25">
      <c r="A122" s="193" t="s">
        <v>106</v>
      </c>
      <c r="B122" s="194" t="s">
        <v>106</v>
      </c>
      <c r="C122" s="195">
        <v>25414</v>
      </c>
      <c r="D122" s="195">
        <v>53180</v>
      </c>
      <c r="E122" s="195">
        <v>83307</v>
      </c>
      <c r="F122" s="195">
        <v>82386</v>
      </c>
      <c r="G122" s="195">
        <v>90315</v>
      </c>
      <c r="H122" s="195">
        <v>106747</v>
      </c>
      <c r="I122" s="196">
        <f>IFERROR(H122/G122-1,"-")</f>
        <v>0.18194098433261363</v>
      </c>
      <c r="J122" s="195">
        <f t="shared" si="40"/>
        <v>16432</v>
      </c>
      <c r="K122" s="196">
        <f>H122/H$8</f>
        <v>4.5580369052950374E-3</v>
      </c>
      <c r="L122" s="103"/>
    </row>
    <row r="123" spans="1:12" x14ac:dyDescent="0.25">
      <c r="A123" s="193" t="s">
        <v>103</v>
      </c>
      <c r="B123" s="194" t="s">
        <v>103</v>
      </c>
      <c r="C123" s="195">
        <v>35204</v>
      </c>
      <c r="D123" s="195">
        <v>61064</v>
      </c>
      <c r="E123" s="195">
        <v>91147</v>
      </c>
      <c r="F123" s="195">
        <v>119488</v>
      </c>
      <c r="G123" s="195">
        <v>112485</v>
      </c>
      <c r="H123" s="195">
        <v>119788</v>
      </c>
      <c r="I123" s="196">
        <f>IFERROR(H123/G123-1,"-")</f>
        <v>6.4924212117171143E-2</v>
      </c>
      <c r="J123" s="195">
        <f t="shared" si="40"/>
        <v>7303</v>
      </c>
      <c r="K123" s="196">
        <f>H123/H$8</f>
        <v>5.1148802758998564E-3</v>
      </c>
      <c r="L123" s="103"/>
    </row>
    <row r="124" spans="1:12" x14ac:dyDescent="0.25">
      <c r="A124" s="193"/>
      <c r="B124" s="190" t="s">
        <v>110</v>
      </c>
      <c r="C124" s="191">
        <v>72868</v>
      </c>
      <c r="D124" s="191">
        <v>70047</v>
      </c>
      <c r="E124" s="191">
        <v>168471</v>
      </c>
      <c r="F124" s="191">
        <v>175999</v>
      </c>
      <c r="G124" s="191">
        <v>186811</v>
      </c>
      <c r="H124" s="191">
        <v>174177</v>
      </c>
      <c r="I124" s="192">
        <f>IFERROR(H124/G124-1,"-")</f>
        <v>-6.7629850490602772E-2</v>
      </c>
      <c r="J124" s="191">
        <f t="shared" si="40"/>
        <v>-12634</v>
      </c>
      <c r="K124" s="192">
        <f>H124/H$8</f>
        <v>7.4372600078088736E-3</v>
      </c>
      <c r="L124" s="103"/>
    </row>
    <row r="125" spans="1:12" s="76" customFormat="1" x14ac:dyDescent="0.25">
      <c r="A125" s="193"/>
      <c r="B125" s="194" t="s">
        <v>113</v>
      </c>
      <c r="C125" s="195">
        <v>9147</v>
      </c>
      <c r="D125" s="195">
        <v>3164</v>
      </c>
      <c r="E125" s="195">
        <v>22618</v>
      </c>
      <c r="F125" s="195">
        <v>23452</v>
      </c>
      <c r="G125" s="195">
        <v>25649</v>
      </c>
      <c r="H125" s="195">
        <v>20265</v>
      </c>
      <c r="I125" s="196">
        <f t="shared" ref="I125:I132" si="41">IFERROR(H125/G125-1,"-")</f>
        <v>-0.2099107177667745</v>
      </c>
      <c r="J125" s="195">
        <f t="shared" si="40"/>
        <v>-5384</v>
      </c>
      <c r="K125" s="196">
        <f t="shared" ref="K125:K132" si="42">H125/H$8</f>
        <v>8.6530411052117566E-4</v>
      </c>
      <c r="L125" s="197"/>
    </row>
    <row r="126" spans="1:12" s="76" customFormat="1" x14ac:dyDescent="0.25">
      <c r="A126" s="193"/>
      <c r="B126" s="194" t="s">
        <v>116</v>
      </c>
      <c r="C126" s="195">
        <v>9349</v>
      </c>
      <c r="D126" s="195">
        <v>7755</v>
      </c>
      <c r="E126" s="195">
        <v>19966</v>
      </c>
      <c r="F126" s="195">
        <v>27436</v>
      </c>
      <c r="G126" s="195">
        <v>26799</v>
      </c>
      <c r="H126" s="195">
        <v>25281</v>
      </c>
      <c r="I126" s="196">
        <f t="shared" si="41"/>
        <v>-5.6643904623306818E-2</v>
      </c>
      <c r="J126" s="195">
        <f t="shared" si="40"/>
        <v>-1518</v>
      </c>
      <c r="K126" s="196">
        <f t="shared" si="42"/>
        <v>1.0794844913933305E-3</v>
      </c>
      <c r="L126" s="197"/>
    </row>
    <row r="127" spans="1:12" x14ac:dyDescent="0.25">
      <c r="A127" s="193"/>
      <c r="B127" s="194" t="s">
        <v>119</v>
      </c>
      <c r="C127" s="195">
        <v>5350</v>
      </c>
      <c r="D127" s="195">
        <v>10838</v>
      </c>
      <c r="E127" s="195">
        <v>15527</v>
      </c>
      <c r="F127" s="195">
        <v>18572</v>
      </c>
      <c r="G127" s="195">
        <v>18167</v>
      </c>
      <c r="H127" s="195">
        <v>17577</v>
      </c>
      <c r="I127" s="196">
        <f t="shared" si="41"/>
        <v>-3.2476468321682161E-2</v>
      </c>
      <c r="J127" s="195">
        <f t="shared" si="40"/>
        <v>-590</v>
      </c>
      <c r="K127" s="196">
        <f t="shared" si="42"/>
        <v>7.5052802124997312E-4</v>
      </c>
      <c r="L127" s="103"/>
    </row>
    <row r="128" spans="1:12" x14ac:dyDescent="0.25">
      <c r="A128" s="193"/>
      <c r="B128" s="194" t="s">
        <v>126</v>
      </c>
      <c r="C128" s="195">
        <v>1388</v>
      </c>
      <c r="D128" s="195">
        <v>1475</v>
      </c>
      <c r="E128" s="195">
        <v>4119</v>
      </c>
      <c r="F128" s="195">
        <v>4558</v>
      </c>
      <c r="G128" s="195">
        <v>5112</v>
      </c>
      <c r="H128" s="195">
        <v>5591</v>
      </c>
      <c r="I128" s="196">
        <f t="shared" si="41"/>
        <v>9.3701095461658834E-2</v>
      </c>
      <c r="J128" s="195">
        <f t="shared" si="40"/>
        <v>479</v>
      </c>
      <c r="K128" s="196">
        <f t="shared" si="42"/>
        <v>2.3873255770658243E-4</v>
      </c>
      <c r="L128" s="103"/>
    </row>
    <row r="129" spans="1:12" x14ac:dyDescent="0.25">
      <c r="A129" s="193"/>
      <c r="B129" s="194" t="s">
        <v>122</v>
      </c>
      <c r="C129" s="195">
        <v>1246</v>
      </c>
      <c r="D129" s="195">
        <v>1145</v>
      </c>
      <c r="E129" s="195">
        <v>3183</v>
      </c>
      <c r="F129" s="195">
        <v>3649</v>
      </c>
      <c r="G129" s="195">
        <v>3764</v>
      </c>
      <c r="H129" s="195">
        <v>4127</v>
      </c>
      <c r="I129" s="196">
        <f t="shared" si="41"/>
        <v>9.6439957492029826E-2</v>
      </c>
      <c r="J129" s="195">
        <f t="shared" si="40"/>
        <v>363</v>
      </c>
      <c r="K129" s="196">
        <f t="shared" si="42"/>
        <v>1.7622058051423105E-4</v>
      </c>
      <c r="L129" s="103"/>
    </row>
    <row r="130" spans="1:12" x14ac:dyDescent="0.25">
      <c r="A130" s="193"/>
      <c r="B130" s="194" t="s">
        <v>131</v>
      </c>
      <c r="C130" s="195">
        <v>1591</v>
      </c>
      <c r="D130" s="195">
        <v>251</v>
      </c>
      <c r="E130" s="195">
        <v>1653</v>
      </c>
      <c r="F130" s="195">
        <v>2259</v>
      </c>
      <c r="G130" s="195">
        <v>2935</v>
      </c>
      <c r="H130" s="195">
        <v>1872</v>
      </c>
      <c r="I130" s="196">
        <f t="shared" si="41"/>
        <v>-0.36218057921635438</v>
      </c>
      <c r="J130" s="195">
        <f t="shared" si="40"/>
        <v>-1063</v>
      </c>
      <c r="K130" s="196">
        <f t="shared" si="42"/>
        <v>7.9933347885301792E-5</v>
      </c>
      <c r="L130" s="103"/>
    </row>
    <row r="131" spans="1:12" x14ac:dyDescent="0.25">
      <c r="A131" s="193" t="s">
        <v>147</v>
      </c>
      <c r="B131" s="194" t="s">
        <v>134</v>
      </c>
      <c r="C131" s="195">
        <v>1922</v>
      </c>
      <c r="D131" s="195">
        <v>475</v>
      </c>
      <c r="E131" s="195">
        <v>2460</v>
      </c>
      <c r="F131" s="195">
        <v>3064</v>
      </c>
      <c r="G131" s="195">
        <v>3446</v>
      </c>
      <c r="H131" s="195">
        <v>2849</v>
      </c>
      <c r="I131" s="196">
        <f t="shared" si="41"/>
        <v>-0.17324434126523502</v>
      </c>
      <c r="J131" s="195">
        <f t="shared" si="40"/>
        <v>-597</v>
      </c>
      <c r="K131" s="196">
        <f t="shared" si="42"/>
        <v>1.2165069878484232E-4</v>
      </c>
      <c r="L131" s="103"/>
    </row>
    <row r="132" spans="1:12" x14ac:dyDescent="0.25">
      <c r="A132" s="193" t="s">
        <v>148</v>
      </c>
      <c r="B132" s="199" t="s">
        <v>148</v>
      </c>
      <c r="C132" s="200">
        <f t="shared" ref="C132" si="43">C124-SUM(C125:C131)</f>
        <v>42875</v>
      </c>
      <c r="D132" s="200">
        <f t="shared" ref="D132:H132" si="44">D124-SUM(D125:D131)</f>
        <v>44944</v>
      </c>
      <c r="E132" s="200">
        <f t="shared" si="44"/>
        <v>98945</v>
      </c>
      <c r="F132" s="200">
        <f t="shared" si="44"/>
        <v>93009</v>
      </c>
      <c r="G132" s="200">
        <f t="shared" si="44"/>
        <v>100939</v>
      </c>
      <c r="H132" s="200">
        <f t="shared" si="44"/>
        <v>96615</v>
      </c>
      <c r="I132" s="201">
        <f t="shared" si="41"/>
        <v>-4.2837753494684883E-2</v>
      </c>
      <c r="J132" s="200">
        <f>H132-G132</f>
        <v>-4324</v>
      </c>
      <c r="K132" s="201">
        <f t="shared" si="42"/>
        <v>4.1254061997534367E-3</v>
      </c>
      <c r="L132" s="103"/>
    </row>
    <row r="133" spans="1:12" s="177" customFormat="1" x14ac:dyDescent="0.25">
      <c r="A133" s="193"/>
      <c r="B133" s="186" t="s">
        <v>55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71</v>
      </c>
      <c r="C134" s="209">
        <v>473204</v>
      </c>
      <c r="D134" s="209">
        <v>288076</v>
      </c>
      <c r="E134" s="209">
        <v>1153750</v>
      </c>
      <c r="F134" s="209">
        <v>1242308</v>
      </c>
      <c r="G134" s="209">
        <v>1342017</v>
      </c>
      <c r="H134" s="209">
        <v>1340515</v>
      </c>
      <c r="I134" s="210">
        <f>IFERROR(H134/G134-1,"-")</f>
        <v>-1.1192108594749728E-3</v>
      </c>
      <c r="J134" s="209">
        <f>H134-G134</f>
        <v>-1502</v>
      </c>
      <c r="K134" s="210">
        <f>H134/H$8</f>
        <v>5.723923709426567E-2</v>
      </c>
      <c r="L134" s="103"/>
    </row>
    <row r="135" spans="1:12" x14ac:dyDescent="0.25">
      <c r="A135" s="193" t="s">
        <v>99</v>
      </c>
      <c r="B135" s="190" t="s">
        <v>100</v>
      </c>
      <c r="C135" s="191">
        <v>33884</v>
      </c>
      <c r="D135" s="191">
        <v>100072</v>
      </c>
      <c r="E135" s="191">
        <v>75529</v>
      </c>
      <c r="F135" s="191">
        <v>83338</v>
      </c>
      <c r="G135" s="191">
        <v>69683</v>
      </c>
      <c r="H135" s="191">
        <v>78500</v>
      </c>
      <c r="I135" s="192">
        <f>IFERROR(H135/G135-1,"-")</f>
        <v>0.12653014365053172</v>
      </c>
      <c r="J135" s="191">
        <f t="shared" ref="J135:J145" si="45">H135-G135</f>
        <v>8817</v>
      </c>
      <c r="K135" s="192">
        <f>H135/H$8</f>
        <v>3.3519058808740335E-3</v>
      </c>
      <c r="L135" s="103"/>
    </row>
    <row r="136" spans="1:12" x14ac:dyDescent="0.25">
      <c r="A136" s="193" t="s">
        <v>106</v>
      </c>
      <c r="B136" s="194" t="s">
        <v>106</v>
      </c>
      <c r="C136" s="195">
        <v>21710</v>
      </c>
      <c r="D136" s="195">
        <v>61390</v>
      </c>
      <c r="E136" s="195">
        <v>41539</v>
      </c>
      <c r="F136" s="195">
        <v>45150</v>
      </c>
      <c r="G136" s="195">
        <v>34096</v>
      </c>
      <c r="H136" s="195">
        <v>33894</v>
      </c>
      <c r="I136" s="196">
        <f>IFERROR(H136/G136-1,"-")</f>
        <v>-5.9244486156734277E-3</v>
      </c>
      <c r="J136" s="195">
        <f t="shared" si="45"/>
        <v>-202</v>
      </c>
      <c r="K136" s="196">
        <f>H136/H$8</f>
        <v>1.44725475065407E-3</v>
      </c>
      <c r="L136" s="103"/>
    </row>
    <row r="137" spans="1:12" x14ac:dyDescent="0.25">
      <c r="A137" s="193" t="s">
        <v>103</v>
      </c>
      <c r="B137" s="194" t="s">
        <v>103</v>
      </c>
      <c r="C137" s="195">
        <v>12174</v>
      </c>
      <c r="D137" s="195">
        <v>38682</v>
      </c>
      <c r="E137" s="195">
        <v>33990</v>
      </c>
      <c r="F137" s="195">
        <v>38188</v>
      </c>
      <c r="G137" s="195">
        <v>35587</v>
      </c>
      <c r="H137" s="195">
        <v>44606</v>
      </c>
      <c r="I137" s="196">
        <f>IFERROR(H137/G137-1,"-")</f>
        <v>0.25343524320678901</v>
      </c>
      <c r="J137" s="195">
        <f t="shared" si="45"/>
        <v>9019</v>
      </c>
      <c r="K137" s="196">
        <f>H137/H$8</f>
        <v>1.9046511302199635E-3</v>
      </c>
      <c r="L137" s="103"/>
    </row>
    <row r="138" spans="1:12" x14ac:dyDescent="0.25">
      <c r="A138" s="193"/>
      <c r="B138" s="190" t="s">
        <v>110</v>
      </c>
      <c r="C138" s="191">
        <v>439320</v>
      </c>
      <c r="D138" s="191">
        <v>188004</v>
      </c>
      <c r="E138" s="191">
        <v>1078221</v>
      </c>
      <c r="F138" s="191">
        <v>1158970</v>
      </c>
      <c r="G138" s="191">
        <v>1272334</v>
      </c>
      <c r="H138" s="191">
        <v>1262015</v>
      </c>
      <c r="I138" s="192">
        <f>IFERROR(H138/G138-1,"-")</f>
        <v>-8.1102917944502195E-3</v>
      </c>
      <c r="J138" s="191">
        <f t="shared" si="45"/>
        <v>-10319</v>
      </c>
      <c r="K138" s="192">
        <f>H138/H$8</f>
        <v>5.3887331213391634E-2</v>
      </c>
      <c r="L138" s="103"/>
    </row>
    <row r="139" spans="1:12" s="76" customFormat="1" x14ac:dyDescent="0.25">
      <c r="A139" s="193"/>
      <c r="B139" s="194" t="s">
        <v>113</v>
      </c>
      <c r="C139" s="195">
        <v>200238</v>
      </c>
      <c r="D139" s="195">
        <v>20958</v>
      </c>
      <c r="E139" s="195">
        <v>485247</v>
      </c>
      <c r="F139" s="195">
        <v>476282</v>
      </c>
      <c r="G139" s="195">
        <v>573079</v>
      </c>
      <c r="H139" s="195">
        <v>600481</v>
      </c>
      <c r="I139" s="196">
        <f t="shared" ref="I139:I146" si="46">IFERROR(H139/G139-1,"-")</f>
        <v>4.7815397179097552E-2</v>
      </c>
      <c r="J139" s="195">
        <f t="shared" si="45"/>
        <v>27402</v>
      </c>
      <c r="K139" s="196">
        <f t="shared" ref="K139:K146" si="47">H139/H$8</f>
        <v>2.5640201213415547E-2</v>
      </c>
      <c r="L139" s="197"/>
    </row>
    <row r="140" spans="1:12" s="76" customFormat="1" x14ac:dyDescent="0.25">
      <c r="A140" s="193"/>
      <c r="B140" s="194" t="s">
        <v>116</v>
      </c>
      <c r="C140" s="195">
        <v>32199</v>
      </c>
      <c r="D140" s="195">
        <v>21935</v>
      </c>
      <c r="E140" s="195">
        <v>77863</v>
      </c>
      <c r="F140" s="195">
        <v>113870</v>
      </c>
      <c r="G140" s="195">
        <v>127281</v>
      </c>
      <c r="H140" s="195">
        <v>121802</v>
      </c>
      <c r="I140" s="196">
        <f t="shared" si="46"/>
        <v>-4.3046487692585678E-2</v>
      </c>
      <c r="J140" s="195">
        <f t="shared" si="45"/>
        <v>-5479</v>
      </c>
      <c r="K140" s="196">
        <f t="shared" si="47"/>
        <v>5.2008769439773122E-3</v>
      </c>
      <c r="L140" s="197"/>
    </row>
    <row r="141" spans="1:12" x14ac:dyDescent="0.25">
      <c r="A141" s="193"/>
      <c r="B141" s="194" t="s">
        <v>119</v>
      </c>
      <c r="C141" s="195">
        <v>29612</v>
      </c>
      <c r="D141" s="195">
        <v>42817</v>
      </c>
      <c r="E141" s="195">
        <v>117681</v>
      </c>
      <c r="F141" s="195">
        <v>112196</v>
      </c>
      <c r="G141" s="195">
        <v>121065</v>
      </c>
      <c r="H141" s="195">
        <v>109237</v>
      </c>
      <c r="I141" s="196">
        <f t="shared" si="46"/>
        <v>-9.7699582868706947E-2</v>
      </c>
      <c r="J141" s="195">
        <f t="shared" si="45"/>
        <v>-11828</v>
      </c>
      <c r="K141" s="196">
        <f t="shared" si="47"/>
        <v>4.6643585058476029E-3</v>
      </c>
      <c r="L141" s="103"/>
    </row>
    <row r="142" spans="1:12" x14ac:dyDescent="0.25">
      <c r="A142" s="193"/>
      <c r="B142" s="194" t="s">
        <v>126</v>
      </c>
      <c r="C142" s="195">
        <v>6757</v>
      </c>
      <c r="D142" s="195">
        <v>3106</v>
      </c>
      <c r="E142" s="195">
        <v>43011</v>
      </c>
      <c r="F142" s="195">
        <v>52082</v>
      </c>
      <c r="G142" s="195">
        <v>42799</v>
      </c>
      <c r="H142" s="195">
        <v>35361</v>
      </c>
      <c r="I142" s="196">
        <f t="shared" si="46"/>
        <v>-0.17378910722213137</v>
      </c>
      <c r="J142" s="195">
        <f t="shared" si="45"/>
        <v>-7438</v>
      </c>
      <c r="K142" s="196">
        <f t="shared" si="47"/>
        <v>1.5098948261603401E-3</v>
      </c>
      <c r="L142" s="103"/>
    </row>
    <row r="143" spans="1:12" x14ac:dyDescent="0.25">
      <c r="A143" s="193"/>
      <c r="B143" s="194" t="s">
        <v>122</v>
      </c>
      <c r="C143" s="195">
        <v>9265</v>
      </c>
      <c r="D143" s="195">
        <v>7447</v>
      </c>
      <c r="E143" s="195">
        <v>21223</v>
      </c>
      <c r="F143" s="195">
        <v>27309</v>
      </c>
      <c r="G143" s="195">
        <v>31901</v>
      </c>
      <c r="H143" s="195">
        <v>22635</v>
      </c>
      <c r="I143" s="196">
        <f t="shared" si="46"/>
        <v>-0.2904611140716592</v>
      </c>
      <c r="J143" s="195">
        <f t="shared" si="45"/>
        <v>-9266</v>
      </c>
      <c r="K143" s="196">
        <f t="shared" si="47"/>
        <v>9.6650177851699049E-4</v>
      </c>
      <c r="L143" s="103"/>
    </row>
    <row r="144" spans="1:12" x14ac:dyDescent="0.25">
      <c r="A144" s="193"/>
      <c r="B144" s="194" t="s">
        <v>131</v>
      </c>
      <c r="C144" s="195">
        <v>15289</v>
      </c>
      <c r="D144" s="195">
        <v>432</v>
      </c>
      <c r="E144" s="195">
        <v>14684</v>
      </c>
      <c r="F144" s="195">
        <v>18600</v>
      </c>
      <c r="G144" s="195">
        <v>16524</v>
      </c>
      <c r="H144" s="195">
        <v>18431</v>
      </c>
      <c r="I144" s="196">
        <f t="shared" si="46"/>
        <v>0.1154078915516823</v>
      </c>
      <c r="J144" s="195">
        <f t="shared" si="45"/>
        <v>1907</v>
      </c>
      <c r="K144" s="196">
        <f t="shared" si="47"/>
        <v>7.8699334127884475E-4</v>
      </c>
      <c r="L144" s="103"/>
    </row>
    <row r="145" spans="1:12" x14ac:dyDescent="0.25">
      <c r="A145" s="193" t="s">
        <v>147</v>
      </c>
      <c r="B145" s="194" t="s">
        <v>134</v>
      </c>
      <c r="C145" s="195">
        <v>28797</v>
      </c>
      <c r="D145" s="195">
        <v>206</v>
      </c>
      <c r="E145" s="195">
        <v>6599</v>
      </c>
      <c r="F145" s="195">
        <v>12860</v>
      </c>
      <c r="G145" s="195">
        <v>10617</v>
      </c>
      <c r="H145" s="195">
        <v>9008</v>
      </c>
      <c r="I145" s="196">
        <f t="shared" si="46"/>
        <v>-0.15154940190260902</v>
      </c>
      <c r="J145" s="195">
        <f t="shared" si="45"/>
        <v>-1609</v>
      </c>
      <c r="K145" s="196">
        <f t="shared" si="47"/>
        <v>3.8463653726004195E-4</v>
      </c>
      <c r="L145" s="103"/>
    </row>
    <row r="146" spans="1:12" x14ac:dyDescent="0.25">
      <c r="A146" s="193" t="s">
        <v>148</v>
      </c>
      <c r="B146" s="199" t="s">
        <v>148</v>
      </c>
      <c r="C146" s="200">
        <f t="shared" ref="C146" si="48">C138-SUM(C139:C145)</f>
        <v>117163</v>
      </c>
      <c r="D146" s="200">
        <f t="shared" ref="D146:H146" si="49">D138-SUM(D139:D145)</f>
        <v>91103</v>
      </c>
      <c r="E146" s="200">
        <f t="shared" si="49"/>
        <v>311913</v>
      </c>
      <c r="F146" s="200">
        <f t="shared" si="49"/>
        <v>345771</v>
      </c>
      <c r="G146" s="200">
        <f t="shared" si="49"/>
        <v>349068</v>
      </c>
      <c r="H146" s="200">
        <f t="shared" si="49"/>
        <v>345060</v>
      </c>
      <c r="I146" s="201">
        <f t="shared" si="46"/>
        <v>-1.1482003506480098E-2</v>
      </c>
      <c r="J146" s="200">
        <f>H146-G146</f>
        <v>-4008</v>
      </c>
      <c r="K146" s="201">
        <f t="shared" si="47"/>
        <v>1.4733868066934957E-2</v>
      </c>
      <c r="L146" s="103"/>
    </row>
    <row r="147" spans="1:12" s="177" customFormat="1" x14ac:dyDescent="0.25">
      <c r="A147" s="193"/>
      <c r="B147" s="186" t="s">
        <v>56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71</v>
      </c>
      <c r="C148" s="209">
        <v>184985</v>
      </c>
      <c r="D148" s="209">
        <v>134070</v>
      </c>
      <c r="E148" s="209">
        <v>400537</v>
      </c>
      <c r="F148" s="209">
        <v>532288</v>
      </c>
      <c r="G148" s="209">
        <v>498730</v>
      </c>
      <c r="H148" s="209">
        <v>492552</v>
      </c>
      <c r="I148" s="210">
        <f>IFERROR(H148/G148-1,"-")</f>
        <v>-1.2387464158963746E-2</v>
      </c>
      <c r="J148" s="209">
        <f>H148-G148</f>
        <v>-6178</v>
      </c>
      <c r="K148" s="210">
        <f>H148/H$8</f>
        <v>2.1031693572436522E-2</v>
      </c>
      <c r="L148" s="103"/>
    </row>
    <row r="149" spans="1:12" x14ac:dyDescent="0.25">
      <c r="A149" s="193" t="s">
        <v>99</v>
      </c>
      <c r="B149" s="190" t="s">
        <v>100</v>
      </c>
      <c r="C149" s="191">
        <v>63220</v>
      </c>
      <c r="D149" s="191">
        <v>66820</v>
      </c>
      <c r="E149" s="191">
        <v>167388</v>
      </c>
      <c r="F149" s="191">
        <v>216622</v>
      </c>
      <c r="G149" s="191">
        <v>193819</v>
      </c>
      <c r="H149" s="191">
        <v>181873</v>
      </c>
      <c r="I149" s="192">
        <f>IFERROR(H149/G149-1,"-")</f>
        <v>-6.1634824243237296E-2</v>
      </c>
      <c r="J149" s="191">
        <f t="shared" ref="J149:J159" si="50">H149-G149</f>
        <v>-11946</v>
      </c>
      <c r="K149" s="192">
        <f>H149/H$8</f>
        <v>7.7658748824484475E-3</v>
      </c>
      <c r="L149" s="103"/>
    </row>
    <row r="150" spans="1:12" x14ac:dyDescent="0.25">
      <c r="A150" s="193" t="s">
        <v>106</v>
      </c>
      <c r="B150" s="194" t="s">
        <v>106</v>
      </c>
      <c r="C150" s="195">
        <v>25556</v>
      </c>
      <c r="D150" s="195">
        <v>47686</v>
      </c>
      <c r="E150" s="195">
        <v>96720</v>
      </c>
      <c r="F150" s="195">
        <v>146386</v>
      </c>
      <c r="G150" s="195">
        <v>126287</v>
      </c>
      <c r="H150" s="195">
        <v>106060</v>
      </c>
      <c r="I150" s="196">
        <f>IFERROR(H150/G150-1,"-")</f>
        <v>-0.16016692137749733</v>
      </c>
      <c r="J150" s="195">
        <f t="shared" si="50"/>
        <v>-20227</v>
      </c>
      <c r="K150" s="196">
        <f>H150/H$8</f>
        <v>4.5287023914076432E-3</v>
      </c>
      <c r="L150" s="103"/>
    </row>
    <row r="151" spans="1:12" x14ac:dyDescent="0.25">
      <c r="A151" s="193" t="s">
        <v>103</v>
      </c>
      <c r="B151" s="194" t="s">
        <v>103</v>
      </c>
      <c r="C151" s="195">
        <v>37664</v>
      </c>
      <c r="D151" s="195">
        <v>19134</v>
      </c>
      <c r="E151" s="195">
        <v>70668</v>
      </c>
      <c r="F151" s="195">
        <v>70236</v>
      </c>
      <c r="G151" s="195">
        <v>67532</v>
      </c>
      <c r="H151" s="195">
        <v>75813</v>
      </c>
      <c r="I151" s="196">
        <f>IFERROR(H151/G151-1,"-")</f>
        <v>0.12262334893087723</v>
      </c>
      <c r="J151" s="195">
        <f t="shared" si="50"/>
        <v>8281</v>
      </c>
      <c r="K151" s="196">
        <f>H151/H$8</f>
        <v>3.2371724910408039E-3</v>
      </c>
      <c r="L151" s="103"/>
    </row>
    <row r="152" spans="1:12" x14ac:dyDescent="0.25">
      <c r="A152" s="193"/>
      <c r="B152" s="190" t="s">
        <v>110</v>
      </c>
      <c r="C152" s="191">
        <v>121765</v>
      </c>
      <c r="D152" s="191">
        <v>67250</v>
      </c>
      <c r="E152" s="191">
        <v>233149</v>
      </c>
      <c r="F152" s="191">
        <v>315666</v>
      </c>
      <c r="G152" s="191">
        <v>304911</v>
      </c>
      <c r="H152" s="191">
        <v>310679</v>
      </c>
      <c r="I152" s="192">
        <f>IFERROR(H152/G152-1,"-")</f>
        <v>1.891699545113168E-2</v>
      </c>
      <c r="J152" s="191">
        <f t="shared" si="50"/>
        <v>5768</v>
      </c>
      <c r="K152" s="192">
        <f>H152/H$8</f>
        <v>1.3265818689988076E-2</v>
      </c>
      <c r="L152" s="103"/>
    </row>
    <row r="153" spans="1:12" s="76" customFormat="1" x14ac:dyDescent="0.25">
      <c r="A153" s="193"/>
      <c r="B153" s="194" t="s">
        <v>113</v>
      </c>
      <c r="C153" s="195">
        <v>26701</v>
      </c>
      <c r="D153" s="195">
        <v>3706</v>
      </c>
      <c r="E153" s="195">
        <v>87090</v>
      </c>
      <c r="F153" s="195">
        <v>124474</v>
      </c>
      <c r="G153" s="195">
        <v>111777</v>
      </c>
      <c r="H153" s="195">
        <v>70809</v>
      </c>
      <c r="I153" s="196">
        <f t="shared" ref="I153:I160" si="51">IFERROR(H153/G153-1,"-")</f>
        <v>-0.36651547277167928</v>
      </c>
      <c r="J153" s="195">
        <f t="shared" si="50"/>
        <v>-40968</v>
      </c>
      <c r="K153" s="196">
        <f t="shared" ref="K153:K160" si="52">H153/H$8</f>
        <v>3.0235045034243241E-3</v>
      </c>
      <c r="L153" s="197"/>
    </row>
    <row r="154" spans="1:12" s="76" customFormat="1" x14ac:dyDescent="0.25">
      <c r="A154" s="193"/>
      <c r="B154" s="194" t="s">
        <v>116</v>
      </c>
      <c r="C154" s="195">
        <v>45281</v>
      </c>
      <c r="D154" s="195">
        <v>17475</v>
      </c>
      <c r="E154" s="195">
        <v>60205</v>
      </c>
      <c r="F154" s="195">
        <v>64899</v>
      </c>
      <c r="G154" s="195">
        <v>66247</v>
      </c>
      <c r="H154" s="195">
        <v>61233</v>
      </c>
      <c r="I154" s="196">
        <f t="shared" si="51"/>
        <v>-7.5686446178694911E-2</v>
      </c>
      <c r="J154" s="195">
        <f t="shared" si="50"/>
        <v>-5014</v>
      </c>
      <c r="K154" s="196">
        <f t="shared" si="52"/>
        <v>2.6146146853956651E-3</v>
      </c>
      <c r="L154" s="197"/>
    </row>
    <row r="155" spans="1:12" x14ac:dyDescent="0.25">
      <c r="A155" s="193"/>
      <c r="B155" s="194" t="s">
        <v>119</v>
      </c>
      <c r="C155" s="195">
        <v>12717</v>
      </c>
      <c r="D155" s="195">
        <v>15426</v>
      </c>
      <c r="E155" s="195">
        <v>24322</v>
      </c>
      <c r="F155" s="195">
        <v>46771</v>
      </c>
      <c r="G155" s="195">
        <v>35220</v>
      </c>
      <c r="H155" s="195">
        <v>99720</v>
      </c>
      <c r="I155" s="196">
        <f t="shared" si="51"/>
        <v>1.8313458262350939</v>
      </c>
      <c r="J155" s="195">
        <f t="shared" si="50"/>
        <v>64500</v>
      </c>
      <c r="K155" s="196">
        <f t="shared" si="52"/>
        <v>4.2579879546593459E-3</v>
      </c>
      <c r="L155" s="103"/>
    </row>
    <row r="156" spans="1:12" x14ac:dyDescent="0.25">
      <c r="A156" s="193"/>
      <c r="B156" s="194" t="s">
        <v>126</v>
      </c>
      <c r="C156" s="195">
        <v>2455</v>
      </c>
      <c r="D156" s="195">
        <v>2073</v>
      </c>
      <c r="E156" s="195">
        <v>5320</v>
      </c>
      <c r="F156" s="195">
        <v>7687</v>
      </c>
      <c r="G156" s="195">
        <v>9983</v>
      </c>
      <c r="H156" s="195">
        <v>8137</v>
      </c>
      <c r="I156" s="196">
        <f t="shared" si="51"/>
        <v>-0.18491435440248427</v>
      </c>
      <c r="J156" s="195">
        <f t="shared" si="50"/>
        <v>-1846</v>
      </c>
      <c r="K156" s="196">
        <f t="shared" si="52"/>
        <v>3.4744532678563072E-4</v>
      </c>
      <c r="L156" s="103"/>
    </row>
    <row r="157" spans="1:12" x14ac:dyDescent="0.25">
      <c r="A157" s="193"/>
      <c r="B157" s="194" t="s">
        <v>122</v>
      </c>
      <c r="C157" s="195">
        <v>6985</v>
      </c>
      <c r="D157" s="195">
        <v>6072</v>
      </c>
      <c r="E157" s="195">
        <v>19537</v>
      </c>
      <c r="F157" s="195">
        <v>16414</v>
      </c>
      <c r="G157" s="195">
        <v>17803</v>
      </c>
      <c r="H157" s="195">
        <v>13011</v>
      </c>
      <c r="I157" s="196">
        <f t="shared" si="51"/>
        <v>-0.26916811773296634</v>
      </c>
      <c r="J157" s="195">
        <f t="shared" si="50"/>
        <v>-4792</v>
      </c>
      <c r="K157" s="196">
        <f t="shared" si="52"/>
        <v>5.555623874656312E-4</v>
      </c>
      <c r="L157" s="103"/>
    </row>
    <row r="158" spans="1:12" x14ac:dyDescent="0.25">
      <c r="A158" s="193"/>
      <c r="B158" s="194" t="s">
        <v>131</v>
      </c>
      <c r="C158" s="195">
        <v>2774</v>
      </c>
      <c r="D158" s="195">
        <v>283</v>
      </c>
      <c r="E158" s="195">
        <v>1474</v>
      </c>
      <c r="F158" s="195">
        <v>3135</v>
      </c>
      <c r="G158" s="195">
        <v>2144</v>
      </c>
      <c r="H158" s="195">
        <v>1671</v>
      </c>
      <c r="I158" s="196">
        <f t="shared" si="51"/>
        <v>-0.22061567164179108</v>
      </c>
      <c r="J158" s="195">
        <f t="shared" si="50"/>
        <v>-473</v>
      </c>
      <c r="K158" s="196">
        <f t="shared" si="52"/>
        <v>7.135076085274535E-5</v>
      </c>
      <c r="L158" s="103"/>
    </row>
    <row r="159" spans="1:12" x14ac:dyDescent="0.25">
      <c r="A159" s="193" t="s">
        <v>147</v>
      </c>
      <c r="B159" s="194" t="s">
        <v>134</v>
      </c>
      <c r="C159" s="195">
        <v>3726</v>
      </c>
      <c r="D159" s="195">
        <v>175</v>
      </c>
      <c r="E159" s="195">
        <v>2629</v>
      </c>
      <c r="F159" s="195">
        <v>3956</v>
      </c>
      <c r="G159" s="195">
        <v>3713</v>
      </c>
      <c r="H159" s="195">
        <v>2780</v>
      </c>
      <c r="I159" s="196">
        <f t="shared" si="51"/>
        <v>-0.25127928898464857</v>
      </c>
      <c r="J159" s="195">
        <f t="shared" si="50"/>
        <v>-933</v>
      </c>
      <c r="K159" s="196">
        <f t="shared" si="52"/>
        <v>1.1870443756471099E-4</v>
      </c>
      <c r="L159" s="103"/>
    </row>
    <row r="160" spans="1:12" x14ac:dyDescent="0.25">
      <c r="A160" s="193" t="s">
        <v>148</v>
      </c>
      <c r="B160" s="199" t="s">
        <v>148</v>
      </c>
      <c r="C160" s="200">
        <f t="shared" ref="C160" si="53">C152-SUM(C153:C159)</f>
        <v>21126</v>
      </c>
      <c r="D160" s="200">
        <f t="shared" ref="D160:H160" si="54">D152-SUM(D153:D159)</f>
        <v>22040</v>
      </c>
      <c r="E160" s="200">
        <f t="shared" si="54"/>
        <v>32572</v>
      </c>
      <c r="F160" s="200">
        <f t="shared" si="54"/>
        <v>48330</v>
      </c>
      <c r="G160" s="200">
        <f t="shared" si="54"/>
        <v>58024</v>
      </c>
      <c r="H160" s="200">
        <f t="shared" si="54"/>
        <v>53318</v>
      </c>
      <c r="I160" s="201">
        <f t="shared" si="51"/>
        <v>-8.1104370605266762E-2</v>
      </c>
      <c r="J160" s="200">
        <f>H160-G160</f>
        <v>-4706</v>
      </c>
      <c r="K160" s="201">
        <f t="shared" si="52"/>
        <v>2.2766486338400217E-3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BEF7-6B21-481D-B6F6-1381F5B8E034}">
  <sheetPr>
    <tabColor theme="8" tint="0.59999389629810485"/>
  </sheetPr>
  <dimension ref="B1:P220"/>
  <sheetViews>
    <sheetView showGridLines="0" topLeftCell="A158" zoomScaleNormal="100" workbookViewId="0">
      <selection activeCell="G17" sqref="G17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2" t="s">
        <v>43</v>
      </c>
      <c r="E1" s="82"/>
      <c r="F1" s="82"/>
      <c r="G1" s="82"/>
      <c r="H1" s="82"/>
      <c r="I1" s="82"/>
      <c r="J1" s="82"/>
      <c r="K1" s="82"/>
      <c r="L1" s="82"/>
    </row>
    <row r="2" spans="2:16" x14ac:dyDescent="0.25">
      <c r="D2" s="82"/>
      <c r="E2" s="82"/>
      <c r="F2" s="82"/>
      <c r="G2" s="82"/>
      <c r="H2" s="82"/>
      <c r="I2" s="82"/>
      <c r="J2" s="82"/>
      <c r="K2" s="82"/>
      <c r="L2" s="82"/>
    </row>
    <row r="4" spans="2:16" ht="21.75" customHeight="1" thickBot="1" x14ac:dyDescent="0.3">
      <c r="C4" s="83" t="s">
        <v>44</v>
      </c>
      <c r="D4" s="83"/>
      <c r="E4" s="83"/>
      <c r="F4" s="83"/>
      <c r="G4" s="83"/>
      <c r="H4" s="83"/>
      <c r="I4" s="83"/>
      <c r="J4" s="83"/>
      <c r="K4" s="83"/>
      <c r="L4" s="83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4" t="s">
        <v>232</v>
      </c>
      <c r="F6" s="14" t="s">
        <v>233</v>
      </c>
      <c r="G6" s="14" t="s">
        <v>234</v>
      </c>
      <c r="H6" s="14" t="s">
        <v>235</v>
      </c>
      <c r="I6" s="14" t="s">
        <v>236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agosto 2025</v>
      </c>
    </row>
    <row r="7" spans="2:16" ht="15" customHeight="1" x14ac:dyDescent="0.25">
      <c r="B7" s="16" t="s">
        <v>45</v>
      </c>
      <c r="C7" s="17" t="s">
        <v>8</v>
      </c>
      <c r="D7" s="84" t="s">
        <v>46</v>
      </c>
      <c r="E7" s="85">
        <v>286184</v>
      </c>
      <c r="F7" s="85">
        <v>442299</v>
      </c>
      <c r="G7" s="85">
        <v>447853</v>
      </c>
      <c r="H7" s="85">
        <v>494247</v>
      </c>
      <c r="I7" s="85">
        <v>484410</v>
      </c>
      <c r="J7" s="86">
        <f>I7/H7-1</f>
        <v>-1.9903003963605226E-2</v>
      </c>
      <c r="K7" s="85">
        <f>I7-H7</f>
        <v>-9837</v>
      </c>
      <c r="L7" s="86">
        <f>I7/$I$7</f>
        <v>1</v>
      </c>
      <c r="P7" s="87"/>
    </row>
    <row r="8" spans="2:16" ht="15" customHeight="1" x14ac:dyDescent="0.25">
      <c r="B8" s="22"/>
      <c r="C8" s="23"/>
      <c r="D8" s="18" t="s">
        <v>47</v>
      </c>
      <c r="E8" s="19">
        <v>118184</v>
      </c>
      <c r="F8" s="19">
        <v>164674</v>
      </c>
      <c r="G8" s="19">
        <v>166974</v>
      </c>
      <c r="H8" s="19">
        <v>175399</v>
      </c>
      <c r="I8" s="19">
        <v>164094</v>
      </c>
      <c r="J8" s="20">
        <f t="shared" ref="J8:J63" si="0">I8/H8-1</f>
        <v>-6.4453047052719814E-2</v>
      </c>
      <c r="K8" s="19">
        <f t="shared" ref="K8:K50" si="1">I8-H8</f>
        <v>-11305</v>
      </c>
      <c r="L8" s="21">
        <f t="shared" ref="L8:L17" si="2">I8/$I$7</f>
        <v>0.3387502322412832</v>
      </c>
      <c r="P8" s="87"/>
    </row>
    <row r="9" spans="2:16" x14ac:dyDescent="0.25">
      <c r="B9" s="22"/>
      <c r="C9" s="23"/>
      <c r="D9" s="24" t="s">
        <v>48</v>
      </c>
      <c r="E9" s="25">
        <v>53067</v>
      </c>
      <c r="F9" s="25">
        <v>117894</v>
      </c>
      <c r="G9" s="25">
        <v>116797</v>
      </c>
      <c r="H9" s="25">
        <v>126181</v>
      </c>
      <c r="I9" s="25">
        <v>123588</v>
      </c>
      <c r="J9" s="88">
        <f t="shared" si="0"/>
        <v>-2.0549845063836836E-2</v>
      </c>
      <c r="K9" s="25">
        <f t="shared" si="1"/>
        <v>-2593</v>
      </c>
      <c r="L9" s="89">
        <f t="shared" si="2"/>
        <v>0.25513098408373075</v>
      </c>
      <c r="P9" s="87"/>
    </row>
    <row r="10" spans="2:16" x14ac:dyDescent="0.25">
      <c r="B10" s="22"/>
      <c r="C10" s="23"/>
      <c r="D10" s="24" t="s">
        <v>49</v>
      </c>
      <c r="E10" s="25">
        <v>2316</v>
      </c>
      <c r="F10" s="25">
        <v>3343</v>
      </c>
      <c r="G10" s="25">
        <v>3080</v>
      </c>
      <c r="H10" s="25">
        <v>3161</v>
      </c>
      <c r="I10" s="25">
        <v>3513</v>
      </c>
      <c r="J10" s="88">
        <f t="shared" si="0"/>
        <v>0.11135716545397023</v>
      </c>
      <c r="K10" s="25">
        <f t="shared" si="1"/>
        <v>352</v>
      </c>
      <c r="L10" s="89">
        <f t="shared" si="2"/>
        <v>7.2521211370533229E-3</v>
      </c>
      <c r="P10" s="87"/>
    </row>
    <row r="11" spans="2:16" x14ac:dyDescent="0.25">
      <c r="B11" s="22"/>
      <c r="C11" s="23"/>
      <c r="D11" s="24" t="s">
        <v>50</v>
      </c>
      <c r="E11" s="25">
        <v>6446</v>
      </c>
      <c r="F11" s="25">
        <v>14928</v>
      </c>
      <c r="G11" s="25">
        <v>11309</v>
      </c>
      <c r="H11" s="25">
        <v>25050</v>
      </c>
      <c r="I11" s="25">
        <v>16404</v>
      </c>
      <c r="J11" s="88">
        <f t="shared" si="0"/>
        <v>-0.34514970059880234</v>
      </c>
      <c r="K11" s="25">
        <f t="shared" si="1"/>
        <v>-8646</v>
      </c>
      <c r="L11" s="89">
        <f t="shared" si="2"/>
        <v>3.3863875642534215E-2</v>
      </c>
      <c r="P11" s="87"/>
    </row>
    <row r="12" spans="2:16" x14ac:dyDescent="0.25">
      <c r="B12" s="22"/>
      <c r="C12" s="23"/>
      <c r="D12" s="24" t="s">
        <v>51</v>
      </c>
      <c r="E12" s="25">
        <v>50036</v>
      </c>
      <c r="F12" s="25">
        <v>65748</v>
      </c>
      <c r="G12" s="25">
        <v>73184</v>
      </c>
      <c r="H12" s="25">
        <v>89034</v>
      </c>
      <c r="I12" s="25">
        <v>94925</v>
      </c>
      <c r="J12" s="88">
        <f t="shared" si="0"/>
        <v>6.6165734438529133E-2</v>
      </c>
      <c r="K12" s="25">
        <f t="shared" si="1"/>
        <v>5891</v>
      </c>
      <c r="L12" s="89">
        <f t="shared" si="2"/>
        <v>0.19596003385561817</v>
      </c>
      <c r="P12" s="87"/>
    </row>
    <row r="13" spans="2:16" x14ac:dyDescent="0.25">
      <c r="B13" s="22"/>
      <c r="C13" s="23"/>
      <c r="D13" s="24" t="s">
        <v>52</v>
      </c>
      <c r="E13" s="25">
        <v>2929</v>
      </c>
      <c r="F13" s="25">
        <v>3932</v>
      </c>
      <c r="G13" s="25">
        <v>4645</v>
      </c>
      <c r="H13" s="25">
        <v>2899</v>
      </c>
      <c r="I13" s="25">
        <v>4117</v>
      </c>
      <c r="J13" s="88">
        <f t="shared" si="0"/>
        <v>0.42014487754398067</v>
      </c>
      <c r="K13" s="25">
        <f t="shared" si="1"/>
        <v>1218</v>
      </c>
      <c r="L13" s="89">
        <f t="shared" si="2"/>
        <v>8.4989987820234918E-3</v>
      </c>
      <c r="P13" s="87"/>
    </row>
    <row r="14" spans="2:16" x14ac:dyDescent="0.25">
      <c r="B14" s="22"/>
      <c r="C14" s="23"/>
      <c r="D14" s="24" t="s">
        <v>53</v>
      </c>
      <c r="E14" s="25">
        <v>13469</v>
      </c>
      <c r="F14" s="25">
        <v>21074</v>
      </c>
      <c r="G14" s="25">
        <v>20367</v>
      </c>
      <c r="H14" s="25">
        <v>22021</v>
      </c>
      <c r="I14" s="25">
        <v>22682</v>
      </c>
      <c r="J14" s="88">
        <f t="shared" si="0"/>
        <v>3.0016802143408627E-2</v>
      </c>
      <c r="K14" s="25">
        <f t="shared" si="1"/>
        <v>661</v>
      </c>
      <c r="L14" s="89">
        <f t="shared" si="2"/>
        <v>4.6823971429161247E-2</v>
      </c>
      <c r="P14" s="87"/>
    </row>
    <row r="15" spans="2:16" x14ac:dyDescent="0.25">
      <c r="B15" s="22"/>
      <c r="C15" s="23"/>
      <c r="D15" s="24" t="s">
        <v>54</v>
      </c>
      <c r="E15" s="25">
        <v>13925</v>
      </c>
      <c r="F15" s="25">
        <v>15520</v>
      </c>
      <c r="G15" s="25">
        <v>14993</v>
      </c>
      <c r="H15" s="25">
        <v>15201</v>
      </c>
      <c r="I15" s="25">
        <v>16969</v>
      </c>
      <c r="J15" s="88">
        <f t="shared" si="0"/>
        <v>0.11630813762252479</v>
      </c>
      <c r="K15" s="25">
        <f t="shared" si="1"/>
        <v>1768</v>
      </c>
      <c r="L15" s="89">
        <f t="shared" si="2"/>
        <v>3.5030242975991409E-2</v>
      </c>
      <c r="P15" s="87"/>
    </row>
    <row r="16" spans="2:16" x14ac:dyDescent="0.25">
      <c r="B16" s="22"/>
      <c r="C16" s="23"/>
      <c r="D16" s="24" t="s">
        <v>55</v>
      </c>
      <c r="E16" s="25">
        <v>18239</v>
      </c>
      <c r="F16" s="25">
        <v>24659</v>
      </c>
      <c r="G16" s="25">
        <v>25495</v>
      </c>
      <c r="H16" s="25">
        <v>25319</v>
      </c>
      <c r="I16" s="25">
        <v>25459</v>
      </c>
      <c r="J16" s="88">
        <f t="shared" si="0"/>
        <v>5.5294442908486729E-3</v>
      </c>
      <c r="K16" s="25">
        <f t="shared" si="1"/>
        <v>140</v>
      </c>
      <c r="L16" s="89">
        <f t="shared" si="2"/>
        <v>5.2556718482277408E-2</v>
      </c>
      <c r="P16" s="87"/>
    </row>
    <row r="17" spans="2:16" x14ac:dyDescent="0.25">
      <c r="B17" s="22"/>
      <c r="C17" s="28"/>
      <c r="D17" s="29" t="s">
        <v>56</v>
      </c>
      <c r="E17" s="90">
        <v>7573</v>
      </c>
      <c r="F17" s="90">
        <v>10527</v>
      </c>
      <c r="G17" s="90">
        <v>11009</v>
      </c>
      <c r="H17" s="90">
        <v>9982</v>
      </c>
      <c r="I17" s="90">
        <v>12659</v>
      </c>
      <c r="J17" s="31">
        <f t="shared" si="0"/>
        <v>0.26818272891204176</v>
      </c>
      <c r="K17" s="90">
        <f t="shared" si="1"/>
        <v>2677</v>
      </c>
      <c r="L17" s="60">
        <f t="shared" si="2"/>
        <v>2.6132821370326791E-2</v>
      </c>
      <c r="P17" s="87"/>
    </row>
    <row r="18" spans="2:16" x14ac:dyDescent="0.25">
      <c r="B18" s="22"/>
      <c r="C18" s="32" t="s">
        <v>18</v>
      </c>
      <c r="D18" s="84" t="s">
        <v>46</v>
      </c>
      <c r="E18" s="85">
        <v>323520</v>
      </c>
      <c r="F18" s="85">
        <v>524175</v>
      </c>
      <c r="G18" s="85">
        <v>536478</v>
      </c>
      <c r="H18" s="85">
        <v>584505</v>
      </c>
      <c r="I18" s="85">
        <v>570995</v>
      </c>
      <c r="J18" s="86">
        <f t="shared" si="0"/>
        <v>-2.3113574734176745E-2</v>
      </c>
      <c r="K18" s="85">
        <f t="shared" si="1"/>
        <v>-13510</v>
      </c>
      <c r="L18" s="86">
        <f t="shared" ref="L18:L19" si="3">I18/$I$18</f>
        <v>1</v>
      </c>
    </row>
    <row r="19" spans="2:16" x14ac:dyDescent="0.25">
      <c r="B19" s="22"/>
      <c r="C19" s="36"/>
      <c r="D19" s="33" t="s">
        <v>47</v>
      </c>
      <c r="E19" s="34">
        <v>135673</v>
      </c>
      <c r="F19" s="34">
        <v>198300</v>
      </c>
      <c r="G19" s="34">
        <v>203132</v>
      </c>
      <c r="H19" s="34">
        <v>210914</v>
      </c>
      <c r="I19" s="34">
        <v>197112</v>
      </c>
      <c r="J19" s="35">
        <f t="shared" si="0"/>
        <v>-6.5438994092378855E-2</v>
      </c>
      <c r="K19" s="34">
        <f t="shared" si="1"/>
        <v>-13802</v>
      </c>
      <c r="L19" s="21">
        <f t="shared" si="3"/>
        <v>0.3452079265142427</v>
      </c>
    </row>
    <row r="20" spans="2:16" x14ac:dyDescent="0.25">
      <c r="B20" s="22"/>
      <c r="C20" s="36"/>
      <c r="D20" s="4" t="s">
        <v>48</v>
      </c>
      <c r="E20" s="37">
        <v>60982</v>
      </c>
      <c r="F20" s="37">
        <v>142344</v>
      </c>
      <c r="G20" s="37">
        <v>143539</v>
      </c>
      <c r="H20" s="37">
        <v>152016</v>
      </c>
      <c r="I20" s="37">
        <v>148444</v>
      </c>
      <c r="J20" s="91">
        <f t="shared" si="0"/>
        <v>-2.3497526576149896E-2</v>
      </c>
      <c r="K20" s="37">
        <f t="shared" si="1"/>
        <v>-3572</v>
      </c>
      <c r="L20" s="89">
        <f>I20/$I$18</f>
        <v>0.25997425546633507</v>
      </c>
    </row>
    <row r="21" spans="2:16" x14ac:dyDescent="0.25">
      <c r="B21" s="22"/>
      <c r="C21" s="36"/>
      <c r="D21" s="4" t="s">
        <v>49</v>
      </c>
      <c r="E21" s="37">
        <v>2524</v>
      </c>
      <c r="F21" s="37">
        <v>3626</v>
      </c>
      <c r="G21" s="37">
        <v>3264</v>
      </c>
      <c r="H21" s="37">
        <v>3498</v>
      </c>
      <c r="I21" s="37">
        <v>3952</v>
      </c>
      <c r="J21" s="91">
        <f t="shared" si="0"/>
        <v>0.12978845054316746</v>
      </c>
      <c r="K21" s="37">
        <f t="shared" si="1"/>
        <v>454</v>
      </c>
      <c r="L21" s="89">
        <f t="shared" ref="L21:L28" si="4">I21/$I$18</f>
        <v>6.9212514995753028E-3</v>
      </c>
    </row>
    <row r="22" spans="2:16" x14ac:dyDescent="0.25">
      <c r="B22" s="22"/>
      <c r="C22" s="36"/>
      <c r="D22" s="4" t="s">
        <v>50</v>
      </c>
      <c r="E22" s="37">
        <v>6786</v>
      </c>
      <c r="F22" s="37">
        <v>18865</v>
      </c>
      <c r="G22" s="37">
        <v>13528</v>
      </c>
      <c r="H22" s="37">
        <v>29179</v>
      </c>
      <c r="I22" s="37">
        <v>19110</v>
      </c>
      <c r="J22" s="91">
        <f t="shared" si="0"/>
        <v>-0.34507693889441038</v>
      </c>
      <c r="K22" s="37">
        <f t="shared" si="1"/>
        <v>-10069</v>
      </c>
      <c r="L22" s="89">
        <f t="shared" si="4"/>
        <v>3.3467893764393734E-2</v>
      </c>
    </row>
    <row r="23" spans="2:16" x14ac:dyDescent="0.25">
      <c r="B23" s="22"/>
      <c r="C23" s="36"/>
      <c r="D23" s="4" t="s">
        <v>51</v>
      </c>
      <c r="E23" s="37">
        <v>55912</v>
      </c>
      <c r="F23" s="37">
        <v>75727</v>
      </c>
      <c r="G23" s="37">
        <v>86056</v>
      </c>
      <c r="H23" s="37">
        <v>102682</v>
      </c>
      <c r="I23" s="37">
        <v>109164</v>
      </c>
      <c r="J23" s="91">
        <f t="shared" si="0"/>
        <v>6.3126935587542121E-2</v>
      </c>
      <c r="K23" s="37">
        <f t="shared" si="1"/>
        <v>6482</v>
      </c>
      <c r="L23" s="89">
        <f t="shared" si="4"/>
        <v>0.1911820593875603</v>
      </c>
    </row>
    <row r="24" spans="2:16" x14ac:dyDescent="0.25">
      <c r="B24" s="22"/>
      <c r="C24" s="36"/>
      <c r="D24" s="4" t="s">
        <v>52</v>
      </c>
      <c r="E24" s="37">
        <v>3078</v>
      </c>
      <c r="F24" s="37">
        <v>4073</v>
      </c>
      <c r="G24" s="37">
        <v>4816</v>
      </c>
      <c r="H24" s="37">
        <v>3075</v>
      </c>
      <c r="I24" s="37">
        <v>4293</v>
      </c>
      <c r="J24" s="91">
        <f t="shared" si="0"/>
        <v>0.39609756097560966</v>
      </c>
      <c r="K24" s="37">
        <f t="shared" si="1"/>
        <v>1218</v>
      </c>
      <c r="L24" s="89">
        <f t="shared" si="4"/>
        <v>7.5184546274485765E-3</v>
      </c>
    </row>
    <row r="25" spans="2:16" x14ac:dyDescent="0.25">
      <c r="B25" s="22"/>
      <c r="C25" s="36"/>
      <c r="D25" s="4" t="s">
        <v>53</v>
      </c>
      <c r="E25" s="37">
        <v>15789</v>
      </c>
      <c r="F25" s="37">
        <v>23478</v>
      </c>
      <c r="G25" s="37">
        <v>23404</v>
      </c>
      <c r="H25" s="37">
        <v>25728</v>
      </c>
      <c r="I25" s="37">
        <v>26434</v>
      </c>
      <c r="J25" s="91">
        <f t="shared" si="0"/>
        <v>2.7440920398009938E-2</v>
      </c>
      <c r="K25" s="37">
        <f t="shared" si="1"/>
        <v>706</v>
      </c>
      <c r="L25" s="89">
        <f t="shared" si="4"/>
        <v>4.6294626047513554E-2</v>
      </c>
    </row>
    <row r="26" spans="2:16" x14ac:dyDescent="0.25">
      <c r="B26" s="22"/>
      <c r="C26" s="36"/>
      <c r="D26" s="4" t="s">
        <v>54</v>
      </c>
      <c r="E26" s="37">
        <v>14503</v>
      </c>
      <c r="F26" s="37">
        <v>16220</v>
      </c>
      <c r="G26" s="37">
        <v>15661</v>
      </c>
      <c r="H26" s="37">
        <v>15944</v>
      </c>
      <c r="I26" s="37">
        <v>17758</v>
      </c>
      <c r="J26" s="91">
        <f t="shared" si="0"/>
        <v>0.11377320622177622</v>
      </c>
      <c r="K26" s="37">
        <f t="shared" si="1"/>
        <v>1814</v>
      </c>
      <c r="L26" s="89">
        <f t="shared" si="4"/>
        <v>3.1100097198749552E-2</v>
      </c>
    </row>
    <row r="27" spans="2:16" x14ac:dyDescent="0.25">
      <c r="B27" s="22"/>
      <c r="C27" s="36"/>
      <c r="D27" s="4" t="s">
        <v>55</v>
      </c>
      <c r="E27" s="37">
        <v>20044</v>
      </c>
      <c r="F27" s="37">
        <v>29629</v>
      </c>
      <c r="G27" s="37">
        <v>30619</v>
      </c>
      <c r="H27" s="37">
        <v>30242</v>
      </c>
      <c r="I27" s="37">
        <v>30549</v>
      </c>
      <c r="J27" s="38">
        <f t="shared" si="0"/>
        <v>1.015144501025067E-2</v>
      </c>
      <c r="K27" s="37">
        <f t="shared" si="1"/>
        <v>307</v>
      </c>
      <c r="L27" s="39">
        <f t="shared" si="4"/>
        <v>5.3501344144869921E-2</v>
      </c>
    </row>
    <row r="28" spans="2:16" x14ac:dyDescent="0.25">
      <c r="B28" s="22"/>
      <c r="C28" s="40"/>
      <c r="D28" s="41" t="s">
        <v>56</v>
      </c>
      <c r="E28" s="92">
        <v>8229</v>
      </c>
      <c r="F28" s="92">
        <v>11913</v>
      </c>
      <c r="G28" s="92">
        <v>12459</v>
      </c>
      <c r="H28" s="92">
        <v>11227</v>
      </c>
      <c r="I28" s="92">
        <v>14179</v>
      </c>
      <c r="J28" s="43">
        <f t="shared" si="0"/>
        <v>0.26293756123630541</v>
      </c>
      <c r="K28" s="92">
        <f t="shared" si="1"/>
        <v>2952</v>
      </c>
      <c r="L28" s="93">
        <f t="shared" si="4"/>
        <v>2.4832091349311289E-2</v>
      </c>
    </row>
    <row r="29" spans="2:16" x14ac:dyDescent="0.25">
      <c r="B29" s="22"/>
      <c r="C29" s="17" t="s">
        <v>22</v>
      </c>
      <c r="D29" s="84" t="s">
        <v>46</v>
      </c>
      <c r="E29" s="85">
        <v>1779812</v>
      </c>
      <c r="F29" s="85">
        <v>3120334</v>
      </c>
      <c r="G29" s="85">
        <v>3219468</v>
      </c>
      <c r="H29" s="85">
        <v>3413127</v>
      </c>
      <c r="I29" s="85">
        <v>3262336</v>
      </c>
      <c r="J29" s="86">
        <f t="shared" si="0"/>
        <v>-4.417972141089388E-2</v>
      </c>
      <c r="K29" s="85">
        <f t="shared" si="1"/>
        <v>-150791</v>
      </c>
      <c r="L29" s="86">
        <f t="shared" ref="L29:L30" si="5">I29/$I$29</f>
        <v>1</v>
      </c>
    </row>
    <row r="30" spans="2:16" x14ac:dyDescent="0.25">
      <c r="B30" s="22"/>
      <c r="C30" s="23"/>
      <c r="D30" s="18" t="s">
        <v>47</v>
      </c>
      <c r="E30" s="19">
        <v>796040</v>
      </c>
      <c r="F30" s="19">
        <v>1241553</v>
      </c>
      <c r="G30" s="19">
        <v>1271908</v>
      </c>
      <c r="H30" s="19">
        <v>1304294</v>
      </c>
      <c r="I30" s="19">
        <v>1214780</v>
      </c>
      <c r="J30" s="20">
        <f t="shared" si="0"/>
        <v>-6.8630232140913017E-2</v>
      </c>
      <c r="K30" s="19">
        <f t="shared" si="1"/>
        <v>-89514</v>
      </c>
      <c r="L30" s="21">
        <f t="shared" si="5"/>
        <v>0.3723650782751991</v>
      </c>
    </row>
    <row r="31" spans="2:16" x14ac:dyDescent="0.25">
      <c r="B31" s="22"/>
      <c r="C31" s="23"/>
      <c r="D31" s="24" t="s">
        <v>48</v>
      </c>
      <c r="E31" s="25">
        <v>386772</v>
      </c>
      <c r="F31" s="25">
        <v>895466</v>
      </c>
      <c r="G31" s="25">
        <v>947197</v>
      </c>
      <c r="H31" s="25">
        <v>936279</v>
      </c>
      <c r="I31" s="25">
        <v>908634</v>
      </c>
      <c r="J31" s="88">
        <f>I31/H31-1</f>
        <v>-2.9526455255324491E-2</v>
      </c>
      <c r="K31" s="25">
        <f t="shared" si="1"/>
        <v>-27645</v>
      </c>
      <c r="L31" s="89">
        <f>I31/$I$29</f>
        <v>0.27852250657197786</v>
      </c>
    </row>
    <row r="32" spans="2:16" x14ac:dyDescent="0.25">
      <c r="B32" s="22"/>
      <c r="C32" s="23"/>
      <c r="D32" s="24" t="s">
        <v>49</v>
      </c>
      <c r="E32" s="25">
        <v>10607</v>
      </c>
      <c r="F32" s="25">
        <v>14845</v>
      </c>
      <c r="G32" s="25">
        <v>12529</v>
      </c>
      <c r="H32" s="25">
        <v>16653</v>
      </c>
      <c r="I32" s="25">
        <v>16490</v>
      </c>
      <c r="J32" s="88">
        <f t="shared" ref="J32:J41" si="6">I32/H32-1</f>
        <v>-9.7880261814687897E-3</v>
      </c>
      <c r="K32" s="25">
        <f t="shared" si="1"/>
        <v>-163</v>
      </c>
      <c r="L32" s="89">
        <f t="shared" ref="L32:L39" si="7">I32/$I$29</f>
        <v>5.0546602189351433E-3</v>
      </c>
    </row>
    <row r="33" spans="2:12" x14ac:dyDescent="0.25">
      <c r="B33" s="22"/>
      <c r="C33" s="23"/>
      <c r="D33" s="24" t="s">
        <v>50</v>
      </c>
      <c r="E33" s="25">
        <v>32683</v>
      </c>
      <c r="F33" s="25">
        <v>125617</v>
      </c>
      <c r="G33" s="25">
        <v>71685</v>
      </c>
      <c r="H33" s="25">
        <v>168193</v>
      </c>
      <c r="I33" s="25">
        <v>105506</v>
      </c>
      <c r="J33" s="88">
        <f t="shared" si="6"/>
        <v>-0.37270873341934563</v>
      </c>
      <c r="K33" s="25">
        <f t="shared" si="1"/>
        <v>-62687</v>
      </c>
      <c r="L33" s="89">
        <f t="shared" si="7"/>
        <v>3.2340629536626517E-2</v>
      </c>
    </row>
    <row r="34" spans="2:12" x14ac:dyDescent="0.25">
      <c r="B34" s="22"/>
      <c r="C34" s="23"/>
      <c r="D34" s="24" t="s">
        <v>51</v>
      </c>
      <c r="E34" s="25">
        <v>283986</v>
      </c>
      <c r="F34" s="25">
        <v>416027</v>
      </c>
      <c r="G34" s="25">
        <v>480859</v>
      </c>
      <c r="H34" s="25">
        <v>551869</v>
      </c>
      <c r="I34" s="25">
        <v>557802</v>
      </c>
      <c r="J34" s="88">
        <f t="shared" si="6"/>
        <v>1.0750739758891958E-2</v>
      </c>
      <c r="K34" s="25">
        <f t="shared" si="1"/>
        <v>5933</v>
      </c>
      <c r="L34" s="89">
        <f t="shared" si="7"/>
        <v>0.17098238808019775</v>
      </c>
    </row>
    <row r="35" spans="2:12" x14ac:dyDescent="0.25">
      <c r="B35" s="22"/>
      <c r="C35" s="23"/>
      <c r="D35" s="24" t="s">
        <v>52</v>
      </c>
      <c r="E35" s="25">
        <v>8587</v>
      </c>
      <c r="F35" s="25">
        <v>10270</v>
      </c>
      <c r="G35" s="25">
        <v>11871</v>
      </c>
      <c r="H35" s="25">
        <v>9259</v>
      </c>
      <c r="I35" s="25">
        <v>11761</v>
      </c>
      <c r="J35" s="88">
        <f t="shared" si="6"/>
        <v>0.27022356625985533</v>
      </c>
      <c r="K35" s="25">
        <f t="shared" si="1"/>
        <v>2502</v>
      </c>
      <c r="L35" s="89">
        <f t="shared" si="7"/>
        <v>3.6050854357123239E-3</v>
      </c>
    </row>
    <row r="36" spans="2:12" x14ac:dyDescent="0.25">
      <c r="B36" s="22"/>
      <c r="C36" s="23"/>
      <c r="D36" s="24" t="s">
        <v>53</v>
      </c>
      <c r="E36" s="25">
        <v>93383</v>
      </c>
      <c r="F36" s="25">
        <v>136811</v>
      </c>
      <c r="G36" s="25">
        <v>135765</v>
      </c>
      <c r="H36" s="25">
        <v>150260</v>
      </c>
      <c r="I36" s="25">
        <v>139313</v>
      </c>
      <c r="J36" s="88">
        <f t="shared" si="6"/>
        <v>-7.2853720218288287E-2</v>
      </c>
      <c r="K36" s="25">
        <f t="shared" si="1"/>
        <v>-10947</v>
      </c>
      <c r="L36" s="89">
        <f t="shared" si="7"/>
        <v>4.2703449307490093E-2</v>
      </c>
    </row>
    <row r="37" spans="2:12" x14ac:dyDescent="0.25">
      <c r="B37" s="22"/>
      <c r="C37" s="23"/>
      <c r="D37" s="24" t="s">
        <v>54</v>
      </c>
      <c r="E37" s="25">
        <v>36151</v>
      </c>
      <c r="F37" s="25">
        <v>41695</v>
      </c>
      <c r="G37" s="25">
        <v>43373</v>
      </c>
      <c r="H37" s="25">
        <v>42595</v>
      </c>
      <c r="I37" s="25">
        <v>49206</v>
      </c>
      <c r="J37" s="88">
        <f t="shared" si="6"/>
        <v>0.15520601009508161</v>
      </c>
      <c r="K37" s="25">
        <f t="shared" si="1"/>
        <v>6611</v>
      </c>
      <c r="L37" s="89">
        <f t="shared" si="7"/>
        <v>1.508305704869149E-2</v>
      </c>
    </row>
    <row r="38" spans="2:12" x14ac:dyDescent="0.25">
      <c r="B38" s="22"/>
      <c r="C38" s="23"/>
      <c r="D38" s="24" t="s">
        <v>55</v>
      </c>
      <c r="E38" s="25">
        <v>94829</v>
      </c>
      <c r="F38" s="25">
        <v>178525</v>
      </c>
      <c r="G38" s="25">
        <v>181874</v>
      </c>
      <c r="H38" s="25">
        <v>179514</v>
      </c>
      <c r="I38" s="25">
        <v>189132</v>
      </c>
      <c r="J38" s="26">
        <f t="shared" si="6"/>
        <v>5.3577993916908984E-2</v>
      </c>
      <c r="K38" s="25">
        <f t="shared" si="1"/>
        <v>9618</v>
      </c>
      <c r="L38" s="27">
        <f t="shared" si="7"/>
        <v>5.7974408521991601E-2</v>
      </c>
    </row>
    <row r="39" spans="2:12" x14ac:dyDescent="0.25">
      <c r="B39" s="22"/>
      <c r="C39" s="28"/>
      <c r="D39" s="29" t="s">
        <v>56</v>
      </c>
      <c r="E39" s="90">
        <v>36774</v>
      </c>
      <c r="F39" s="90">
        <v>59525</v>
      </c>
      <c r="G39" s="90">
        <v>62407</v>
      </c>
      <c r="H39" s="90">
        <v>54211</v>
      </c>
      <c r="I39" s="90">
        <v>69712</v>
      </c>
      <c r="J39" s="31">
        <f t="shared" si="6"/>
        <v>0.28593827820921947</v>
      </c>
      <c r="K39" s="90">
        <f t="shared" si="1"/>
        <v>15501</v>
      </c>
      <c r="L39" s="60">
        <f t="shared" si="7"/>
        <v>2.1368737003178092E-2</v>
      </c>
    </row>
    <row r="40" spans="2:12" x14ac:dyDescent="0.25">
      <c r="B40" s="22"/>
      <c r="C40" s="94" t="s">
        <v>23</v>
      </c>
      <c r="D40" s="84" t="s">
        <v>46</v>
      </c>
      <c r="E40" s="95">
        <v>6.2191177703854859</v>
      </c>
      <c r="F40" s="95">
        <v>7.0548068162035182</v>
      </c>
      <c r="G40" s="95">
        <v>7.1886712827646573</v>
      </c>
      <c r="H40" s="95">
        <v>6.9057111120553083</v>
      </c>
      <c r="I40" s="95">
        <v>6.7346586569228544</v>
      </c>
      <c r="J40" s="86">
        <f t="shared" si="6"/>
        <v>-2.4769709064986434E-2</v>
      </c>
      <c r="K40" s="95">
        <f t="shared" si="1"/>
        <v>-0.17105245513245393</v>
      </c>
      <c r="L40" s="86"/>
    </row>
    <row r="41" spans="2:12" x14ac:dyDescent="0.25">
      <c r="B41" s="22"/>
      <c r="C41" s="96"/>
      <c r="D41" s="33" t="s">
        <v>47</v>
      </c>
      <c r="E41" s="44">
        <v>6.7355987274081093</v>
      </c>
      <c r="F41" s="44">
        <v>7.5394597811433499</v>
      </c>
      <c r="G41" s="44">
        <v>7.6174015116125862</v>
      </c>
      <c r="H41" s="44">
        <v>7.4361541399893953</v>
      </c>
      <c r="I41" s="44">
        <v>7.4029519665557544</v>
      </c>
      <c r="J41" s="45">
        <f t="shared" si="6"/>
        <v>-4.4649657347861638E-3</v>
      </c>
      <c r="K41" s="46">
        <f t="shared" si="1"/>
        <v>-3.3202173433640958E-2</v>
      </c>
      <c r="L41" s="47"/>
    </row>
    <row r="42" spans="2:12" x14ac:dyDescent="0.25">
      <c r="B42" s="22"/>
      <c r="C42" s="96"/>
      <c r="D42" s="4" t="s">
        <v>48</v>
      </c>
      <c r="E42" s="48">
        <v>7.2883713042003508</v>
      </c>
      <c r="F42" s="48">
        <v>7.5955180077018341</v>
      </c>
      <c r="G42" s="48">
        <v>8.1097716550938816</v>
      </c>
      <c r="H42" s="48">
        <v>7.4201266434724724</v>
      </c>
      <c r="I42" s="48">
        <v>7.3521215652005045</v>
      </c>
      <c r="J42" s="97">
        <f t="shared" si="0"/>
        <v>-9.1649484624083399E-3</v>
      </c>
      <c r="K42" s="50">
        <f t="shared" si="1"/>
        <v>-6.8005078271967889E-2</v>
      </c>
      <c r="L42" s="98"/>
    </row>
    <row r="43" spans="2:12" x14ac:dyDescent="0.25">
      <c r="B43" s="22"/>
      <c r="C43" s="96"/>
      <c r="D43" s="4" t="s">
        <v>49</v>
      </c>
      <c r="E43" s="48">
        <v>4.5798791018998273</v>
      </c>
      <c r="F43" s="48">
        <v>4.440622195632665</v>
      </c>
      <c r="G43" s="48">
        <v>4.0678571428571431</v>
      </c>
      <c r="H43" s="48">
        <v>5.2682695349572919</v>
      </c>
      <c r="I43" s="48">
        <v>4.6939937375462568</v>
      </c>
      <c r="J43" s="97">
        <f t="shared" si="0"/>
        <v>-0.10900653309411412</v>
      </c>
      <c r="K43" s="50">
        <f t="shared" si="1"/>
        <v>-0.57427579741103507</v>
      </c>
      <c r="L43" s="98"/>
    </row>
    <row r="44" spans="2:12" x14ac:dyDescent="0.25">
      <c r="B44" s="22"/>
      <c r="C44" s="96"/>
      <c r="D44" s="4" t="s">
        <v>50</v>
      </c>
      <c r="E44" s="48">
        <v>5.0702761402420107</v>
      </c>
      <c r="F44" s="48">
        <v>8.4148579849946401</v>
      </c>
      <c r="G44" s="48">
        <v>6.3387567424175435</v>
      </c>
      <c r="H44" s="48">
        <v>6.7142914171656685</v>
      </c>
      <c r="I44" s="48">
        <v>6.431723969763472</v>
      </c>
      <c r="J44" s="97">
        <f t="shared" si="0"/>
        <v>-4.2084477697793776E-2</v>
      </c>
      <c r="K44" s="50">
        <f t="shared" si="1"/>
        <v>-0.28256744740219641</v>
      </c>
      <c r="L44" s="98"/>
    </row>
    <row r="45" spans="2:12" x14ac:dyDescent="0.25">
      <c r="B45" s="22"/>
      <c r="C45" s="96"/>
      <c r="D45" s="4" t="s">
        <v>51</v>
      </c>
      <c r="E45" s="48">
        <v>5.6756335438484289</v>
      </c>
      <c r="F45" s="48">
        <v>6.327599318610452</v>
      </c>
      <c r="G45" s="48">
        <v>6.5705482072584172</v>
      </c>
      <c r="H45" s="48">
        <v>6.1984073500011228</v>
      </c>
      <c r="I45" s="48">
        <v>5.8762391361601267</v>
      </c>
      <c r="J45" s="97">
        <f t="shared" si="0"/>
        <v>-5.1975966671654383E-2</v>
      </c>
      <c r="K45" s="50">
        <f t="shared" si="1"/>
        <v>-0.32216821384099603</v>
      </c>
      <c r="L45" s="98"/>
    </row>
    <row r="46" spans="2:12" x14ac:dyDescent="0.25">
      <c r="B46" s="22"/>
      <c r="C46" s="96"/>
      <c r="D46" s="4" t="s">
        <v>52</v>
      </c>
      <c r="E46" s="48">
        <v>2.9317173096620008</v>
      </c>
      <c r="F46" s="48">
        <v>2.6119023397761953</v>
      </c>
      <c r="G46" s="48">
        <v>2.5556512378902045</v>
      </c>
      <c r="H46" s="48">
        <v>3.1938599517074855</v>
      </c>
      <c r="I46" s="48">
        <v>2.856691765848919</v>
      </c>
      <c r="J46" s="97">
        <f t="shared" si="0"/>
        <v>-0.10556761754012145</v>
      </c>
      <c r="K46" s="50">
        <f t="shared" si="1"/>
        <v>-0.33716818585856645</v>
      </c>
      <c r="L46" s="98"/>
    </row>
    <row r="47" spans="2:12" x14ac:dyDescent="0.25">
      <c r="B47" s="22"/>
      <c r="C47" s="96"/>
      <c r="D47" s="4" t="s">
        <v>53</v>
      </c>
      <c r="E47" s="48">
        <v>6.9331798945727225</v>
      </c>
      <c r="F47" s="48">
        <v>6.491933187814368</v>
      </c>
      <c r="G47" s="48">
        <v>6.6659301811754306</v>
      </c>
      <c r="H47" s="48">
        <v>6.823486671813269</v>
      </c>
      <c r="I47" s="48">
        <v>6.1420068777003793</v>
      </c>
      <c r="J47" s="97">
        <f t="shared" si="0"/>
        <v>-9.987266435618225E-2</v>
      </c>
      <c r="K47" s="50">
        <f t="shared" si="1"/>
        <v>-0.68147979411288961</v>
      </c>
      <c r="L47" s="98"/>
    </row>
    <row r="48" spans="2:12" x14ac:dyDescent="0.25">
      <c r="B48" s="22"/>
      <c r="C48" s="96"/>
      <c r="D48" s="4" t="s">
        <v>54</v>
      </c>
      <c r="E48" s="48">
        <v>2.5961220825852784</v>
      </c>
      <c r="F48" s="48">
        <v>2.6865335051546393</v>
      </c>
      <c r="G48" s="48">
        <v>2.8928833455612621</v>
      </c>
      <c r="H48" s="48">
        <v>2.8021182816919938</v>
      </c>
      <c r="I48" s="48">
        <v>2.8997583829335847</v>
      </c>
      <c r="J48" s="97">
        <f t="shared" si="0"/>
        <v>3.484510339179292E-2</v>
      </c>
      <c r="K48" s="50">
        <f t="shared" si="1"/>
        <v>9.7640101241590838E-2</v>
      </c>
      <c r="L48" s="98"/>
    </row>
    <row r="49" spans="2:12" x14ac:dyDescent="0.25">
      <c r="B49" s="22"/>
      <c r="C49" s="96"/>
      <c r="D49" s="4" t="s">
        <v>55</v>
      </c>
      <c r="E49" s="48">
        <v>5.1992433795712483</v>
      </c>
      <c r="F49" s="48">
        <v>7.2397501926274384</v>
      </c>
      <c r="G49" s="48">
        <v>7.1337124926456168</v>
      </c>
      <c r="H49" s="48">
        <v>7.0900904459101861</v>
      </c>
      <c r="I49" s="48">
        <v>7.4288856592953376</v>
      </c>
      <c r="J49" s="49">
        <f t="shared" si="0"/>
        <v>4.7784328841754098E-2</v>
      </c>
      <c r="K49" s="50">
        <f t="shared" si="1"/>
        <v>0.33879521338515151</v>
      </c>
      <c r="L49" s="51"/>
    </row>
    <row r="50" spans="2:12" x14ac:dyDescent="0.25">
      <c r="B50" s="22"/>
      <c r="C50" s="99"/>
      <c r="D50" s="41" t="s">
        <v>56</v>
      </c>
      <c r="E50" s="100">
        <v>4.8559355605440384</v>
      </c>
      <c r="F50" s="100">
        <v>5.6545074570152938</v>
      </c>
      <c r="G50" s="100">
        <v>5.6687255881551462</v>
      </c>
      <c r="H50" s="100">
        <v>5.4308755760368665</v>
      </c>
      <c r="I50" s="100">
        <v>5.5069120783632197</v>
      </c>
      <c r="J50" s="81">
        <f t="shared" si="0"/>
        <v>1.4000781505997928E-2</v>
      </c>
      <c r="K50" s="101">
        <f t="shared" si="1"/>
        <v>7.6036502326353173E-2</v>
      </c>
      <c r="L50" s="75"/>
    </row>
    <row r="51" spans="2:12" x14ac:dyDescent="0.25">
      <c r="B51" s="22"/>
      <c r="C51" s="54" t="s">
        <v>37</v>
      </c>
      <c r="D51" s="84" t="s">
        <v>46</v>
      </c>
      <c r="E51" s="86">
        <v>0.57719999999999994</v>
      </c>
      <c r="F51" s="86">
        <v>0.80730000000000002</v>
      </c>
      <c r="G51" s="86">
        <v>20.494600000000002</v>
      </c>
      <c r="H51" s="86">
        <v>21.228899999999999</v>
      </c>
      <c r="I51" s="86">
        <v>20.713799999999996</v>
      </c>
      <c r="J51" s="86">
        <f t="shared" si="0"/>
        <v>-2.426409281686781E-2</v>
      </c>
      <c r="K51" s="95">
        <f t="shared" ref="K51" si="8">(I51-H51)*100</f>
        <v>-51.510000000000389</v>
      </c>
      <c r="L51" s="86"/>
    </row>
    <row r="52" spans="2:12" x14ac:dyDescent="0.25">
      <c r="B52" s="22"/>
      <c r="C52" s="56"/>
      <c r="D52" s="18" t="s">
        <v>47</v>
      </c>
      <c r="E52" s="21">
        <v>0.68180000000000007</v>
      </c>
      <c r="F52" s="21">
        <v>0.90879999999999994</v>
      </c>
      <c r="G52" s="21">
        <v>0.91400000000000003</v>
      </c>
      <c r="H52" s="21">
        <v>0.90689999999999993</v>
      </c>
      <c r="I52" s="21">
        <v>0.86560000000000004</v>
      </c>
      <c r="J52" s="20">
        <f t="shared" si="0"/>
        <v>-4.5539750799426515E-2</v>
      </c>
      <c r="K52" s="55">
        <f>(I52-H52)*100</f>
        <v>-4.1299999999999892</v>
      </c>
      <c r="L52" s="21"/>
    </row>
    <row r="53" spans="2:12" x14ac:dyDescent="0.25">
      <c r="B53" s="22"/>
      <c r="C53" s="56"/>
      <c r="D53" s="24" t="s">
        <v>48</v>
      </c>
      <c r="E53" s="89">
        <v>0.45500000000000002</v>
      </c>
      <c r="F53" s="89">
        <v>0.74010000000000009</v>
      </c>
      <c r="G53" s="89">
        <v>0.82290000000000008</v>
      </c>
      <c r="H53" s="89">
        <v>0.79330000000000001</v>
      </c>
      <c r="I53" s="89">
        <v>0.79189999999999994</v>
      </c>
      <c r="J53" s="88">
        <f t="shared" si="0"/>
        <v>-1.7647800327745822E-3</v>
      </c>
      <c r="K53" s="57">
        <f t="shared" ref="K53:K61" si="9">(I53-H53)*100</f>
        <v>-0.14000000000000679</v>
      </c>
      <c r="L53" s="89"/>
    </row>
    <row r="54" spans="2:12" x14ac:dyDescent="0.25">
      <c r="B54" s="22"/>
      <c r="C54" s="56"/>
      <c r="D54" s="24" t="s">
        <v>49</v>
      </c>
      <c r="E54" s="89">
        <v>0.42659999999999998</v>
      </c>
      <c r="F54" s="89">
        <v>0.56740000000000002</v>
      </c>
      <c r="G54" s="89">
        <v>0.44319999999999998</v>
      </c>
      <c r="H54" s="89">
        <v>0.58899999999999997</v>
      </c>
      <c r="I54" s="89">
        <v>0.58069999999999999</v>
      </c>
      <c r="J54" s="88">
        <f t="shared" si="0"/>
        <v>-1.4091680814940499E-2</v>
      </c>
      <c r="K54" s="57">
        <f t="shared" si="9"/>
        <v>-0.82999999999999741</v>
      </c>
      <c r="L54" s="89"/>
    </row>
    <row r="55" spans="2:12" x14ac:dyDescent="0.25">
      <c r="B55" s="22"/>
      <c r="C55" s="56"/>
      <c r="D55" s="24" t="s">
        <v>50</v>
      </c>
      <c r="E55" s="89">
        <v>0.24660000000000001</v>
      </c>
      <c r="F55" s="89">
        <v>0.88819999999999988</v>
      </c>
      <c r="G55" s="89">
        <v>0.54079999999999995</v>
      </c>
      <c r="H55" s="89">
        <v>1.26</v>
      </c>
      <c r="I55" s="89">
        <v>0.73730000000000007</v>
      </c>
      <c r="J55" s="88">
        <f t="shared" si="0"/>
        <v>-0.41484126984126979</v>
      </c>
      <c r="K55" s="57">
        <f t="shared" si="9"/>
        <v>-52.269999999999996</v>
      </c>
      <c r="L55" s="89"/>
    </row>
    <row r="56" spans="2:12" x14ac:dyDescent="0.25">
      <c r="B56" s="22"/>
      <c r="C56" s="56"/>
      <c r="D56" s="24" t="s">
        <v>51</v>
      </c>
      <c r="E56" s="89">
        <v>0.60020000000000007</v>
      </c>
      <c r="F56" s="89">
        <v>0.72010000000000007</v>
      </c>
      <c r="G56" s="89">
        <v>0.79819999999999991</v>
      </c>
      <c r="H56" s="89">
        <v>0.88090000000000002</v>
      </c>
      <c r="I56" s="89">
        <v>0.89469999999999994</v>
      </c>
      <c r="J56" s="88">
        <f t="shared" si="0"/>
        <v>1.5665796344647376E-2</v>
      </c>
      <c r="K56" s="57">
        <f t="shared" si="9"/>
        <v>1.3799999999999923</v>
      </c>
      <c r="L56" s="89"/>
    </row>
    <row r="57" spans="2:12" x14ac:dyDescent="0.25">
      <c r="B57" s="22"/>
      <c r="C57" s="56"/>
      <c r="D57" s="24" t="s">
        <v>52</v>
      </c>
      <c r="E57" s="89">
        <v>0.44319999999999998</v>
      </c>
      <c r="F57" s="89">
        <v>0.49969999999999998</v>
      </c>
      <c r="G57" s="89">
        <v>0.60020000000000007</v>
      </c>
      <c r="H57" s="89">
        <v>0.44380000000000003</v>
      </c>
      <c r="I57" s="89">
        <v>0.56369999999999998</v>
      </c>
      <c r="J57" s="88">
        <f t="shared" si="0"/>
        <v>0.27016674177557443</v>
      </c>
      <c r="K57" s="57">
        <f t="shared" si="9"/>
        <v>11.989999999999995</v>
      </c>
      <c r="L57" s="89"/>
    </row>
    <row r="58" spans="2:12" x14ac:dyDescent="0.25">
      <c r="B58" s="22"/>
      <c r="C58" s="56"/>
      <c r="D58" s="24" t="s">
        <v>53</v>
      </c>
      <c r="E58" s="89">
        <v>0.86809999999999998</v>
      </c>
      <c r="F58" s="89">
        <v>0.92120000000000002</v>
      </c>
      <c r="G58" s="89">
        <v>0.91409999999999991</v>
      </c>
      <c r="H58" s="89">
        <v>1.0104</v>
      </c>
      <c r="I58" s="89">
        <v>0.96959999999999991</v>
      </c>
      <c r="J58" s="88">
        <f t="shared" si="0"/>
        <v>-4.0380047505938266E-2</v>
      </c>
      <c r="K58" s="57">
        <f t="shared" si="9"/>
        <v>-4.0800000000000054</v>
      </c>
      <c r="L58" s="89"/>
    </row>
    <row r="59" spans="2:12" x14ac:dyDescent="0.25">
      <c r="B59" s="22"/>
      <c r="C59" s="56"/>
      <c r="D59" s="24" t="s">
        <v>54</v>
      </c>
      <c r="E59" s="89">
        <v>0.51919999999999999</v>
      </c>
      <c r="F59" s="89">
        <v>0.51259999999999994</v>
      </c>
      <c r="G59" s="89">
        <v>0.52780000000000005</v>
      </c>
      <c r="H59" s="89">
        <v>0.52239999999999998</v>
      </c>
      <c r="I59" s="89">
        <v>0.62690000000000001</v>
      </c>
      <c r="J59" s="88">
        <f t="shared" si="0"/>
        <v>0.20003828483920372</v>
      </c>
      <c r="K59" s="57">
        <f t="shared" si="9"/>
        <v>10.450000000000003</v>
      </c>
      <c r="L59" s="89"/>
    </row>
    <row r="60" spans="2:12" x14ac:dyDescent="0.25">
      <c r="B60" s="22"/>
      <c r="C60" s="56"/>
      <c r="D60" s="24" t="s">
        <v>55</v>
      </c>
      <c r="E60" s="27">
        <v>0.62039999999999995</v>
      </c>
      <c r="F60" s="27">
        <v>0.89769999999999994</v>
      </c>
      <c r="G60" s="27">
        <v>0.91459999999999997</v>
      </c>
      <c r="H60" s="27">
        <v>0.90269999999999995</v>
      </c>
      <c r="I60" s="27">
        <v>0.93909999999999993</v>
      </c>
      <c r="J60" s="26">
        <f t="shared" si="0"/>
        <v>4.0323474022377237E-2</v>
      </c>
      <c r="K60" s="57">
        <f t="shared" si="9"/>
        <v>3.6399999999999988</v>
      </c>
      <c r="L60" s="27"/>
    </row>
    <row r="61" spans="2:12" x14ac:dyDescent="0.25">
      <c r="B61" s="22"/>
      <c r="C61" s="58"/>
      <c r="D61" s="29" t="s">
        <v>56</v>
      </c>
      <c r="E61" s="60">
        <v>0.42659999999999998</v>
      </c>
      <c r="F61" s="60">
        <v>0.63100000000000001</v>
      </c>
      <c r="G61" s="60">
        <v>0.66049999999999998</v>
      </c>
      <c r="H61" s="60">
        <v>0.56869999999999998</v>
      </c>
      <c r="I61" s="60">
        <v>0.73129999999999995</v>
      </c>
      <c r="J61" s="31">
        <f t="shared" si="0"/>
        <v>0.28591524529628964</v>
      </c>
      <c r="K61" s="102">
        <f t="shared" si="9"/>
        <v>16.259999999999998</v>
      </c>
      <c r="L61" s="60"/>
    </row>
    <row r="62" spans="2:12" x14ac:dyDescent="0.25">
      <c r="B62" s="22"/>
      <c r="C62" s="61" t="s">
        <v>57</v>
      </c>
      <c r="D62" s="84" t="s">
        <v>46</v>
      </c>
      <c r="E62" s="85">
        <v>99473</v>
      </c>
      <c r="F62" s="85">
        <v>124678</v>
      </c>
      <c r="G62" s="85">
        <v>124185</v>
      </c>
      <c r="H62" s="85">
        <v>127485</v>
      </c>
      <c r="I62" s="85">
        <v>125343</v>
      </c>
      <c r="J62" s="86">
        <f t="shared" si="0"/>
        <v>-1.6801976703141541E-2</v>
      </c>
      <c r="K62" s="85">
        <f t="shared" ref="K62:K63" si="10">I62-H62</f>
        <v>-2142</v>
      </c>
      <c r="L62" s="86">
        <f t="shared" ref="L62:L63" si="11">I62/$I$62</f>
        <v>1</v>
      </c>
    </row>
    <row r="63" spans="2:12" x14ac:dyDescent="0.25">
      <c r="B63" s="22"/>
      <c r="C63" s="62"/>
      <c r="D63" s="33" t="s">
        <v>47</v>
      </c>
      <c r="E63" s="34">
        <v>37662</v>
      </c>
      <c r="F63" s="34">
        <v>44069</v>
      </c>
      <c r="G63" s="34">
        <v>44891</v>
      </c>
      <c r="H63" s="34">
        <v>46395</v>
      </c>
      <c r="I63" s="34">
        <v>45273.000000000007</v>
      </c>
      <c r="J63" s="45">
        <f t="shared" si="0"/>
        <v>-2.4183640478499635E-2</v>
      </c>
      <c r="K63" s="34">
        <f t="shared" si="10"/>
        <v>-1121.9999999999927</v>
      </c>
      <c r="L63" s="47">
        <f t="shared" si="11"/>
        <v>0.36119288671884353</v>
      </c>
    </row>
    <row r="64" spans="2:12" x14ac:dyDescent="0.25">
      <c r="B64" s="22"/>
      <c r="C64" s="62"/>
      <c r="D64" s="4" t="s">
        <v>48</v>
      </c>
      <c r="E64" s="37">
        <v>27418</v>
      </c>
      <c r="F64" s="37">
        <v>39030</v>
      </c>
      <c r="G64" s="37">
        <v>37129</v>
      </c>
      <c r="H64" s="37">
        <v>38072</v>
      </c>
      <c r="I64" s="37">
        <v>37015</v>
      </c>
      <c r="J64" s="97">
        <f>I64/H64-1</f>
        <v>-2.7763185543181357E-2</v>
      </c>
      <c r="K64" s="37">
        <f>I64-H64</f>
        <v>-1057</v>
      </c>
      <c r="L64" s="98">
        <f>I64/$I$62</f>
        <v>0.29530967026479343</v>
      </c>
    </row>
    <row r="65" spans="2:12" x14ac:dyDescent="0.25">
      <c r="B65" s="22"/>
      <c r="C65" s="62"/>
      <c r="D65" s="4" t="s">
        <v>49</v>
      </c>
      <c r="E65" s="37">
        <v>802</v>
      </c>
      <c r="F65" s="37">
        <v>844</v>
      </c>
      <c r="G65" s="37">
        <v>912</v>
      </c>
      <c r="H65" s="37">
        <v>912</v>
      </c>
      <c r="I65" s="37">
        <v>916</v>
      </c>
      <c r="J65" s="97">
        <f t="shared" ref="J65:J72" si="12">I65/H65-1</f>
        <v>4.3859649122806044E-3</v>
      </c>
      <c r="K65" s="37">
        <f t="shared" ref="K65:K72" si="13">I65-H65</f>
        <v>4</v>
      </c>
      <c r="L65" s="98">
        <f t="shared" ref="L65:L72" si="14">I65/$I$62</f>
        <v>7.3079469934499734E-3</v>
      </c>
    </row>
    <row r="66" spans="2:12" x14ac:dyDescent="0.25">
      <c r="B66" s="22"/>
      <c r="C66" s="62"/>
      <c r="D66" s="4" t="s">
        <v>50</v>
      </c>
      <c r="E66" s="37">
        <v>4276</v>
      </c>
      <c r="F66" s="37">
        <v>4562</v>
      </c>
      <c r="G66" s="37">
        <v>4276</v>
      </c>
      <c r="H66" s="37">
        <v>4306</v>
      </c>
      <c r="I66" s="37">
        <v>4616</v>
      </c>
      <c r="J66" s="97">
        <f t="shared" si="12"/>
        <v>7.199256850905722E-2</v>
      </c>
      <c r="K66" s="37">
        <f t="shared" si="13"/>
        <v>310</v>
      </c>
      <c r="L66" s="98">
        <f t="shared" si="14"/>
        <v>3.6826946857822139E-2</v>
      </c>
    </row>
    <row r="67" spans="2:12" x14ac:dyDescent="0.25">
      <c r="B67" s="22"/>
      <c r="C67" s="62"/>
      <c r="D67" s="4" t="s">
        <v>51</v>
      </c>
      <c r="E67" s="37">
        <v>15262</v>
      </c>
      <c r="F67" s="37">
        <v>18637</v>
      </c>
      <c r="G67" s="37">
        <v>19434</v>
      </c>
      <c r="H67" s="37">
        <v>20210</v>
      </c>
      <c r="I67" s="37">
        <v>20110.999999999996</v>
      </c>
      <c r="J67" s="97">
        <f t="shared" si="12"/>
        <v>-4.8985650667987546E-3</v>
      </c>
      <c r="K67" s="37">
        <f t="shared" si="13"/>
        <v>-99.000000000003638</v>
      </c>
      <c r="L67" s="98">
        <f t="shared" si="14"/>
        <v>0.16044773142496985</v>
      </c>
    </row>
    <row r="68" spans="2:12" x14ac:dyDescent="0.25">
      <c r="B68" s="22"/>
      <c r="C68" s="62"/>
      <c r="D68" s="4" t="s">
        <v>52</v>
      </c>
      <c r="E68" s="37">
        <v>625</v>
      </c>
      <c r="F68" s="37">
        <v>663</v>
      </c>
      <c r="G68" s="37">
        <v>638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5.3692667320871532E-3</v>
      </c>
    </row>
    <row r="69" spans="2:12" x14ac:dyDescent="0.25">
      <c r="B69" s="22"/>
      <c r="C69" s="62"/>
      <c r="D69" s="4" t="s">
        <v>53</v>
      </c>
      <c r="E69" s="37">
        <v>3470</v>
      </c>
      <c r="F69" s="37">
        <v>4791</v>
      </c>
      <c r="G69" s="37">
        <v>4791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3.6978530911179724E-2</v>
      </c>
    </row>
    <row r="70" spans="2:12" x14ac:dyDescent="0.25">
      <c r="B70" s="22"/>
      <c r="C70" s="62"/>
      <c r="D70" s="4" t="s">
        <v>54</v>
      </c>
      <c r="E70" s="37">
        <v>2246</v>
      </c>
      <c r="F70" s="37">
        <v>2624</v>
      </c>
      <c r="G70" s="37">
        <v>2651.0000000000005</v>
      </c>
      <c r="H70" s="37">
        <v>2630</v>
      </c>
      <c r="I70" s="37">
        <v>2532</v>
      </c>
      <c r="J70" s="97">
        <f t="shared" si="12"/>
        <v>-3.7262357414448721E-2</v>
      </c>
      <c r="K70" s="37">
        <f t="shared" si="13"/>
        <v>-98</v>
      </c>
      <c r="L70" s="98">
        <f t="shared" si="14"/>
        <v>2.0200569636916303E-2</v>
      </c>
    </row>
    <row r="71" spans="2:12" x14ac:dyDescent="0.25">
      <c r="B71" s="22"/>
      <c r="C71" s="62"/>
      <c r="D71" s="4" t="s">
        <v>55</v>
      </c>
      <c r="E71" s="37">
        <v>4931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5.1833768140223224E-2</v>
      </c>
    </row>
    <row r="72" spans="2:12" x14ac:dyDescent="0.25">
      <c r="B72" s="63"/>
      <c r="C72" s="64"/>
      <c r="D72" s="41" t="s">
        <v>56</v>
      </c>
      <c r="E72" s="92">
        <v>2780.9999999999995</v>
      </c>
      <c r="F72" s="92">
        <v>3043.0000000000005</v>
      </c>
      <c r="G72" s="92">
        <v>3048</v>
      </c>
      <c r="H72" s="92">
        <v>3075.0000000000005</v>
      </c>
      <c r="I72" s="92">
        <v>3075.0000000000005</v>
      </c>
      <c r="J72" s="81">
        <f t="shared" si="12"/>
        <v>0</v>
      </c>
      <c r="K72" s="92">
        <f t="shared" si="13"/>
        <v>0</v>
      </c>
      <c r="L72" s="75">
        <f t="shared" si="14"/>
        <v>2.4532682319714706E-2</v>
      </c>
    </row>
    <row r="73" spans="2:12" ht="7.5" customHeight="1" x14ac:dyDescent="0.25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6"/>
    </row>
    <row r="74" spans="2:12" x14ac:dyDescent="0.25">
      <c r="B74" s="68" t="s">
        <v>58</v>
      </c>
      <c r="C74" s="68"/>
      <c r="D74" s="68"/>
      <c r="E74" s="68"/>
      <c r="F74" s="68"/>
      <c r="G74" s="68"/>
      <c r="H74" s="68"/>
      <c r="I74" s="68"/>
      <c r="J74" s="68"/>
      <c r="K74" s="68"/>
    </row>
    <row r="76" spans="2:12" x14ac:dyDescent="0.25">
      <c r="B76" s="76"/>
    </row>
    <row r="77" spans="2:12" ht="21.75" customHeight="1" thickBot="1" x14ac:dyDescent="0.3">
      <c r="B77" s="12" t="s">
        <v>59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4" t="s">
        <v>237</v>
      </c>
      <c r="F79" s="14" t="s">
        <v>238</v>
      </c>
      <c r="G79" s="14" t="s">
        <v>239</v>
      </c>
      <c r="H79" s="14" t="s">
        <v>240</v>
      </c>
      <c r="I79" s="14" t="s">
        <v>241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agosto 2025</v>
      </c>
    </row>
    <row r="80" spans="2:12" ht="15" customHeight="1" x14ac:dyDescent="0.25">
      <c r="B80" s="16" t="s">
        <v>45</v>
      </c>
      <c r="C80" s="17" t="s">
        <v>8</v>
      </c>
      <c r="D80" s="84" t="s">
        <v>46</v>
      </c>
      <c r="E80" s="85">
        <v>1031934</v>
      </c>
      <c r="F80" s="85">
        <v>3101117</v>
      </c>
      <c r="G80" s="85">
        <v>3425135</v>
      </c>
      <c r="H80" s="85">
        <v>3660664</v>
      </c>
      <c r="I80" s="85">
        <v>3636256</v>
      </c>
      <c r="J80" s="86">
        <f t="shared" ref="J80:J81" si="15">I80/H80-1</f>
        <v>-6.6676428101568597E-3</v>
      </c>
      <c r="K80" s="85">
        <f t="shared" ref="K80:K81" si="16">I80-H80</f>
        <v>-24408</v>
      </c>
      <c r="L80" s="86">
        <f t="shared" ref="L80:L81" si="17">I80/$I$80</f>
        <v>1</v>
      </c>
    </row>
    <row r="81" spans="2:13" ht="15" customHeight="1" x14ac:dyDescent="0.25">
      <c r="B81" s="22"/>
      <c r="C81" s="23"/>
      <c r="D81" s="18" t="s">
        <v>47</v>
      </c>
      <c r="E81" s="19">
        <v>400181</v>
      </c>
      <c r="F81" s="19">
        <v>1157727</v>
      </c>
      <c r="G81" s="19">
        <v>1246990</v>
      </c>
      <c r="H81" s="19">
        <v>1301111</v>
      </c>
      <c r="I81" s="19">
        <v>1237425</v>
      </c>
      <c r="J81" s="21">
        <f t="shared" si="15"/>
        <v>-4.8947399568522565E-2</v>
      </c>
      <c r="K81" s="19">
        <f t="shared" si="16"/>
        <v>-63686</v>
      </c>
      <c r="L81" s="21">
        <f t="shared" si="17"/>
        <v>0.34030194793765894</v>
      </c>
      <c r="M81" s="103"/>
    </row>
    <row r="82" spans="2:13" x14ac:dyDescent="0.25">
      <c r="B82" s="22"/>
      <c r="C82" s="23"/>
      <c r="D82" s="24" t="s">
        <v>48</v>
      </c>
      <c r="E82" s="25">
        <v>176500</v>
      </c>
      <c r="F82" s="25">
        <v>810745</v>
      </c>
      <c r="G82" s="25">
        <v>867527</v>
      </c>
      <c r="H82" s="25">
        <v>922227</v>
      </c>
      <c r="I82" s="25">
        <v>945846</v>
      </c>
      <c r="J82" s="89">
        <f>I82/H82-1</f>
        <v>2.5610831172802273E-2</v>
      </c>
      <c r="K82" s="25">
        <f>I82-H82</f>
        <v>23619</v>
      </c>
      <c r="L82" s="89">
        <f>I82/$I$80</f>
        <v>0.26011534941434267</v>
      </c>
      <c r="M82" s="103"/>
    </row>
    <row r="83" spans="2:13" x14ac:dyDescent="0.25">
      <c r="B83" s="22"/>
      <c r="C83" s="23"/>
      <c r="D83" s="24" t="s">
        <v>49</v>
      </c>
      <c r="E83" s="25">
        <v>9212</v>
      </c>
      <c r="F83" s="25">
        <v>22508</v>
      </c>
      <c r="G83" s="25">
        <v>33326</v>
      </c>
      <c r="H83" s="25">
        <v>28900</v>
      </c>
      <c r="I83" s="25">
        <v>27983</v>
      </c>
      <c r="J83" s="89">
        <f t="shared" ref="J83:J136" si="18">I83/H83-1</f>
        <v>-3.1730103806228427E-2</v>
      </c>
      <c r="K83" s="25">
        <f t="shared" ref="K83:K112" si="19">I83-H83</f>
        <v>-917</v>
      </c>
      <c r="L83" s="89">
        <f t="shared" ref="L83:L90" si="20">I83/$I$80</f>
        <v>7.6955527883625354E-3</v>
      </c>
      <c r="M83" s="103"/>
    </row>
    <row r="84" spans="2:13" x14ac:dyDescent="0.25">
      <c r="B84" s="22"/>
      <c r="C84" s="23"/>
      <c r="D84" s="24" t="s">
        <v>50</v>
      </c>
      <c r="E84" s="25">
        <v>25824</v>
      </c>
      <c r="F84" s="25">
        <v>106797</v>
      </c>
      <c r="G84" s="25">
        <v>121209</v>
      </c>
      <c r="H84" s="25">
        <v>158757</v>
      </c>
      <c r="I84" s="25">
        <v>128099</v>
      </c>
      <c r="J84" s="89">
        <f t="shared" si="18"/>
        <v>-0.19311274463488226</v>
      </c>
      <c r="K84" s="25">
        <f t="shared" si="19"/>
        <v>-30658</v>
      </c>
      <c r="L84" s="89">
        <f t="shared" si="20"/>
        <v>3.5228267756725599E-2</v>
      </c>
      <c r="M84" s="103"/>
    </row>
    <row r="85" spans="2:13" x14ac:dyDescent="0.25">
      <c r="B85" s="22"/>
      <c r="C85" s="23"/>
      <c r="D85" s="24" t="s">
        <v>51</v>
      </c>
      <c r="E85" s="25">
        <v>161693</v>
      </c>
      <c r="F85" s="25">
        <v>461029</v>
      </c>
      <c r="G85" s="25">
        <v>526478</v>
      </c>
      <c r="H85" s="25">
        <v>613713</v>
      </c>
      <c r="I85" s="25">
        <v>632703</v>
      </c>
      <c r="J85" s="89">
        <f t="shared" si="18"/>
        <v>3.0942802254473989E-2</v>
      </c>
      <c r="K85" s="25">
        <f t="shared" si="19"/>
        <v>18990</v>
      </c>
      <c r="L85" s="89">
        <f t="shared" si="20"/>
        <v>0.17399847535487051</v>
      </c>
      <c r="M85" s="103"/>
    </row>
    <row r="86" spans="2:13" x14ac:dyDescent="0.25">
      <c r="B86" s="22"/>
      <c r="C86" s="23"/>
      <c r="D86" s="24" t="s">
        <v>52</v>
      </c>
      <c r="E86" s="25">
        <v>17159</v>
      </c>
      <c r="F86" s="25">
        <v>32878</v>
      </c>
      <c r="G86" s="25">
        <v>39668</v>
      </c>
      <c r="H86" s="25">
        <v>36690</v>
      </c>
      <c r="I86" s="25">
        <v>36026</v>
      </c>
      <c r="J86" s="89">
        <f t="shared" si="18"/>
        <v>-1.8097574270918515E-2</v>
      </c>
      <c r="K86" s="25">
        <f t="shared" si="19"/>
        <v>-664</v>
      </c>
      <c r="L86" s="89">
        <f t="shared" si="20"/>
        <v>9.9074432603205049E-3</v>
      </c>
      <c r="M86" s="103"/>
    </row>
    <row r="87" spans="2:13" x14ac:dyDescent="0.25">
      <c r="B87" s="22"/>
      <c r="C87" s="23"/>
      <c r="D87" s="24" t="s">
        <v>53</v>
      </c>
      <c r="E87" s="25">
        <v>56805</v>
      </c>
      <c r="F87" s="25">
        <v>128669</v>
      </c>
      <c r="G87" s="25">
        <v>168871</v>
      </c>
      <c r="H87" s="25">
        <v>160886</v>
      </c>
      <c r="I87" s="25">
        <v>173841</v>
      </c>
      <c r="J87" s="89">
        <f t="shared" si="18"/>
        <v>8.0522854692142154E-2</v>
      </c>
      <c r="K87" s="25">
        <f t="shared" si="19"/>
        <v>12955</v>
      </c>
      <c r="L87" s="89">
        <f t="shared" si="20"/>
        <v>4.7807690107627185E-2</v>
      </c>
      <c r="M87" s="103"/>
    </row>
    <row r="88" spans="2:13" x14ac:dyDescent="0.25">
      <c r="B88" s="22"/>
      <c r="C88" s="23"/>
      <c r="D88" s="24" t="s">
        <v>54</v>
      </c>
      <c r="E88" s="25">
        <v>87126</v>
      </c>
      <c r="F88" s="25">
        <v>138024</v>
      </c>
      <c r="G88" s="25">
        <v>158379</v>
      </c>
      <c r="H88" s="25">
        <v>162243</v>
      </c>
      <c r="I88" s="25">
        <v>181603</v>
      </c>
      <c r="J88" s="89">
        <f t="shared" si="18"/>
        <v>0.11932718206640658</v>
      </c>
      <c r="K88" s="25">
        <f t="shared" si="19"/>
        <v>19360</v>
      </c>
      <c r="L88" s="89">
        <f t="shared" si="20"/>
        <v>4.9942303292177449E-2</v>
      </c>
      <c r="M88" s="103"/>
    </row>
    <row r="89" spans="2:13" ht="18" customHeight="1" x14ac:dyDescent="0.25">
      <c r="B89" s="22"/>
      <c r="C89" s="23"/>
      <c r="D89" s="24" t="s">
        <v>55</v>
      </c>
      <c r="E89" s="25">
        <v>62317</v>
      </c>
      <c r="F89" s="25">
        <v>170296</v>
      </c>
      <c r="G89" s="25">
        <v>183132</v>
      </c>
      <c r="H89" s="25">
        <v>192634</v>
      </c>
      <c r="I89" s="25">
        <v>189476</v>
      </c>
      <c r="J89" s="27">
        <f t="shared" si="18"/>
        <v>-1.6393783028956443E-2</v>
      </c>
      <c r="K89" s="25">
        <f t="shared" si="19"/>
        <v>-3158</v>
      </c>
      <c r="L89" s="27">
        <f t="shared" si="20"/>
        <v>5.2107442380294459E-2</v>
      </c>
      <c r="M89" s="103"/>
    </row>
    <row r="90" spans="2:13" x14ac:dyDescent="0.25">
      <c r="B90" s="22"/>
      <c r="C90" s="28"/>
      <c r="D90" s="29" t="s">
        <v>56</v>
      </c>
      <c r="E90" s="90">
        <v>35117</v>
      </c>
      <c r="F90" s="90">
        <v>72444</v>
      </c>
      <c r="G90" s="90">
        <v>79555</v>
      </c>
      <c r="H90" s="90">
        <v>83503</v>
      </c>
      <c r="I90" s="90">
        <v>83254</v>
      </c>
      <c r="J90" s="60">
        <f t="shared" si="18"/>
        <v>-2.9819287929775395E-3</v>
      </c>
      <c r="K90" s="90">
        <f t="shared" si="19"/>
        <v>-249</v>
      </c>
      <c r="L90" s="60">
        <f t="shared" si="20"/>
        <v>2.2895527707620145E-2</v>
      </c>
      <c r="M90" s="103"/>
    </row>
    <row r="91" spans="2:13" x14ac:dyDescent="0.25">
      <c r="B91" s="22"/>
      <c r="C91" s="32" t="s">
        <v>18</v>
      </c>
      <c r="D91" s="84" t="s">
        <v>46</v>
      </c>
      <c r="E91" s="85">
        <v>1044177</v>
      </c>
      <c r="F91" s="85">
        <v>3176278</v>
      </c>
      <c r="G91" s="85">
        <v>3517689</v>
      </c>
      <c r="H91" s="85">
        <v>3757177</v>
      </c>
      <c r="I91" s="85">
        <v>3733324</v>
      </c>
      <c r="J91" s="86">
        <f t="shared" si="18"/>
        <v>-6.3486495312837787E-3</v>
      </c>
      <c r="K91" s="85">
        <f t="shared" si="19"/>
        <v>-23853</v>
      </c>
      <c r="L91" s="86">
        <f t="shared" ref="L91:L92" si="21">I91/$I$91</f>
        <v>1</v>
      </c>
    </row>
    <row r="92" spans="2:13" x14ac:dyDescent="0.25">
      <c r="B92" s="22"/>
      <c r="C92" s="36"/>
      <c r="D92" s="33" t="s">
        <v>47</v>
      </c>
      <c r="E92" s="34">
        <v>405168</v>
      </c>
      <c r="F92" s="34">
        <v>1186049</v>
      </c>
      <c r="G92" s="34">
        <v>1283674</v>
      </c>
      <c r="H92" s="34">
        <v>1339978</v>
      </c>
      <c r="I92" s="34">
        <v>1274116</v>
      </c>
      <c r="J92" s="104">
        <f t="shared" si="18"/>
        <v>-4.915155323445608E-2</v>
      </c>
      <c r="K92" s="34">
        <f t="shared" si="19"/>
        <v>-65862</v>
      </c>
      <c r="L92" s="47">
        <f t="shared" si="21"/>
        <v>0.34128192463338303</v>
      </c>
    </row>
    <row r="93" spans="2:13" x14ac:dyDescent="0.25">
      <c r="B93" s="22"/>
      <c r="C93" s="36"/>
      <c r="D93" s="4" t="s">
        <v>48</v>
      </c>
      <c r="E93" s="37">
        <v>179049</v>
      </c>
      <c r="F93" s="37">
        <v>832353</v>
      </c>
      <c r="G93" s="37">
        <v>893629</v>
      </c>
      <c r="H93" s="37">
        <v>948839</v>
      </c>
      <c r="I93" s="37">
        <v>974844</v>
      </c>
      <c r="J93" s="105">
        <f t="shared" si="18"/>
        <v>2.7407178667824494E-2</v>
      </c>
      <c r="K93" s="37">
        <f t="shared" si="19"/>
        <v>26005</v>
      </c>
      <c r="L93" s="98">
        <f>I93/$I$91</f>
        <v>0.26111958137038199</v>
      </c>
    </row>
    <row r="94" spans="2:13" x14ac:dyDescent="0.25">
      <c r="B94" s="22"/>
      <c r="C94" s="36"/>
      <c r="D94" s="4" t="s">
        <v>49</v>
      </c>
      <c r="E94" s="37">
        <v>9335</v>
      </c>
      <c r="F94" s="37">
        <v>22990</v>
      </c>
      <c r="G94" s="37">
        <v>33726</v>
      </c>
      <c r="H94" s="37">
        <v>29490</v>
      </c>
      <c r="I94" s="37">
        <v>28576</v>
      </c>
      <c r="J94" s="105">
        <f t="shared" si="18"/>
        <v>-3.0993557138012884E-2</v>
      </c>
      <c r="K94" s="37">
        <f t="shared" si="19"/>
        <v>-914</v>
      </c>
      <c r="L94" s="98">
        <f t="shared" ref="L94:L101" si="22">I94/$I$91</f>
        <v>7.6543048500478392E-3</v>
      </c>
    </row>
    <row r="95" spans="2:13" x14ac:dyDescent="0.25">
      <c r="B95" s="22"/>
      <c r="C95" s="36"/>
      <c r="D95" s="4" t="s">
        <v>50</v>
      </c>
      <c r="E95" s="37">
        <v>26765</v>
      </c>
      <c r="F95" s="37">
        <v>109987</v>
      </c>
      <c r="G95" s="37">
        <v>124740</v>
      </c>
      <c r="H95" s="37">
        <v>161681</v>
      </c>
      <c r="I95" s="37">
        <v>131117</v>
      </c>
      <c r="J95" s="105">
        <f t="shared" si="18"/>
        <v>-0.18903890995231354</v>
      </c>
      <c r="K95" s="37">
        <f t="shared" si="19"/>
        <v>-30564</v>
      </c>
      <c r="L95" s="98">
        <f t="shared" si="22"/>
        <v>3.5120712801782007E-2</v>
      </c>
    </row>
    <row r="96" spans="2:13" x14ac:dyDescent="0.25">
      <c r="B96" s="22"/>
      <c r="C96" s="36"/>
      <c r="D96" s="4" t="s">
        <v>51</v>
      </c>
      <c r="E96" s="37">
        <v>162776</v>
      </c>
      <c r="F96" s="37">
        <v>471379</v>
      </c>
      <c r="G96" s="37">
        <v>539929</v>
      </c>
      <c r="H96" s="37">
        <v>628065</v>
      </c>
      <c r="I96" s="37">
        <v>647983</v>
      </c>
      <c r="J96" s="105">
        <f t="shared" si="18"/>
        <v>3.1713278084274821E-2</v>
      </c>
      <c r="K96" s="37">
        <f t="shared" si="19"/>
        <v>19918</v>
      </c>
      <c r="L96" s="98">
        <f t="shared" si="22"/>
        <v>0.1735673089182723</v>
      </c>
    </row>
    <row r="97" spans="2:12" x14ac:dyDescent="0.25">
      <c r="B97" s="22"/>
      <c r="C97" s="36"/>
      <c r="D97" s="4" t="s">
        <v>52</v>
      </c>
      <c r="E97" s="37">
        <v>17212</v>
      </c>
      <c r="F97" s="37">
        <v>33248</v>
      </c>
      <c r="G97" s="37">
        <v>40003</v>
      </c>
      <c r="H97" s="37">
        <v>37018</v>
      </c>
      <c r="I97" s="37">
        <v>36391</v>
      </c>
      <c r="J97" s="105">
        <f t="shared" si="18"/>
        <v>-1.6937705980874185E-2</v>
      </c>
      <c r="K97" s="37">
        <f t="shared" si="19"/>
        <v>-627</v>
      </c>
      <c r="L97" s="98">
        <f t="shared" si="22"/>
        <v>9.7476136547484226E-3</v>
      </c>
    </row>
    <row r="98" spans="2:12" x14ac:dyDescent="0.25">
      <c r="B98" s="22"/>
      <c r="C98" s="36"/>
      <c r="D98" s="4" t="s">
        <v>53</v>
      </c>
      <c r="E98" s="37">
        <v>57900</v>
      </c>
      <c r="F98" s="37">
        <v>132098</v>
      </c>
      <c r="G98" s="37">
        <v>172118</v>
      </c>
      <c r="H98" s="37">
        <v>164745</v>
      </c>
      <c r="I98" s="37">
        <v>177299</v>
      </c>
      <c r="J98" s="105">
        <f t="shared" si="18"/>
        <v>7.6202616164375181E-2</v>
      </c>
      <c r="K98" s="37">
        <f t="shared" si="19"/>
        <v>12554</v>
      </c>
      <c r="L98" s="98">
        <f t="shared" si="22"/>
        <v>4.749092229873432E-2</v>
      </c>
    </row>
    <row r="99" spans="2:12" x14ac:dyDescent="0.25">
      <c r="B99" s="22"/>
      <c r="C99" s="36"/>
      <c r="D99" s="4" t="s">
        <v>54</v>
      </c>
      <c r="E99" s="37">
        <v>87281</v>
      </c>
      <c r="F99" s="37">
        <v>139299</v>
      </c>
      <c r="G99" s="37">
        <v>159872</v>
      </c>
      <c r="H99" s="37">
        <v>163938</v>
      </c>
      <c r="I99" s="37">
        <v>183123</v>
      </c>
      <c r="J99" s="105">
        <f t="shared" si="18"/>
        <v>0.1170259488343155</v>
      </c>
      <c r="K99" s="37">
        <f t="shared" si="19"/>
        <v>19185</v>
      </c>
      <c r="L99" s="98">
        <f t="shared" si="22"/>
        <v>4.9050926198744071E-2</v>
      </c>
    </row>
    <row r="100" spans="2:12" x14ac:dyDescent="0.25">
      <c r="B100" s="22"/>
      <c r="C100" s="36"/>
      <c r="D100" s="4" t="s">
        <v>55</v>
      </c>
      <c r="E100" s="37">
        <v>63300</v>
      </c>
      <c r="F100" s="37">
        <v>174823</v>
      </c>
      <c r="G100" s="37">
        <v>188173</v>
      </c>
      <c r="H100" s="37">
        <v>197940</v>
      </c>
      <c r="I100" s="37">
        <v>194848</v>
      </c>
      <c r="J100" s="39">
        <f t="shared" si="18"/>
        <v>-1.5620895220773923E-2</v>
      </c>
      <c r="K100" s="37">
        <f t="shared" si="19"/>
        <v>-3092</v>
      </c>
      <c r="L100" s="51">
        <f t="shared" si="22"/>
        <v>5.21915590503262E-2</v>
      </c>
    </row>
    <row r="101" spans="2:12" x14ac:dyDescent="0.25">
      <c r="B101" s="22"/>
      <c r="C101" s="40"/>
      <c r="D101" s="41" t="s">
        <v>56</v>
      </c>
      <c r="E101" s="92">
        <v>35391</v>
      </c>
      <c r="F101" s="92">
        <v>74052</v>
      </c>
      <c r="G101" s="92">
        <v>81825</v>
      </c>
      <c r="H101" s="92">
        <v>85483</v>
      </c>
      <c r="I101" s="92">
        <v>85027</v>
      </c>
      <c r="J101" s="93">
        <f t="shared" si="18"/>
        <v>-5.3343939730706724E-3</v>
      </c>
      <c r="K101" s="92">
        <f t="shared" si="19"/>
        <v>-456</v>
      </c>
      <c r="L101" s="75">
        <f t="shared" si="22"/>
        <v>2.2775146223579845E-2</v>
      </c>
    </row>
    <row r="102" spans="2:12" x14ac:dyDescent="0.25">
      <c r="B102" s="22"/>
      <c r="C102" s="17" t="s">
        <v>22</v>
      </c>
      <c r="D102" s="84" t="s">
        <v>46</v>
      </c>
      <c r="E102" s="85">
        <v>5391902</v>
      </c>
      <c r="F102" s="85">
        <v>20444877</v>
      </c>
      <c r="G102" s="85">
        <v>22753674</v>
      </c>
      <c r="H102" s="85">
        <v>24162826</v>
      </c>
      <c r="I102" s="85">
        <v>23419512</v>
      </c>
      <c r="J102" s="86">
        <f t="shared" si="18"/>
        <v>-3.0762709626762974E-2</v>
      </c>
      <c r="K102" s="85">
        <f t="shared" si="19"/>
        <v>-743314</v>
      </c>
      <c r="L102" s="86">
        <f t="shared" ref="L102:L103" si="23">I102/$I$102</f>
        <v>1</v>
      </c>
    </row>
    <row r="103" spans="2:12" x14ac:dyDescent="0.25">
      <c r="B103" s="22"/>
      <c r="C103" s="23"/>
      <c r="D103" s="18" t="s">
        <v>47</v>
      </c>
      <c r="E103" s="19">
        <v>2291426</v>
      </c>
      <c r="F103" s="19">
        <v>8320045</v>
      </c>
      <c r="G103" s="19">
        <v>8974624</v>
      </c>
      <c r="H103" s="19">
        <v>9249706</v>
      </c>
      <c r="I103" s="19">
        <v>8746362</v>
      </c>
      <c r="J103" s="21">
        <f t="shared" si="18"/>
        <v>-5.4417297155174404E-2</v>
      </c>
      <c r="K103" s="19">
        <f t="shared" si="19"/>
        <v>-503344</v>
      </c>
      <c r="L103" s="21">
        <f t="shared" si="23"/>
        <v>0.37346474170768373</v>
      </c>
    </row>
    <row r="104" spans="2:12" x14ac:dyDescent="0.25">
      <c r="B104" s="22"/>
      <c r="C104" s="23"/>
      <c r="D104" s="24" t="s">
        <v>48</v>
      </c>
      <c r="E104" s="25">
        <v>1076408</v>
      </c>
      <c r="F104" s="25">
        <v>5738436</v>
      </c>
      <c r="G104" s="25">
        <v>6396470</v>
      </c>
      <c r="H104" s="25">
        <v>6684568</v>
      </c>
      <c r="I104" s="25">
        <v>6661737</v>
      </c>
      <c r="J104" s="89">
        <f t="shared" si="18"/>
        <v>-3.4154787564432132E-3</v>
      </c>
      <c r="K104" s="25">
        <f t="shared" si="19"/>
        <v>-22831</v>
      </c>
      <c r="L104" s="89">
        <f>I104/$I$102</f>
        <v>0.28445242582339036</v>
      </c>
    </row>
    <row r="105" spans="2:12" x14ac:dyDescent="0.25">
      <c r="B105" s="22"/>
      <c r="C105" s="23"/>
      <c r="D105" s="24" t="s">
        <v>49</v>
      </c>
      <c r="E105" s="25">
        <v>40837</v>
      </c>
      <c r="F105" s="25">
        <v>105500</v>
      </c>
      <c r="G105" s="25">
        <v>110466</v>
      </c>
      <c r="H105" s="25">
        <v>124605</v>
      </c>
      <c r="I105" s="25">
        <v>127839</v>
      </c>
      <c r="J105" s="89">
        <f t="shared" si="18"/>
        <v>2.595401468640901E-2</v>
      </c>
      <c r="K105" s="25">
        <f t="shared" si="19"/>
        <v>3234</v>
      </c>
      <c r="L105" s="89">
        <f t="shared" ref="L105:L112" si="24">I105/$I$102</f>
        <v>5.4586534510198161E-3</v>
      </c>
    </row>
    <row r="106" spans="2:12" x14ac:dyDescent="0.25">
      <c r="B106" s="22"/>
      <c r="C106" s="23"/>
      <c r="D106" s="24" t="s">
        <v>50</v>
      </c>
      <c r="E106" s="25">
        <v>159370</v>
      </c>
      <c r="F106" s="25">
        <v>654193</v>
      </c>
      <c r="G106" s="25">
        <v>722818</v>
      </c>
      <c r="H106" s="25">
        <v>957820</v>
      </c>
      <c r="I106" s="25">
        <v>753556</v>
      </c>
      <c r="J106" s="89">
        <f t="shared" si="18"/>
        <v>-0.21325927627320374</v>
      </c>
      <c r="K106" s="25">
        <f t="shared" si="19"/>
        <v>-204264</v>
      </c>
      <c r="L106" s="89">
        <f t="shared" si="24"/>
        <v>3.2176417681119916E-2</v>
      </c>
    </row>
    <row r="107" spans="2:12" x14ac:dyDescent="0.25">
      <c r="B107" s="22"/>
      <c r="C107" s="23"/>
      <c r="D107" s="24" t="s">
        <v>51</v>
      </c>
      <c r="E107" s="25">
        <v>810988</v>
      </c>
      <c r="F107" s="25">
        <v>2786196</v>
      </c>
      <c r="G107" s="25">
        <v>3356298</v>
      </c>
      <c r="H107" s="25">
        <v>3819820</v>
      </c>
      <c r="I107" s="25">
        <v>3813638</v>
      </c>
      <c r="J107" s="89">
        <f t="shared" si="18"/>
        <v>-1.6184008670565575E-3</v>
      </c>
      <c r="K107" s="25">
        <f t="shared" si="19"/>
        <v>-6182</v>
      </c>
      <c r="L107" s="89">
        <f t="shared" si="24"/>
        <v>0.16284019923216161</v>
      </c>
    </row>
    <row r="108" spans="2:12" x14ac:dyDescent="0.25">
      <c r="B108" s="22"/>
      <c r="C108" s="23"/>
      <c r="D108" s="24" t="s">
        <v>52</v>
      </c>
      <c r="E108" s="25">
        <v>40297</v>
      </c>
      <c r="F108" s="25">
        <v>90028</v>
      </c>
      <c r="G108" s="25">
        <v>101541</v>
      </c>
      <c r="H108" s="25">
        <v>100477</v>
      </c>
      <c r="I108" s="25">
        <v>100264</v>
      </c>
      <c r="J108" s="89">
        <f t="shared" si="18"/>
        <v>-2.1198881336027542E-3</v>
      </c>
      <c r="K108" s="25">
        <f t="shared" si="19"/>
        <v>-213</v>
      </c>
      <c r="L108" s="89">
        <f t="shared" si="24"/>
        <v>4.2812164489166131E-3</v>
      </c>
    </row>
    <row r="109" spans="2:12" x14ac:dyDescent="0.25">
      <c r="B109" s="22"/>
      <c r="C109" s="23"/>
      <c r="D109" s="24" t="s">
        <v>53</v>
      </c>
      <c r="E109" s="25">
        <v>366139</v>
      </c>
      <c r="F109" s="25">
        <v>853267</v>
      </c>
      <c r="G109" s="25">
        <v>938988</v>
      </c>
      <c r="H109" s="25">
        <v>995472</v>
      </c>
      <c r="I109" s="25">
        <v>982337</v>
      </c>
      <c r="J109" s="89">
        <f t="shared" si="18"/>
        <v>-1.3194745809023245E-2</v>
      </c>
      <c r="K109" s="25">
        <f t="shared" si="19"/>
        <v>-13135</v>
      </c>
      <c r="L109" s="89">
        <f t="shared" si="24"/>
        <v>4.1945237800001985E-2</v>
      </c>
    </row>
    <row r="110" spans="2:12" x14ac:dyDescent="0.25">
      <c r="B110" s="22"/>
      <c r="C110" s="23"/>
      <c r="D110" s="24" t="s">
        <v>54</v>
      </c>
      <c r="E110" s="25">
        <v>184291</v>
      </c>
      <c r="F110" s="25">
        <v>342925</v>
      </c>
      <c r="G110" s="25">
        <v>377873</v>
      </c>
      <c r="H110" s="25">
        <v>389611</v>
      </c>
      <c r="I110" s="25">
        <v>400712</v>
      </c>
      <c r="J110" s="89">
        <f t="shared" si="18"/>
        <v>2.8492522028382261E-2</v>
      </c>
      <c r="K110" s="25">
        <f t="shared" si="19"/>
        <v>11101</v>
      </c>
      <c r="L110" s="89">
        <f t="shared" si="24"/>
        <v>1.7110177189003768E-2</v>
      </c>
    </row>
    <row r="111" spans="2:12" x14ac:dyDescent="0.25">
      <c r="B111" s="22"/>
      <c r="C111" s="23"/>
      <c r="D111" s="24" t="s">
        <v>55</v>
      </c>
      <c r="E111" s="25">
        <v>288076</v>
      </c>
      <c r="F111" s="25">
        <v>1153750</v>
      </c>
      <c r="G111" s="25">
        <v>1242308</v>
      </c>
      <c r="H111" s="25">
        <v>1342017</v>
      </c>
      <c r="I111" s="25">
        <v>1340515</v>
      </c>
      <c r="J111" s="27">
        <f t="shared" si="18"/>
        <v>-1.1192108594749728E-3</v>
      </c>
      <c r="K111" s="25">
        <f t="shared" si="19"/>
        <v>-1502</v>
      </c>
      <c r="L111" s="27">
        <f t="shared" si="24"/>
        <v>5.723923709426567E-2</v>
      </c>
    </row>
    <row r="112" spans="2:12" x14ac:dyDescent="0.25">
      <c r="B112" s="22"/>
      <c r="C112" s="28"/>
      <c r="D112" s="29" t="s">
        <v>56</v>
      </c>
      <c r="E112" s="90">
        <v>134070</v>
      </c>
      <c r="F112" s="90">
        <v>400537</v>
      </c>
      <c r="G112" s="90">
        <v>532288</v>
      </c>
      <c r="H112" s="90">
        <v>498730</v>
      </c>
      <c r="I112" s="90">
        <v>492552</v>
      </c>
      <c r="J112" s="60">
        <f t="shared" si="18"/>
        <v>-1.2387464158963746E-2</v>
      </c>
      <c r="K112" s="90">
        <f t="shared" si="19"/>
        <v>-6178</v>
      </c>
      <c r="L112" s="60">
        <f t="shared" si="24"/>
        <v>2.1031693572436522E-2</v>
      </c>
    </row>
    <row r="113" spans="2:12" x14ac:dyDescent="0.25">
      <c r="B113" s="22"/>
      <c r="C113" s="32" t="s">
        <v>23</v>
      </c>
      <c r="D113" s="84" t="s">
        <v>46</v>
      </c>
      <c r="E113" s="95">
        <f t="shared" ref="E113:I114" si="25">E102/E80</f>
        <v>5.2250454001903224</v>
      </c>
      <c r="F113" s="95">
        <f t="shared" si="25"/>
        <v>6.5927460976157946</v>
      </c>
      <c r="G113" s="95">
        <f t="shared" si="25"/>
        <v>6.64314662049817</v>
      </c>
      <c r="H113" s="95">
        <f t="shared" si="25"/>
        <v>6.6006675291695718</v>
      </c>
      <c r="I113" s="95">
        <f t="shared" si="25"/>
        <v>6.4405564404706377</v>
      </c>
      <c r="J113" s="86">
        <f t="shared" si="18"/>
        <v>-2.4256802511469222E-2</v>
      </c>
      <c r="K113" s="95">
        <f t="shared" ref="K113:K114" si="26">(I113-H113)</f>
        <v>-0.16011108869893409</v>
      </c>
      <c r="L113" s="86"/>
    </row>
    <row r="114" spans="2:12" x14ac:dyDescent="0.25">
      <c r="B114" s="22"/>
      <c r="C114" s="36"/>
      <c r="D114" s="33" t="s">
        <v>47</v>
      </c>
      <c r="E114" s="46">
        <f t="shared" si="25"/>
        <v>5.7259739967664629</v>
      </c>
      <c r="F114" s="46">
        <f t="shared" si="25"/>
        <v>7.1865344766080428</v>
      </c>
      <c r="G114" s="46">
        <f t="shared" si="25"/>
        <v>7.1970296473909174</v>
      </c>
      <c r="H114" s="46">
        <f t="shared" si="25"/>
        <v>7.1090829298960658</v>
      </c>
      <c r="I114" s="46">
        <f t="shared" si="25"/>
        <v>7.0681956482211046</v>
      </c>
      <c r="J114" s="104">
        <f t="shared" si="18"/>
        <v>-5.7514143635906123E-3</v>
      </c>
      <c r="K114" s="46">
        <f t="shared" si="26"/>
        <v>-4.0887281674961251E-2</v>
      </c>
      <c r="L114" s="47"/>
    </row>
    <row r="115" spans="2:12" x14ac:dyDescent="0.25">
      <c r="B115" s="22"/>
      <c r="C115" s="36"/>
      <c r="D115" s="4" t="s">
        <v>48</v>
      </c>
      <c r="E115" s="50">
        <f>E104/E82</f>
        <v>6.0986288951841363</v>
      </c>
      <c r="F115" s="50">
        <f>F104/F82</f>
        <v>7.0779788959537218</v>
      </c>
      <c r="G115" s="50">
        <f>G104/G82</f>
        <v>7.3732229659710882</v>
      </c>
      <c r="H115" s="50">
        <f>H104/H82</f>
        <v>7.2482891956101918</v>
      </c>
      <c r="I115" s="50">
        <f>I104/I82</f>
        <v>7.0431518450149388</v>
      </c>
      <c r="J115" s="105">
        <f t="shared" si="18"/>
        <v>-2.8301485365607504E-2</v>
      </c>
      <c r="K115" s="50">
        <f>(I115-H115)</f>
        <v>-0.20513735059525295</v>
      </c>
      <c r="L115" s="98"/>
    </row>
    <row r="116" spans="2:12" x14ac:dyDescent="0.25">
      <c r="B116" s="22"/>
      <c r="C116" s="36"/>
      <c r="D116" s="4" t="s">
        <v>49</v>
      </c>
      <c r="E116" s="50">
        <f t="shared" ref="E116:I123" si="27">E105/E83</f>
        <v>4.4330221450282243</v>
      </c>
      <c r="F116" s="50">
        <f t="shared" si="27"/>
        <v>4.6872223209525501</v>
      </c>
      <c r="G116" s="50">
        <f t="shared" si="27"/>
        <v>3.314709236031927</v>
      </c>
      <c r="H116" s="50">
        <f t="shared" si="27"/>
        <v>4.3115916955017299</v>
      </c>
      <c r="I116" s="50">
        <f t="shared" si="27"/>
        <v>4.5684522745952902</v>
      </c>
      <c r="J116" s="105">
        <f t="shared" si="18"/>
        <v>5.9574421056971083E-2</v>
      </c>
      <c r="K116" s="50">
        <f t="shared" ref="K116:K123" si="28">(I116-H116)</f>
        <v>0.2568605790935603</v>
      </c>
      <c r="L116" s="98"/>
    </row>
    <row r="117" spans="2:12" x14ac:dyDescent="0.25">
      <c r="B117" s="22"/>
      <c r="C117" s="36"/>
      <c r="D117" s="4" t="s">
        <v>50</v>
      </c>
      <c r="E117" s="50">
        <f t="shared" si="27"/>
        <v>6.1713909541511773</v>
      </c>
      <c r="F117" s="50">
        <f t="shared" si="27"/>
        <v>6.1255746884275775</v>
      </c>
      <c r="G117" s="50">
        <f t="shared" si="27"/>
        <v>5.9634020576029831</v>
      </c>
      <c r="H117" s="50">
        <f t="shared" si="27"/>
        <v>6.0332457781389168</v>
      </c>
      <c r="I117" s="50">
        <f t="shared" si="27"/>
        <v>5.8826064215957974</v>
      </c>
      <c r="J117" s="105">
        <f t="shared" si="18"/>
        <v>-2.4968211487248149E-2</v>
      </c>
      <c r="K117" s="50">
        <f t="shared" si="28"/>
        <v>-0.15063935654311944</v>
      </c>
      <c r="L117" s="98"/>
    </row>
    <row r="118" spans="2:12" x14ac:dyDescent="0.25">
      <c r="B118" s="22"/>
      <c r="C118" s="36"/>
      <c r="D118" s="4" t="s">
        <v>51</v>
      </c>
      <c r="E118" s="50">
        <f t="shared" si="27"/>
        <v>5.0156036439425327</v>
      </c>
      <c r="F118" s="50">
        <f t="shared" si="27"/>
        <v>6.0434289383097379</v>
      </c>
      <c r="G118" s="50">
        <f t="shared" si="27"/>
        <v>6.3750014245609501</v>
      </c>
      <c r="H118" s="50">
        <f t="shared" si="27"/>
        <v>6.2241145291039945</v>
      </c>
      <c r="I118" s="50">
        <f t="shared" si="27"/>
        <v>6.0275326654054115</v>
      </c>
      <c r="J118" s="105">
        <f t="shared" si="18"/>
        <v>-3.1583908486800039E-2</v>
      </c>
      <c r="K118" s="50">
        <f t="shared" si="28"/>
        <v>-0.19658186369858299</v>
      </c>
      <c r="L118" s="98"/>
    </row>
    <row r="119" spans="2:12" x14ac:dyDescent="0.25">
      <c r="B119" s="22"/>
      <c r="C119" s="36"/>
      <c r="D119" s="4" t="s">
        <v>52</v>
      </c>
      <c r="E119" s="50">
        <f t="shared" si="27"/>
        <v>2.348446879188764</v>
      </c>
      <c r="F119" s="50">
        <f t="shared" si="27"/>
        <v>2.738244418760265</v>
      </c>
      <c r="G119" s="50">
        <f t="shared" si="27"/>
        <v>2.5597711001310879</v>
      </c>
      <c r="H119" s="50">
        <f t="shared" si="27"/>
        <v>2.7385391114745161</v>
      </c>
      <c r="I119" s="50">
        <f t="shared" si="27"/>
        <v>2.7831010936545826</v>
      </c>
      <c r="J119" s="105">
        <f t="shared" si="18"/>
        <v>1.6272172996672163E-2</v>
      </c>
      <c r="K119" s="50">
        <f t="shared" si="28"/>
        <v>4.4561982180066462E-2</v>
      </c>
      <c r="L119" s="98"/>
    </row>
    <row r="120" spans="2:12" x14ac:dyDescent="0.25">
      <c r="B120" s="22"/>
      <c r="C120" s="36"/>
      <c r="D120" s="4" t="s">
        <v>53</v>
      </c>
      <c r="E120" s="50">
        <f t="shared" si="27"/>
        <v>6.4455417656896401</v>
      </c>
      <c r="F120" s="50">
        <f t="shared" si="27"/>
        <v>6.6314885481351373</v>
      </c>
      <c r="G120" s="50">
        <f t="shared" si="27"/>
        <v>5.5603863303942065</v>
      </c>
      <c r="H120" s="50">
        <f t="shared" si="27"/>
        <v>6.1874370672401575</v>
      </c>
      <c r="I120" s="50">
        <f t="shared" si="27"/>
        <v>5.6507785850288483</v>
      </c>
      <c r="J120" s="105">
        <f t="shared" si="18"/>
        <v>-8.6733566156605768E-2</v>
      </c>
      <c r="K120" s="50">
        <f t="shared" si="28"/>
        <v>-0.53665848221130918</v>
      </c>
      <c r="L120" s="98"/>
    </row>
    <row r="121" spans="2:12" x14ac:dyDescent="0.25">
      <c r="B121" s="22"/>
      <c r="C121" s="36"/>
      <c r="D121" s="4" t="s">
        <v>54</v>
      </c>
      <c r="E121" s="50">
        <f t="shared" si="27"/>
        <v>2.1152239285632302</v>
      </c>
      <c r="F121" s="50">
        <f t="shared" si="27"/>
        <v>2.4845316756506115</v>
      </c>
      <c r="G121" s="50">
        <f t="shared" si="27"/>
        <v>2.3858781782938396</v>
      </c>
      <c r="H121" s="50">
        <f t="shared" si="27"/>
        <v>2.401404066739397</v>
      </c>
      <c r="I121" s="50">
        <f t="shared" si="27"/>
        <v>2.2065274252077334</v>
      </c>
      <c r="J121" s="105">
        <f t="shared" si="18"/>
        <v>-8.115112497342658E-2</v>
      </c>
      <c r="K121" s="50">
        <f t="shared" si="28"/>
        <v>-0.19487664153166362</v>
      </c>
      <c r="L121" s="98"/>
    </row>
    <row r="122" spans="2:12" x14ac:dyDescent="0.25">
      <c r="B122" s="22"/>
      <c r="C122" s="36"/>
      <c r="D122" s="4" t="s">
        <v>55</v>
      </c>
      <c r="E122" s="50">
        <f t="shared" si="27"/>
        <v>4.6227514161464764</v>
      </c>
      <c r="F122" s="50">
        <f t="shared" si="27"/>
        <v>6.7749682905059423</v>
      </c>
      <c r="G122" s="50">
        <f t="shared" si="27"/>
        <v>6.7836751632702095</v>
      </c>
      <c r="H122" s="50">
        <f t="shared" si="27"/>
        <v>6.9666673588255446</v>
      </c>
      <c r="I122" s="50">
        <f t="shared" si="27"/>
        <v>7.0748538073423548</v>
      </c>
      <c r="J122" s="39">
        <f t="shared" si="18"/>
        <v>1.5529153746627111E-2</v>
      </c>
      <c r="K122" s="50">
        <f t="shared" si="28"/>
        <v>0.10818644851681025</v>
      </c>
      <c r="L122" s="51"/>
    </row>
    <row r="123" spans="2:12" x14ac:dyDescent="0.25">
      <c r="B123" s="22"/>
      <c r="C123" s="40"/>
      <c r="D123" s="41" t="s">
        <v>56</v>
      </c>
      <c r="E123" s="101">
        <f t="shared" si="27"/>
        <v>3.8178090383574905</v>
      </c>
      <c r="F123" s="101">
        <f t="shared" si="27"/>
        <v>5.5289188890729388</v>
      </c>
      <c r="G123" s="101">
        <f t="shared" si="27"/>
        <v>6.6908176733077749</v>
      </c>
      <c r="H123" s="101">
        <f t="shared" si="27"/>
        <v>5.9725997868340057</v>
      </c>
      <c r="I123" s="101">
        <f t="shared" si="27"/>
        <v>5.9162562759747281</v>
      </c>
      <c r="J123" s="93">
        <f t="shared" si="18"/>
        <v>-9.433665885914766E-3</v>
      </c>
      <c r="K123" s="101">
        <f t="shared" si="28"/>
        <v>-5.6343510859277579E-2</v>
      </c>
      <c r="L123" s="75"/>
    </row>
    <row r="124" spans="2:12" x14ac:dyDescent="0.25">
      <c r="B124" s="22"/>
      <c r="C124" s="54" t="s">
        <v>37</v>
      </c>
      <c r="D124" s="84" t="s">
        <v>46</v>
      </c>
      <c r="E124" s="86">
        <v>0.33261785061424071</v>
      </c>
      <c r="F124" s="86">
        <v>0.68451435732721533</v>
      </c>
      <c r="G124" s="86">
        <v>0.74914475475759335</v>
      </c>
      <c r="H124" s="86">
        <v>0.77942674061666739</v>
      </c>
      <c r="I124" s="86">
        <v>0.76992093582256393</v>
      </c>
      <c r="J124" s="86">
        <f t="shared" si="18"/>
        <v>-1.2195892569175415E-2</v>
      </c>
      <c r="K124" s="95">
        <f t="shared" ref="K124:K125" si="29">(I124-H124)*100</f>
        <v>-0.95058047941034562</v>
      </c>
      <c r="L124" s="86"/>
    </row>
    <row r="125" spans="2:12" x14ac:dyDescent="0.25">
      <c r="B125" s="22"/>
      <c r="C125" s="56"/>
      <c r="D125" s="18" t="s">
        <v>47</v>
      </c>
      <c r="E125" s="21">
        <v>0.38983533837490153</v>
      </c>
      <c r="F125" s="21">
        <v>0.77783927328515179</v>
      </c>
      <c r="G125" s="21">
        <v>0.80989669346160831</v>
      </c>
      <c r="H125" s="21">
        <v>0.81771161303206763</v>
      </c>
      <c r="I125" s="21">
        <v>0.80628247443436274</v>
      </c>
      <c r="J125" s="21">
        <f t="shared" si="18"/>
        <v>-1.3976979677866819E-2</v>
      </c>
      <c r="K125" s="55">
        <f t="shared" si="29"/>
        <v>-1.1429138597704891</v>
      </c>
      <c r="L125" s="21"/>
    </row>
    <row r="126" spans="2:12" x14ac:dyDescent="0.25">
      <c r="B126" s="22"/>
      <c r="C126" s="56"/>
      <c r="D126" s="24" t="s">
        <v>48</v>
      </c>
      <c r="E126" s="89">
        <v>0.23968642372655286</v>
      </c>
      <c r="F126" s="89">
        <v>0.62439112074042935</v>
      </c>
      <c r="G126" s="89">
        <v>0.70465983217417083</v>
      </c>
      <c r="H126" s="89">
        <v>0.72684632801448956</v>
      </c>
      <c r="I126" s="89">
        <v>0.73457893964383092</v>
      </c>
      <c r="J126" s="89">
        <f t="shared" si="18"/>
        <v>1.0638578377996755E-2</v>
      </c>
      <c r="K126" s="57">
        <f>(I126-H126)*100</f>
        <v>0.77326116293413572</v>
      </c>
      <c r="L126" s="89"/>
    </row>
    <row r="127" spans="2:12" x14ac:dyDescent="0.25">
      <c r="B127" s="22"/>
      <c r="C127" s="56"/>
      <c r="D127" s="24" t="s">
        <v>49</v>
      </c>
      <c r="E127" s="89">
        <v>0.27862532920322586</v>
      </c>
      <c r="F127" s="89">
        <v>0.52069452258975191</v>
      </c>
      <c r="G127" s="89">
        <v>0.50906694562597643</v>
      </c>
      <c r="H127" s="89">
        <v>0.57143053682965084</v>
      </c>
      <c r="I127" s="89">
        <v>0.57465028049482159</v>
      </c>
      <c r="J127" s="89">
        <f t="shared" si="18"/>
        <v>5.6345320343469396E-3</v>
      </c>
      <c r="K127" s="57">
        <f t="shared" ref="K127:K134" si="30">(I127-H127)*100</f>
        <v>0.32197436651707489</v>
      </c>
      <c r="L127" s="89"/>
    </row>
    <row r="128" spans="2:12" x14ac:dyDescent="0.25">
      <c r="B128" s="22"/>
      <c r="C128" s="56"/>
      <c r="D128" s="24" t="s">
        <v>50</v>
      </c>
      <c r="E128" s="89">
        <v>0.17208278804998034</v>
      </c>
      <c r="F128" s="89">
        <v>0.59012544133592404</v>
      </c>
      <c r="G128" s="89">
        <v>0.67339862193354127</v>
      </c>
      <c r="H128" s="89">
        <v>0.89839477895147568</v>
      </c>
      <c r="I128" s="89">
        <v>0.67180535050744949</v>
      </c>
      <c r="J128" s="89">
        <f t="shared" si="18"/>
        <v>-0.25221587853446858</v>
      </c>
      <c r="K128" s="57">
        <f t="shared" si="30"/>
        <v>-22.658942844402617</v>
      </c>
      <c r="L128" s="89"/>
    </row>
    <row r="129" spans="2:12" x14ac:dyDescent="0.25">
      <c r="B129" s="22"/>
      <c r="C129" s="56"/>
      <c r="D129" s="24" t="s">
        <v>51</v>
      </c>
      <c r="E129" s="89">
        <v>0.39584411223200811</v>
      </c>
      <c r="F129" s="89">
        <v>0.62367422589028498</v>
      </c>
      <c r="G129" s="89">
        <v>0.72327025321693073</v>
      </c>
      <c r="H129" s="89">
        <v>0.78227326215539961</v>
      </c>
      <c r="I129" s="89">
        <v>0.7852613012483628</v>
      </c>
      <c r="J129" s="89">
        <f t="shared" si="18"/>
        <v>3.8196871061784154E-3</v>
      </c>
      <c r="K129" s="57">
        <f t="shared" si="30"/>
        <v>0.29880390929631906</v>
      </c>
      <c r="L129" s="89"/>
    </row>
    <row r="130" spans="2:12" x14ac:dyDescent="0.25">
      <c r="B130" s="22"/>
      <c r="C130" s="56"/>
      <c r="D130" s="24" t="s">
        <v>52</v>
      </c>
      <c r="E130" s="89">
        <v>0.34163028273494128</v>
      </c>
      <c r="F130" s="89">
        <v>0.57092124371389252</v>
      </c>
      <c r="G130" s="89">
        <v>0.63330921700949272</v>
      </c>
      <c r="H130" s="89">
        <v>0.61187367549265581</v>
      </c>
      <c r="I130" s="89">
        <v>0.61308923253780445</v>
      </c>
      <c r="J130" s="89">
        <f t="shared" si="18"/>
        <v>1.9866143843660922E-3</v>
      </c>
      <c r="K130" s="57">
        <f t="shared" si="30"/>
        <v>0.12155570451486408</v>
      </c>
      <c r="L130" s="89"/>
    </row>
    <row r="131" spans="2:12" x14ac:dyDescent="0.25">
      <c r="B131" s="22"/>
      <c r="C131" s="56"/>
      <c r="D131" s="24" t="s">
        <v>53</v>
      </c>
      <c r="E131" s="89">
        <v>0.6339630155487066</v>
      </c>
      <c r="F131" s="89">
        <v>0.80688636486140175</v>
      </c>
      <c r="G131" s="89">
        <v>0.80654313257110166</v>
      </c>
      <c r="H131" s="89">
        <v>0.85049057300156861</v>
      </c>
      <c r="I131" s="89">
        <v>0.84764384939895743</v>
      </c>
      <c r="J131" s="89">
        <f t="shared" si="18"/>
        <v>-3.3471547986293482E-3</v>
      </c>
      <c r="K131" s="57">
        <f t="shared" si="30"/>
        <v>-0.28467236026111786</v>
      </c>
      <c r="L131" s="89"/>
    </row>
    <row r="132" spans="2:12" x14ac:dyDescent="0.25">
      <c r="B132" s="22"/>
      <c r="C132" s="56"/>
      <c r="D132" s="24" t="s">
        <v>54</v>
      </c>
      <c r="E132" s="89">
        <v>0.35031183648021108</v>
      </c>
      <c r="F132" s="89">
        <v>0.5415360563447007</v>
      </c>
      <c r="G132" s="89">
        <v>0.55888038454427791</v>
      </c>
      <c r="H132" s="89">
        <v>0.57981106074450639</v>
      </c>
      <c r="I132" s="89">
        <v>0.61999393485539578</v>
      </c>
      <c r="J132" s="89">
        <f t="shared" si="18"/>
        <v>6.9303393521490619E-2</v>
      </c>
      <c r="K132" s="57">
        <f t="shared" si="30"/>
        <v>4.0182874110889388</v>
      </c>
      <c r="L132" s="89"/>
    </row>
    <row r="133" spans="2:12" x14ac:dyDescent="0.25">
      <c r="B133" s="22"/>
      <c r="C133" s="56"/>
      <c r="D133" s="24" t="s">
        <v>55</v>
      </c>
      <c r="E133" s="89">
        <v>0.33670258771827299</v>
      </c>
      <c r="F133" s="89">
        <v>0.74043340784195188</v>
      </c>
      <c r="G133" s="89">
        <v>0.8081697282113367</v>
      </c>
      <c r="H133" s="89">
        <v>0.85737641030883049</v>
      </c>
      <c r="I133" s="89">
        <v>0.84908767642679017</v>
      </c>
      <c r="J133" s="89">
        <f t="shared" si="18"/>
        <v>-9.667555326201116E-3</v>
      </c>
      <c r="K133" s="57">
        <f t="shared" si="30"/>
        <v>-0.82887338820403222</v>
      </c>
      <c r="L133" s="27"/>
    </row>
    <row r="134" spans="2:12" x14ac:dyDescent="0.25">
      <c r="B134" s="22"/>
      <c r="C134" s="58"/>
      <c r="D134" s="29" t="s">
        <v>56</v>
      </c>
      <c r="E134" s="89">
        <v>0.20848462606656518</v>
      </c>
      <c r="F134" s="89">
        <v>0.50336994210209485</v>
      </c>
      <c r="G134" s="89">
        <v>0.71391323941244011</v>
      </c>
      <c r="H134" s="89">
        <v>0.66204620637289002</v>
      </c>
      <c r="I134" s="89">
        <v>0.65383732120930549</v>
      </c>
      <c r="J134" s="89">
        <f t="shared" si="18"/>
        <v>-1.2399263200310484E-2</v>
      </c>
      <c r="K134" s="57">
        <f t="shared" si="30"/>
        <v>-0.82088851635845339</v>
      </c>
      <c r="L134" s="60"/>
    </row>
    <row r="135" spans="2:12" x14ac:dyDescent="0.25">
      <c r="B135" s="22"/>
      <c r="C135" s="61" t="s">
        <v>40</v>
      </c>
      <c r="D135" s="84" t="s">
        <v>46</v>
      </c>
      <c r="E135" s="85">
        <v>66455.25</v>
      </c>
      <c r="F135" s="85">
        <v>122887.25</v>
      </c>
      <c r="G135" s="85">
        <v>124996.5</v>
      </c>
      <c r="H135" s="85">
        <v>127052.625</v>
      </c>
      <c r="I135" s="85">
        <v>125187.125</v>
      </c>
      <c r="J135" s="86">
        <f t="shared" si="18"/>
        <v>-1.4682892226744682E-2</v>
      </c>
      <c r="K135" s="85">
        <f t="shared" ref="K135:K136" si="31">I135-H135</f>
        <v>-1865.5</v>
      </c>
      <c r="L135" s="86">
        <f>I135/$I$135</f>
        <v>1</v>
      </c>
    </row>
    <row r="136" spans="2:12" x14ac:dyDescent="0.25">
      <c r="B136" s="22"/>
      <c r="C136" s="36"/>
      <c r="D136" s="33" t="s">
        <v>47</v>
      </c>
      <c r="E136" s="34">
        <v>24077.5</v>
      </c>
      <c r="F136" s="34">
        <v>44014.25</v>
      </c>
      <c r="G136" s="34">
        <v>45607.125</v>
      </c>
      <c r="H136" s="34">
        <v>46359.125</v>
      </c>
      <c r="I136" s="34">
        <v>44639.75</v>
      </c>
      <c r="J136" s="45">
        <f t="shared" si="18"/>
        <v>-3.7088167647685299E-2</v>
      </c>
      <c r="K136" s="34">
        <f t="shared" si="31"/>
        <v>-1719.375</v>
      </c>
      <c r="L136" s="47">
        <f t="shared" ref="L136:L145" si="32">I136/$I$135</f>
        <v>0.35658419346238679</v>
      </c>
    </row>
    <row r="137" spans="2:12" x14ac:dyDescent="0.25">
      <c r="B137" s="22"/>
      <c r="C137" s="36"/>
      <c r="D137" s="4" t="s">
        <v>48</v>
      </c>
      <c r="E137" s="37">
        <v>18415.625</v>
      </c>
      <c r="F137" s="37">
        <v>37798.75</v>
      </c>
      <c r="G137" s="37">
        <v>37351.875</v>
      </c>
      <c r="H137" s="37">
        <v>37691.5</v>
      </c>
      <c r="I137" s="37">
        <v>37327.25</v>
      </c>
      <c r="J137" s="97">
        <f>I137/H137-1</f>
        <v>-9.6639825955454617E-3</v>
      </c>
      <c r="K137" s="37">
        <f>I137-H137</f>
        <v>-364.25</v>
      </c>
      <c r="L137" s="98">
        <f t="shared" si="32"/>
        <v>0.2981716370593222</v>
      </c>
    </row>
    <row r="138" spans="2:12" x14ac:dyDescent="0.25">
      <c r="B138" s="22"/>
      <c r="C138" s="36"/>
      <c r="D138" s="4" t="s">
        <v>49</v>
      </c>
      <c r="E138" s="37">
        <v>602</v>
      </c>
      <c r="F138" s="37">
        <v>833.5</v>
      </c>
      <c r="G138" s="37">
        <v>893.375</v>
      </c>
      <c r="H138" s="37">
        <v>893.375</v>
      </c>
      <c r="I138" s="37">
        <v>915.5</v>
      </c>
      <c r="J138" s="97">
        <f t="shared" ref="J138:J145" si="33">I138/H138-1</f>
        <v>2.4765635931159879E-2</v>
      </c>
      <c r="K138" s="37">
        <f t="shared" ref="K138:K145" si="34">I138-H138</f>
        <v>22.125</v>
      </c>
      <c r="L138" s="98">
        <f t="shared" si="32"/>
        <v>7.313052360616158E-3</v>
      </c>
    </row>
    <row r="139" spans="2:12" x14ac:dyDescent="0.25">
      <c r="B139" s="22"/>
      <c r="C139" s="36"/>
      <c r="D139" s="4" t="s">
        <v>50</v>
      </c>
      <c r="E139" s="37">
        <v>3808</v>
      </c>
      <c r="F139" s="37">
        <v>4562</v>
      </c>
      <c r="G139" s="37">
        <v>4419</v>
      </c>
      <c r="H139" s="37">
        <v>4370.5</v>
      </c>
      <c r="I139" s="37">
        <v>4616</v>
      </c>
      <c r="J139" s="97">
        <f t="shared" si="33"/>
        <v>5.6172062693055747E-2</v>
      </c>
      <c r="K139" s="37">
        <f t="shared" si="34"/>
        <v>245.5</v>
      </c>
      <c r="L139" s="98">
        <f t="shared" si="32"/>
        <v>3.6872801416279827E-2</v>
      </c>
    </row>
    <row r="140" spans="2:12" x14ac:dyDescent="0.25">
      <c r="B140" s="22"/>
      <c r="C140" s="36"/>
      <c r="D140" s="4" t="s">
        <v>51</v>
      </c>
      <c r="E140" s="37">
        <v>8387.75</v>
      </c>
      <c r="F140" s="37">
        <v>18385.5</v>
      </c>
      <c r="G140" s="37">
        <v>19097</v>
      </c>
      <c r="H140" s="37">
        <v>20011.25</v>
      </c>
      <c r="I140" s="37">
        <v>19988.25</v>
      </c>
      <c r="J140" s="97">
        <f t="shared" si="33"/>
        <v>-1.14935348866263E-3</v>
      </c>
      <c r="K140" s="37">
        <f t="shared" si="34"/>
        <v>-23</v>
      </c>
      <c r="L140" s="98">
        <f t="shared" si="32"/>
        <v>0.15966697853313588</v>
      </c>
    </row>
    <row r="141" spans="2:12" x14ac:dyDescent="0.25">
      <c r="B141" s="22"/>
      <c r="C141" s="36"/>
      <c r="D141" s="4" t="s">
        <v>52</v>
      </c>
      <c r="E141" s="37">
        <v>485</v>
      </c>
      <c r="F141" s="37">
        <v>648.75</v>
      </c>
      <c r="G141" s="37">
        <v>659.875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5.3759521995572629E-3</v>
      </c>
    </row>
    <row r="142" spans="2:12" x14ac:dyDescent="0.25">
      <c r="B142" s="22"/>
      <c r="C142" s="36"/>
      <c r="D142" s="4" t="s">
        <v>53</v>
      </c>
      <c r="E142" s="37">
        <v>2364.5</v>
      </c>
      <c r="F142" s="37">
        <v>4349.75</v>
      </c>
      <c r="G142" s="37">
        <v>4791</v>
      </c>
      <c r="H142" s="37">
        <v>4797</v>
      </c>
      <c r="I142" s="37">
        <v>4770</v>
      </c>
      <c r="J142" s="97">
        <f t="shared" si="33"/>
        <v>-5.6285178236398226E-3</v>
      </c>
      <c r="K142" s="37">
        <f t="shared" si="34"/>
        <v>-27</v>
      </c>
      <c r="L142" s="98">
        <f t="shared" si="32"/>
        <v>3.810295986907599E-2</v>
      </c>
    </row>
    <row r="143" spans="2:12" x14ac:dyDescent="0.25">
      <c r="B143" s="22"/>
      <c r="C143" s="36"/>
      <c r="D143" s="4" t="s">
        <v>54</v>
      </c>
      <c r="E143" s="37">
        <v>2160.5</v>
      </c>
      <c r="F143" s="37">
        <v>2605.125</v>
      </c>
      <c r="G143" s="37">
        <v>2783.125</v>
      </c>
      <c r="H143" s="37">
        <v>2754.2499999999995</v>
      </c>
      <c r="I143" s="37">
        <v>2660.125</v>
      </c>
      <c r="J143" s="97">
        <f t="shared" si="33"/>
        <v>-3.4174457656349078E-2</v>
      </c>
      <c r="K143" s="37">
        <f t="shared" si="34"/>
        <v>-94.124999999999545</v>
      </c>
      <c r="L143" s="98">
        <f t="shared" si="32"/>
        <v>2.1249189962625949E-2</v>
      </c>
    </row>
    <row r="144" spans="2:12" x14ac:dyDescent="0.25">
      <c r="B144" s="22"/>
      <c r="C144" s="36"/>
      <c r="D144" s="4" t="s">
        <v>55</v>
      </c>
      <c r="E144" s="37">
        <v>3507.875</v>
      </c>
      <c r="F144" s="37">
        <v>6412.375</v>
      </c>
      <c r="G144" s="37">
        <v>6325.75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5.1898308232575831E-2</v>
      </c>
    </row>
    <row r="145" spans="2:12" x14ac:dyDescent="0.25">
      <c r="B145" s="63"/>
      <c r="C145" s="40"/>
      <c r="D145" s="41" t="s">
        <v>56</v>
      </c>
      <c r="E145" s="92">
        <v>2646.5</v>
      </c>
      <c r="F145" s="92">
        <v>3277.25</v>
      </c>
      <c r="G145" s="92">
        <v>3068.3749999999995</v>
      </c>
      <c r="H145" s="92">
        <v>3087.625</v>
      </c>
      <c r="I145" s="92">
        <v>3100.2499999999995</v>
      </c>
      <c r="J145" s="81">
        <f t="shared" si="33"/>
        <v>4.0889032832678307E-3</v>
      </c>
      <c r="K145" s="92">
        <f t="shared" si="34"/>
        <v>12.624999999999545</v>
      </c>
      <c r="L145" s="75">
        <f t="shared" si="32"/>
        <v>2.4764926904424073E-2</v>
      </c>
    </row>
    <row r="146" spans="2:12" ht="6" customHeight="1" x14ac:dyDescent="0.25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6"/>
    </row>
    <row r="147" spans="2:12" x14ac:dyDescent="0.25">
      <c r="B147" s="68" t="s">
        <v>58</v>
      </c>
      <c r="C147" s="68"/>
      <c r="D147" s="68"/>
      <c r="E147" s="68"/>
      <c r="F147" s="68"/>
      <c r="G147" s="68"/>
      <c r="H147" s="68"/>
      <c r="I147" s="68"/>
      <c r="J147" s="68"/>
      <c r="K147" s="68"/>
    </row>
    <row r="148" spans="2:12" x14ac:dyDescent="0.25">
      <c r="B148" s="80"/>
    </row>
    <row r="150" spans="2:12" ht="21.75" thickBot="1" x14ac:dyDescent="0.3">
      <c r="B150" s="12" t="s">
        <v>59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45</v>
      </c>
      <c r="C153" s="17" t="s">
        <v>8</v>
      </c>
      <c r="D153" s="84" t="s">
        <v>46</v>
      </c>
      <c r="E153" s="85">
        <v>1565303</v>
      </c>
      <c r="F153" s="85">
        <v>2335438</v>
      </c>
      <c r="G153" s="85">
        <v>4757683</v>
      </c>
      <c r="H153" s="85">
        <v>5188807</v>
      </c>
      <c r="I153" s="85">
        <v>5480280</v>
      </c>
      <c r="J153" s="86">
        <f>I153/H153-1</f>
        <v>5.6173413272068151E-2</v>
      </c>
      <c r="K153" s="85">
        <f>I153-H153</f>
        <v>291473</v>
      </c>
      <c r="L153" s="86">
        <f>I153/$I$153</f>
        <v>1</v>
      </c>
    </row>
    <row r="154" spans="2:12" x14ac:dyDescent="0.25">
      <c r="B154" s="22"/>
      <c r="C154" s="23"/>
      <c r="D154" s="18" t="s">
        <v>47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48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9">
        <f>I155/H155-1</f>
        <v>5.139858391579244E-2</v>
      </c>
      <c r="K155" s="25">
        <f>I155-H155</f>
        <v>67845</v>
      </c>
      <c r="L155" s="89">
        <f t="shared" si="37"/>
        <v>0.2532394330216704</v>
      </c>
    </row>
    <row r="156" spans="2:12" x14ac:dyDescent="0.25">
      <c r="B156" s="22"/>
      <c r="C156" s="23"/>
      <c r="D156" s="24" t="s">
        <v>49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9">
        <f t="shared" ref="J156:J218" si="38">I156/H156-1</f>
        <v>-0.14519407418989172</v>
      </c>
      <c r="K156" s="25">
        <f t="shared" ref="K156:K185" si="39">I156-H156</f>
        <v>-7429</v>
      </c>
      <c r="L156" s="89">
        <f t="shared" si="37"/>
        <v>7.9807966016334931E-3</v>
      </c>
    </row>
    <row r="157" spans="2:12" x14ac:dyDescent="0.25">
      <c r="B157" s="22"/>
      <c r="C157" s="23"/>
      <c r="D157" s="24" t="s">
        <v>50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9">
        <f t="shared" si="38"/>
        <v>0.28925638216829674</v>
      </c>
      <c r="K157" s="25">
        <f t="shared" si="39"/>
        <v>52019</v>
      </c>
      <c r="L157" s="89">
        <f t="shared" si="37"/>
        <v>4.2307327362835476E-2</v>
      </c>
    </row>
    <row r="158" spans="2:12" x14ac:dyDescent="0.25">
      <c r="B158" s="22"/>
      <c r="C158" s="23"/>
      <c r="D158" s="24" t="s">
        <v>51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9">
        <f t="shared" si="38"/>
        <v>0.14602781482187077</v>
      </c>
      <c r="K158" s="25">
        <f t="shared" si="39"/>
        <v>116508</v>
      </c>
      <c r="L158" s="89">
        <f t="shared" si="37"/>
        <v>0.16684475975680074</v>
      </c>
    </row>
    <row r="159" spans="2:12" x14ac:dyDescent="0.25">
      <c r="B159" s="22"/>
      <c r="C159" s="23"/>
      <c r="D159" s="24" t="s">
        <v>52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9">
        <f t="shared" si="38"/>
        <v>-1.3222827862510056E-2</v>
      </c>
      <c r="K159" s="25">
        <f t="shared" si="39"/>
        <v>-769</v>
      </c>
      <c r="L159" s="89">
        <f t="shared" si="37"/>
        <v>1.0471727721941215E-2</v>
      </c>
    </row>
    <row r="160" spans="2:12" x14ac:dyDescent="0.25">
      <c r="B160" s="22"/>
      <c r="C160" s="23"/>
      <c r="D160" s="24" t="s">
        <v>53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9">
        <f t="shared" si="38"/>
        <v>-5.3217096615832848E-2</v>
      </c>
      <c r="K160" s="25">
        <f t="shared" si="39"/>
        <v>-13442</v>
      </c>
      <c r="L160" s="89">
        <f t="shared" si="37"/>
        <v>4.3637551365988597E-2</v>
      </c>
    </row>
    <row r="161" spans="2:12" x14ac:dyDescent="0.25">
      <c r="B161" s="22"/>
      <c r="C161" s="23"/>
      <c r="D161" s="24" t="s">
        <v>54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9">
        <f t="shared" si="38"/>
        <v>4.9190954752853289E-2</v>
      </c>
      <c r="K161" s="25">
        <f t="shared" si="39"/>
        <v>11762</v>
      </c>
      <c r="L161" s="89">
        <f t="shared" si="37"/>
        <v>4.5777040589166977E-2</v>
      </c>
    </row>
    <row r="162" spans="2:12" x14ac:dyDescent="0.25">
      <c r="B162" s="22"/>
      <c r="C162" s="23"/>
      <c r="D162" s="24" t="s">
        <v>55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56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60">
        <f t="shared" si="38"/>
        <v>4.2184126365687691E-2</v>
      </c>
      <c r="K163" s="90">
        <f t="shared" si="39"/>
        <v>5197</v>
      </c>
      <c r="L163" s="60">
        <f t="shared" si="37"/>
        <v>2.3428547446480836E-2</v>
      </c>
    </row>
    <row r="164" spans="2:12" x14ac:dyDescent="0.25">
      <c r="B164" s="22"/>
      <c r="C164" s="32" t="s">
        <v>18</v>
      </c>
      <c r="D164" s="84" t="s">
        <v>46</v>
      </c>
      <c r="E164" s="85">
        <v>1664028</v>
      </c>
      <c r="F164" s="85">
        <v>2347681</v>
      </c>
      <c r="G164" s="85">
        <v>4832844</v>
      </c>
      <c r="H164" s="85">
        <v>5281361</v>
      </c>
      <c r="I164" s="85">
        <v>5576793</v>
      </c>
      <c r="J164" s="86">
        <f>I164/H164-1</f>
        <v>5.5938611278418593E-2</v>
      </c>
      <c r="K164" s="85">
        <f>I164-H164</f>
        <v>295432</v>
      </c>
      <c r="L164" s="86">
        <f t="shared" ref="L164:L174" si="40">I164/$I$164</f>
        <v>1</v>
      </c>
    </row>
    <row r="165" spans="2:12" x14ac:dyDescent="0.25">
      <c r="B165" s="22"/>
      <c r="C165" s="36"/>
      <c r="D165" s="33" t="s">
        <v>47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48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49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50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51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52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53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54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55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56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5">
        <f t="shared" si="40"/>
        <v>2.3378131481659799E-2</v>
      </c>
    </row>
    <row r="175" spans="2:12" x14ac:dyDescent="0.25">
      <c r="B175" s="22"/>
      <c r="C175" s="17" t="s">
        <v>22</v>
      </c>
      <c r="D175" s="84" t="s">
        <v>46</v>
      </c>
      <c r="E175" s="85">
        <v>10243785</v>
      </c>
      <c r="F175" s="85">
        <v>13903380</v>
      </c>
      <c r="G175" s="85">
        <v>31405937</v>
      </c>
      <c r="H175" s="85">
        <v>34509923</v>
      </c>
      <c r="I175" s="85">
        <v>36076748</v>
      </c>
      <c r="J175" s="86">
        <f t="shared" si="38"/>
        <v>4.540215867766495E-2</v>
      </c>
      <c r="K175" s="85">
        <f t="shared" si="39"/>
        <v>1566825</v>
      </c>
      <c r="L175" s="86">
        <f>I175/$I$175</f>
        <v>1</v>
      </c>
    </row>
    <row r="176" spans="2:12" x14ac:dyDescent="0.25">
      <c r="B176" s="22"/>
      <c r="C176" s="23"/>
      <c r="D176" s="18" t="s">
        <v>47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48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9">
        <f t="shared" si="38"/>
        <v>2.8305193757092395E-2</v>
      </c>
      <c r="K177" s="25">
        <f t="shared" si="39"/>
        <v>275673</v>
      </c>
      <c r="L177" s="89">
        <f t="shared" si="45"/>
        <v>0.2776020998344973</v>
      </c>
    </row>
    <row r="178" spans="2:12" x14ac:dyDescent="0.25">
      <c r="B178" s="22"/>
      <c r="C178" s="23"/>
      <c r="D178" s="24" t="s">
        <v>49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9">
        <f t="shared" si="38"/>
        <v>6.925591232455286E-2</v>
      </c>
      <c r="K178" s="25">
        <f t="shared" si="39"/>
        <v>12607</v>
      </c>
      <c r="L178" s="89">
        <f t="shared" si="45"/>
        <v>5.3952202121987274E-3</v>
      </c>
    </row>
    <row r="179" spans="2:12" x14ac:dyDescent="0.25">
      <c r="B179" s="22"/>
      <c r="C179" s="23"/>
      <c r="D179" s="24" t="s">
        <v>50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9">
        <f t="shared" si="38"/>
        <v>0.31544163045715301</v>
      </c>
      <c r="K179" s="25">
        <f t="shared" si="39"/>
        <v>326466</v>
      </c>
      <c r="L179" s="89">
        <f t="shared" si="45"/>
        <v>3.7736633024683934E-2</v>
      </c>
    </row>
    <row r="180" spans="2:12" x14ac:dyDescent="0.25">
      <c r="B180" s="22"/>
      <c r="C180" s="23"/>
      <c r="D180" s="24" t="s">
        <v>51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9">
        <f t="shared" si="38"/>
        <v>0.12266872678632468</v>
      </c>
      <c r="K180" s="25">
        <f t="shared" si="39"/>
        <v>628472</v>
      </c>
      <c r="L180" s="89">
        <f t="shared" si="45"/>
        <v>0.15943230249023554</v>
      </c>
    </row>
    <row r="181" spans="2:12" x14ac:dyDescent="0.25">
      <c r="B181" s="22"/>
      <c r="C181" s="23"/>
      <c r="D181" s="24" t="s">
        <v>52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9">
        <f t="shared" si="38"/>
        <v>2.6736958485579887E-2</v>
      </c>
      <c r="K181" s="25">
        <f t="shared" si="39"/>
        <v>3966</v>
      </c>
      <c r="L181" s="89">
        <f t="shared" si="45"/>
        <v>4.2215556679332626E-3</v>
      </c>
    </row>
    <row r="182" spans="2:12" x14ac:dyDescent="0.25">
      <c r="B182" s="22"/>
      <c r="C182" s="23"/>
      <c r="D182" s="24" t="s">
        <v>53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9">
        <f t="shared" si="38"/>
        <v>4.2330952591544957E-3</v>
      </c>
      <c r="K182" s="25">
        <f t="shared" si="39"/>
        <v>6126</v>
      </c>
      <c r="L182" s="89">
        <f t="shared" si="45"/>
        <v>4.0283398049070274E-2</v>
      </c>
    </row>
    <row r="183" spans="2:12" x14ac:dyDescent="0.25">
      <c r="B183" s="22"/>
      <c r="C183" s="23"/>
      <c r="D183" s="24" t="s">
        <v>54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9">
        <f t="shared" si="38"/>
        <v>1.3549895743344642E-2</v>
      </c>
      <c r="K183" s="25">
        <f t="shared" si="39"/>
        <v>7811</v>
      </c>
      <c r="L183" s="89">
        <f t="shared" si="45"/>
        <v>1.6195279020160019E-2</v>
      </c>
    </row>
    <row r="184" spans="2:12" x14ac:dyDescent="0.25">
      <c r="B184" s="22"/>
      <c r="C184" s="23"/>
      <c r="D184" s="24" t="s">
        <v>55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56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60">
        <f t="shared" si="38"/>
        <v>-5.8167805040424514E-2</v>
      </c>
      <c r="K185" s="90">
        <f t="shared" si="39"/>
        <v>-45434</v>
      </c>
      <c r="L185" s="60">
        <f t="shared" si="45"/>
        <v>2.0391278060871782E-2</v>
      </c>
    </row>
    <row r="186" spans="2:12" x14ac:dyDescent="0.25">
      <c r="B186" s="22"/>
      <c r="C186" s="32" t="s">
        <v>23</v>
      </c>
      <c r="D186" s="84" t="s">
        <v>46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6">
        <f t="shared" si="38"/>
        <v>-1.0198376951218058E-2</v>
      </c>
      <c r="K186" s="95">
        <f t="shared" ref="K186:K187" si="47">(I186-H186)</f>
        <v>-6.7827769140673233E-2</v>
      </c>
      <c r="L186" s="86"/>
    </row>
    <row r="187" spans="2:12" x14ac:dyDescent="0.25">
      <c r="B187" s="22"/>
      <c r="C187" s="36"/>
      <c r="D187" s="33" t="s">
        <v>47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48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49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50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51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52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53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54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55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56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5"/>
    </row>
    <row r="197" spans="2:12" x14ac:dyDescent="0.25">
      <c r="B197" s="22"/>
      <c r="C197" s="54" t="s">
        <v>37</v>
      </c>
      <c r="D197" s="84" t="s">
        <v>46</v>
      </c>
      <c r="E197" s="86">
        <v>0.42151592636549812</v>
      </c>
      <c r="F197" s="86">
        <v>0.46071549284573426</v>
      </c>
      <c r="G197" s="86">
        <v>0.69548218463868861</v>
      </c>
      <c r="H197" s="86">
        <v>0.75317428421984389</v>
      </c>
      <c r="I197" s="86">
        <v>0.77369971345652855</v>
      </c>
      <c r="J197" s="86">
        <f t="shared" si="38"/>
        <v>2.725189861991284E-2</v>
      </c>
      <c r="K197" s="95">
        <f>(I197-H197)*100</f>
        <v>2.0525429236684656</v>
      </c>
      <c r="L197" s="86"/>
    </row>
    <row r="198" spans="2:12" x14ac:dyDescent="0.25">
      <c r="B198" s="22"/>
      <c r="C198" s="56"/>
      <c r="D198" s="18" t="s">
        <v>47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5">
        <f t="shared" ref="K198" si="50">(I198-H198)*100</f>
        <v>0.15917100567724995</v>
      </c>
      <c r="L198" s="21"/>
    </row>
    <row r="199" spans="2:12" x14ac:dyDescent="0.25">
      <c r="B199" s="22"/>
      <c r="C199" s="56"/>
      <c r="D199" s="24" t="s">
        <v>48</v>
      </c>
      <c r="E199" s="89">
        <v>0.41641203353334449</v>
      </c>
      <c r="F199" s="89">
        <v>0.38237984856351559</v>
      </c>
      <c r="G199" s="89">
        <v>0.63514820255836268</v>
      </c>
      <c r="H199" s="89">
        <v>0.71202240207954559</v>
      </c>
      <c r="I199" s="89">
        <v>0.72327549742346608</v>
      </c>
      <c r="J199" s="89">
        <f t="shared" si="38"/>
        <v>1.5804411927285544E-2</v>
      </c>
      <c r="K199" s="57">
        <f>(I199-H199)*100</f>
        <v>1.1253095343920494</v>
      </c>
      <c r="L199" s="89"/>
    </row>
    <row r="200" spans="2:12" x14ac:dyDescent="0.25">
      <c r="B200" s="22"/>
      <c r="C200" s="56"/>
      <c r="D200" s="24" t="s">
        <v>49</v>
      </c>
      <c r="E200" s="89">
        <v>0.42174668708366447</v>
      </c>
      <c r="F200" s="89">
        <v>0.40408330264719122</v>
      </c>
      <c r="G200" s="89">
        <v>0.53778304538949095</v>
      </c>
      <c r="H200" s="89">
        <v>0.55454348826086564</v>
      </c>
      <c r="I200" s="89">
        <v>0.59082327086406716</v>
      </c>
      <c r="J200" s="89">
        <f t="shared" si="38"/>
        <v>6.5422790766113792E-2</v>
      </c>
      <c r="K200" s="57">
        <f t="shared" ref="K200:K207" si="51">(I200-H200)*100</f>
        <v>3.6279782603201527</v>
      </c>
      <c r="L200" s="89"/>
    </row>
    <row r="201" spans="2:12" x14ac:dyDescent="0.25">
      <c r="B201" s="22"/>
      <c r="C201" s="56"/>
      <c r="D201" s="24" t="s">
        <v>50</v>
      </c>
      <c r="E201" s="89">
        <v>0.31148476369141237</v>
      </c>
      <c r="F201" s="89">
        <v>0.28621210694206145</v>
      </c>
      <c r="G201" s="89">
        <v>0.60938004840462912</v>
      </c>
      <c r="H201" s="89">
        <v>0.6452598187198163</v>
      </c>
      <c r="I201" s="89">
        <v>0.84038066713662607</v>
      </c>
      <c r="J201" s="89">
        <f t="shared" si="38"/>
        <v>0.30239113416968366</v>
      </c>
      <c r="K201" s="57">
        <f t="shared" si="51"/>
        <v>19.512084841680977</v>
      </c>
      <c r="L201" s="89"/>
    </row>
    <row r="202" spans="2:12" x14ac:dyDescent="0.25">
      <c r="B202" s="22"/>
      <c r="C202" s="56"/>
      <c r="D202" s="24" t="s">
        <v>51</v>
      </c>
      <c r="E202" s="89">
        <v>0.48948502261743165</v>
      </c>
      <c r="F202" s="89">
        <v>0.48615455783025679</v>
      </c>
      <c r="G202" s="89">
        <v>0.6493275173640638</v>
      </c>
      <c r="H202" s="89">
        <v>0.73071425433679682</v>
      </c>
      <c r="I202" s="89">
        <v>0.78531451498170857</v>
      </c>
      <c r="J202" s="89">
        <f t="shared" si="38"/>
        <v>7.4721767532053285E-2</v>
      </c>
      <c r="K202" s="57">
        <f t="shared" si="51"/>
        <v>5.4600260644911742</v>
      </c>
      <c r="L202" s="89"/>
    </row>
    <row r="203" spans="2:12" x14ac:dyDescent="0.25">
      <c r="B203" s="22"/>
      <c r="C203" s="56"/>
      <c r="D203" s="24" t="s">
        <v>52</v>
      </c>
      <c r="E203" s="89">
        <v>0.5147906295498732</v>
      </c>
      <c r="F203" s="89">
        <v>0.42945341263098274</v>
      </c>
      <c r="G203" s="89">
        <v>0.57741590694750078</v>
      </c>
      <c r="H203" s="89">
        <v>0.61259601883208059</v>
      </c>
      <c r="I203" s="89">
        <v>0.6183064169082243</v>
      </c>
      <c r="J203" s="89">
        <f t="shared" si="38"/>
        <v>9.3216375892071213E-3</v>
      </c>
      <c r="K203" s="57">
        <f t="shared" si="51"/>
        <v>0.57103980761437079</v>
      </c>
      <c r="L203" s="89"/>
    </row>
    <row r="204" spans="2:12" x14ac:dyDescent="0.25">
      <c r="B204" s="22"/>
      <c r="C204" s="56"/>
      <c r="D204" s="24" t="s">
        <v>53</v>
      </c>
      <c r="E204" s="89">
        <v>0.60407891607923314</v>
      </c>
      <c r="F204" s="89">
        <v>0.70336128458075009</v>
      </c>
      <c r="G204" s="89">
        <v>0.8015089072176752</v>
      </c>
      <c r="H204" s="89">
        <v>0.82779844332469787</v>
      </c>
      <c r="I204" s="89">
        <v>0.82775664662909765</v>
      </c>
      <c r="J204" s="89">
        <f t="shared" si="38"/>
        <v>-5.0491391880846948E-5</v>
      </c>
      <c r="K204" s="57">
        <f t="shared" si="51"/>
        <v>-4.1796695600226919E-3</v>
      </c>
      <c r="L204" s="89"/>
    </row>
    <row r="205" spans="2:12" x14ac:dyDescent="0.25">
      <c r="B205" s="22"/>
      <c r="C205" s="56"/>
      <c r="D205" s="24" t="s">
        <v>54</v>
      </c>
      <c r="E205" s="89">
        <v>0.43917828766012645</v>
      </c>
      <c r="F205" s="89">
        <v>0.43287194104141685</v>
      </c>
      <c r="G205" s="89">
        <v>0.55540181632567553</v>
      </c>
      <c r="H205" s="89">
        <v>0.56942335787332776</v>
      </c>
      <c r="I205" s="89">
        <v>0.58812285219043858</v>
      </c>
      <c r="J205" s="89">
        <f t="shared" si="38"/>
        <v>3.283935240547442E-2</v>
      </c>
      <c r="K205" s="57">
        <f t="shared" si="51"/>
        <v>1.8699494317110821</v>
      </c>
      <c r="L205" s="89"/>
    </row>
    <row r="206" spans="2:12" x14ac:dyDescent="0.25">
      <c r="B206" s="22"/>
      <c r="C206" s="56"/>
      <c r="D206" s="24" t="s">
        <v>55</v>
      </c>
      <c r="E206" s="89">
        <v>0.49125694136118242</v>
      </c>
      <c r="F206" s="89">
        <v>0.48201408869433904</v>
      </c>
      <c r="G206" s="89">
        <v>0.74892677369097149</v>
      </c>
      <c r="H206" s="89">
        <v>0.81331329152256404</v>
      </c>
      <c r="I206" s="89">
        <v>0.84524916570756325</v>
      </c>
      <c r="J206" s="89">
        <f t="shared" si="38"/>
        <v>3.9266386665357089E-2</v>
      </c>
      <c r="K206" s="57">
        <f t="shared" si="51"/>
        <v>3.1935874184999213</v>
      </c>
      <c r="L206" s="27"/>
    </row>
    <row r="207" spans="2:12" x14ac:dyDescent="0.25">
      <c r="B207" s="22"/>
      <c r="C207" s="58"/>
      <c r="D207" s="29" t="s">
        <v>56</v>
      </c>
      <c r="E207" s="89">
        <v>0.36139382757206262</v>
      </c>
      <c r="F207" s="89">
        <v>0.30640431884692987</v>
      </c>
      <c r="G207" s="89">
        <v>0.53127749995092166</v>
      </c>
      <c r="H207" s="89">
        <v>0.69652045193105128</v>
      </c>
      <c r="I207" s="89">
        <v>0.64923634412435949</v>
      </c>
      <c r="J207" s="89">
        <f t="shared" si="38"/>
        <v>-6.7886172869152772E-2</v>
      </c>
      <c r="K207" s="57">
        <f t="shared" si="51"/>
        <v>-4.7284107806691793</v>
      </c>
      <c r="L207" s="60"/>
    </row>
    <row r="208" spans="2:12" x14ac:dyDescent="0.25">
      <c r="B208" s="22"/>
      <c r="C208" s="61" t="s">
        <v>60</v>
      </c>
      <c r="D208" s="84" t="s">
        <v>46</v>
      </c>
      <c r="E208" s="85">
        <v>66601</v>
      </c>
      <c r="F208" s="85">
        <v>82456</v>
      </c>
      <c r="G208" s="85">
        <v>123696</v>
      </c>
      <c r="H208" s="85">
        <v>125536.00000000001</v>
      </c>
      <c r="I208" s="85">
        <v>127400</v>
      </c>
      <c r="J208" s="86">
        <f t="shared" si="38"/>
        <v>1.4848330359418682E-2</v>
      </c>
      <c r="K208" s="85">
        <f t="shared" ref="K208:K209" si="52">I208-H208</f>
        <v>1863.9999999999854</v>
      </c>
      <c r="L208" s="86">
        <f t="shared" ref="L208:L218" si="53">I208/$I$208</f>
        <v>1</v>
      </c>
    </row>
    <row r="209" spans="2:12" x14ac:dyDescent="0.25">
      <c r="B209" s="22"/>
      <c r="C209" s="36"/>
      <c r="D209" s="33" t="s">
        <v>47</v>
      </c>
      <c r="E209" s="34">
        <v>23742</v>
      </c>
      <c r="F209" s="34">
        <v>29697.000000000004</v>
      </c>
      <c r="G209" s="34">
        <v>44233</v>
      </c>
      <c r="H209" s="34">
        <v>45902</v>
      </c>
      <c r="I209" s="34">
        <v>46521.000000000007</v>
      </c>
      <c r="J209" s="45">
        <f t="shared" si="38"/>
        <v>1.3485251187312253E-2</v>
      </c>
      <c r="K209" s="34">
        <f t="shared" si="52"/>
        <v>619.00000000000728</v>
      </c>
      <c r="L209" s="47">
        <f t="shared" si="53"/>
        <v>0.36515698587127166</v>
      </c>
    </row>
    <row r="210" spans="2:12" x14ac:dyDescent="0.25">
      <c r="B210" s="22"/>
      <c r="C210" s="36"/>
      <c r="D210" s="4" t="s">
        <v>48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49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50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51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52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53</v>
      </c>
      <c r="E215" s="37">
        <v>2132</v>
      </c>
      <c r="F215" s="37">
        <v>2908</v>
      </c>
      <c r="G215" s="37">
        <v>4497</v>
      </c>
      <c r="H215" s="37">
        <v>4790.0000000000009</v>
      </c>
      <c r="I215" s="37">
        <v>4797</v>
      </c>
      <c r="J215" s="97">
        <f t="shared" si="38"/>
        <v>1.4613778705634406E-3</v>
      </c>
      <c r="K215" s="37">
        <f t="shared" si="54"/>
        <v>6.9999999999990905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54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55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3"/>
      <c r="C218" s="40"/>
      <c r="D218" s="41" t="s">
        <v>56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1">
        <f t="shared" si="38"/>
        <v>7.8125E-3</v>
      </c>
      <c r="K218" s="92">
        <f t="shared" si="54"/>
        <v>24</v>
      </c>
      <c r="L218" s="75">
        <f t="shared" si="53"/>
        <v>2.4301412872841443E-2</v>
      </c>
    </row>
    <row r="219" spans="2:12" x14ac:dyDescent="0.25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6"/>
    </row>
    <row r="220" spans="2:12" x14ac:dyDescent="0.25">
      <c r="B220" s="68" t="s">
        <v>58</v>
      </c>
      <c r="C220" s="68"/>
      <c r="D220" s="68"/>
      <c r="E220" s="68"/>
      <c r="F220" s="68"/>
      <c r="G220" s="68"/>
      <c r="H220" s="68"/>
      <c r="I220" s="68"/>
      <c r="J220" s="68"/>
      <c r="K220" s="68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E9B5-097A-4C1F-9340-DEA426D28963}">
  <sheetPr>
    <tabColor rgb="FFF29140"/>
    <pageSetUpPr fitToPage="1"/>
  </sheetPr>
  <dimension ref="A1:P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46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71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99</v>
      </c>
      <c r="B9" s="190" t="s">
        <v>100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106</v>
      </c>
      <c r="B10" s="194" t="s">
        <v>106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103</v>
      </c>
      <c r="B11" s="194" t="s">
        <v>103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110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6" customFormat="1" x14ac:dyDescent="0.25">
      <c r="B13" s="194" t="s">
        <v>113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6" customFormat="1" x14ac:dyDescent="0.25">
      <c r="B14" s="194" t="s">
        <v>116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119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126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122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131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147</v>
      </c>
      <c r="B19" s="194" t="s">
        <v>134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148</v>
      </c>
      <c r="B20" s="199" t="s">
        <v>148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47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71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99</v>
      </c>
      <c r="B23" s="190" t="s">
        <v>100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106</v>
      </c>
      <c r="B24" s="194" t="s">
        <v>106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103</v>
      </c>
      <c r="B25" s="194" t="s">
        <v>103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110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6" customFormat="1" x14ac:dyDescent="0.25">
      <c r="B27" s="194" t="s">
        <v>113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6" customFormat="1" x14ac:dyDescent="0.25">
      <c r="B28" s="194" t="s">
        <v>116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119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126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122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131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147</v>
      </c>
      <c r="B33" s="194" t="s">
        <v>134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148</v>
      </c>
      <c r="B34" s="199" t="s">
        <v>148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48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71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99</v>
      </c>
      <c r="B37" s="190" t="s">
        <v>100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106</v>
      </c>
      <c r="B38" s="194" t="s">
        <v>106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103</v>
      </c>
      <c r="B39" s="194" t="s">
        <v>103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110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6" customFormat="1" x14ac:dyDescent="0.25">
      <c r="B41" s="194" t="s">
        <v>113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6" customFormat="1" x14ac:dyDescent="0.25">
      <c r="B42" s="194" t="s">
        <v>116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119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126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122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131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147</v>
      </c>
      <c r="B47" s="194" t="s">
        <v>134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148</v>
      </c>
      <c r="B48" s="199" t="s">
        <v>148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49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71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99</v>
      </c>
      <c r="B51" s="190" t="s">
        <v>100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106</v>
      </c>
      <c r="B52" s="194" t="s">
        <v>106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103</v>
      </c>
      <c r="B53" s="194" t="s">
        <v>103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110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6" customFormat="1" x14ac:dyDescent="0.25">
      <c r="B55" s="194" t="s">
        <v>113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6" customFormat="1" x14ac:dyDescent="0.25">
      <c r="B56" s="194" t="s">
        <v>116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119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126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122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131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147</v>
      </c>
      <c r="B61" s="194" t="s">
        <v>134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148</v>
      </c>
      <c r="B62" s="199" t="s">
        <v>148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50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71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99</v>
      </c>
      <c r="B65" s="190" t="s">
        <v>100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106</v>
      </c>
      <c r="B66" s="194" t="s">
        <v>106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103</v>
      </c>
      <c r="B67" s="194" t="s">
        <v>103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110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6" customFormat="1" x14ac:dyDescent="0.25">
      <c r="B69" s="194" t="s">
        <v>113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6" customFormat="1" x14ac:dyDescent="0.25">
      <c r="B70" s="194" t="s">
        <v>116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119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126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122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131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147</v>
      </c>
      <c r="B75" s="194" t="s">
        <v>134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148</v>
      </c>
      <c r="B76" s="199" t="s">
        <v>148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51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71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99</v>
      </c>
      <c r="B79" s="190" t="s">
        <v>100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106</v>
      </c>
      <c r="B80" s="194" t="s">
        <v>106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103</v>
      </c>
      <c r="B81" s="194" t="s">
        <v>103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110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6" customFormat="1" x14ac:dyDescent="0.25">
      <c r="B83" s="194" t="s">
        <v>113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6" customFormat="1" x14ac:dyDescent="0.25">
      <c r="B84" s="194" t="s">
        <v>116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119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126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122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131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147</v>
      </c>
      <c r="B89" s="194" t="s">
        <v>134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148</v>
      </c>
      <c r="B90" s="199" t="s">
        <v>148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52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71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99</v>
      </c>
      <c r="B93" s="190" t="s">
        <v>100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106</v>
      </c>
      <c r="B94" s="194" t="s">
        <v>106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103</v>
      </c>
      <c r="B95" s="194" t="s">
        <v>103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110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6" customFormat="1" x14ac:dyDescent="0.25">
      <c r="B97" s="194" t="s">
        <v>113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6" customFormat="1" x14ac:dyDescent="0.25">
      <c r="B98" s="194" t="s">
        <v>116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119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126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122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131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147</v>
      </c>
      <c r="B103" s="194" t="s">
        <v>134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148</v>
      </c>
      <c r="B104" s="199" t="s">
        <v>148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53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71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99</v>
      </c>
      <c r="B107" s="190" t="s">
        <v>100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106</v>
      </c>
      <c r="B108" s="194" t="s">
        <v>106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103</v>
      </c>
      <c r="B109" s="194" t="s">
        <v>103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110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6" customFormat="1" x14ac:dyDescent="0.25">
      <c r="B111" s="194" t="s">
        <v>113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6" customFormat="1" x14ac:dyDescent="0.25">
      <c r="B112" s="194" t="s">
        <v>116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119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126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122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131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147</v>
      </c>
      <c r="B117" s="194" t="s">
        <v>134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148</v>
      </c>
      <c r="B118" s="199" t="s">
        <v>148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54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71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99</v>
      </c>
      <c r="B121" s="190" t="s">
        <v>100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106</v>
      </c>
      <c r="B122" s="194" t="s">
        <v>106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103</v>
      </c>
      <c r="B123" s="194" t="s">
        <v>103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110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6" customFormat="1" x14ac:dyDescent="0.25">
      <c r="B125" s="194" t="s">
        <v>113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6" customFormat="1" x14ac:dyDescent="0.25">
      <c r="B126" s="194" t="s">
        <v>116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119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126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122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131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147</v>
      </c>
      <c r="B131" s="194" t="s">
        <v>134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148</v>
      </c>
      <c r="B132" s="199" t="s">
        <v>148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55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71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99</v>
      </c>
      <c r="B135" s="190" t="s">
        <v>100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106</v>
      </c>
      <c r="B136" s="194" t="s">
        <v>106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103</v>
      </c>
      <c r="B137" s="194" t="s">
        <v>103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110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6" customFormat="1" x14ac:dyDescent="0.25">
      <c r="B139" s="194" t="s">
        <v>113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6" customFormat="1" x14ac:dyDescent="0.25">
      <c r="B140" s="194" t="s">
        <v>116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119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126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122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131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147</v>
      </c>
      <c r="B145" s="194" t="s">
        <v>134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148</v>
      </c>
      <c r="B146" s="199" t="s">
        <v>148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56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71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99</v>
      </c>
      <c r="B149" s="190" t="s">
        <v>100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106</v>
      </c>
      <c r="B150" s="194" t="s">
        <v>106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103</v>
      </c>
      <c r="B151" s="194" t="s">
        <v>103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110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6" customFormat="1" x14ac:dyDescent="0.25">
      <c r="B153" s="194" t="s">
        <v>113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6" customFormat="1" x14ac:dyDescent="0.25">
      <c r="B154" s="194" t="s">
        <v>116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119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126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122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131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147</v>
      </c>
      <c r="B159" s="194" t="s">
        <v>134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148</v>
      </c>
      <c r="B160" s="199" t="s">
        <v>148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E1E3-8ADA-49E8-B9A4-14D4EF16D3FC}">
  <sheetPr>
    <tabColor theme="3" tint="0.39997558519241921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3569-00EA-4508-B517-6D3429E12F29}">
  <sheetPr>
    <tabColor theme="4" tint="0.79998168889431442"/>
  </sheetPr>
  <dimension ref="A1:O290"/>
  <sheetViews>
    <sheetView showGridLines="0" topLeftCell="F1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256</v>
      </c>
      <c r="E1" t="s">
        <v>256</v>
      </c>
      <c r="G1" t="s">
        <v>256</v>
      </c>
    </row>
    <row r="4" spans="1:15" ht="48.75" customHeight="1" thickBot="1" x14ac:dyDescent="0.3">
      <c r="B4" s="12" t="s">
        <v>300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71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CONCATENATE("dif ",RIGHT(C7,2),"/",RIGHT(C7-1,2))</f>
        <v>dif 20/19</v>
      </c>
      <c r="E8" s="144" t="s">
        <v>72</v>
      </c>
      <c r="F8" s="143" t="str">
        <f>CONCATENATE("dif ",RIGHT(E7,2),"/",RIGHT(C7,2))</f>
        <v>dif 21/20</v>
      </c>
      <c r="G8" s="144" t="s">
        <v>72</v>
      </c>
      <c r="H8" s="143" t="str">
        <f>CONCATENATE("dif ",RIGHT(G7,2),"/",RIGHT(E7,2))</f>
        <v>dif 22/21</v>
      </c>
      <c r="I8" s="144" t="s">
        <v>72</v>
      </c>
      <c r="J8" s="143" t="str">
        <f>CONCATENATE("dif ",RIGHT(I7,2),"/",RIGHT(G7,2))</f>
        <v>dif 23/22</v>
      </c>
      <c r="K8" s="144" t="s">
        <v>72</v>
      </c>
      <c r="L8" s="143" t="str">
        <f>CONCATENATE("dif ",RIGHT(K7,2),"/",RIGHT(I7,2))</f>
        <v>dif 24/23</v>
      </c>
      <c r="M8" s="144" t="s">
        <v>72</v>
      </c>
      <c r="N8" s="143" t="str">
        <f>CONCATENATE("dif ",RIGHT(M7,2),"/",RIGHT(K7,2))</f>
        <v>dif 25/24</v>
      </c>
    </row>
    <row r="9" spans="1:15" x14ac:dyDescent="0.25">
      <c r="A9" s="1" t="s">
        <v>73</v>
      </c>
      <c r="B9" s="145" t="s">
        <v>74</v>
      </c>
      <c r="C9" s="220">
        <v>8.049077653275921</v>
      </c>
      <c r="D9" s="221">
        <v>-0.46923937694151263</v>
      </c>
      <c r="E9" s="220">
        <v>6.4407994786009128</v>
      </c>
      <c r="F9" s="221">
        <f t="shared" ref="F9:J21" si="0">IFERROR(E9-C9,"-")</f>
        <v>-1.6082781746750081</v>
      </c>
      <c r="G9" s="220">
        <v>7.2707658219083227</v>
      </c>
      <c r="H9" s="221">
        <f t="shared" si="0"/>
        <v>0.82996634330740982</v>
      </c>
      <c r="I9" s="220">
        <v>7.6495140460657698</v>
      </c>
      <c r="J9" s="221">
        <f t="shared" si="0"/>
        <v>0.37874822415744713</v>
      </c>
      <c r="K9" s="220">
        <v>7.4799863525689734</v>
      </c>
      <c r="L9" s="221">
        <f t="shared" ref="L9:L21" si="1">IFERROR(K9-I9,"-")</f>
        <v>-0.16952769349679642</v>
      </c>
      <c r="M9" s="220">
        <v>7.5668246445497633</v>
      </c>
      <c r="N9" s="221">
        <f t="shared" ref="N9:N18" si="2">IFERROR(M9-K9,"-")</f>
        <v>8.6838291980789961E-2</v>
      </c>
    </row>
    <row r="10" spans="1:15" x14ac:dyDescent="0.25">
      <c r="A10" s="1" t="s">
        <v>75</v>
      </c>
      <c r="B10" s="145" t="s">
        <v>76</v>
      </c>
      <c r="C10" s="220">
        <v>7.4743507451034814</v>
      </c>
      <c r="D10" s="221">
        <v>-0.73241368877153423</v>
      </c>
      <c r="E10" s="220">
        <v>4.1890667960536954</v>
      </c>
      <c r="F10" s="221">
        <f t="shared" si="0"/>
        <v>-3.285283949049786</v>
      </c>
      <c r="G10" s="220">
        <v>5.9475019322618365</v>
      </c>
      <c r="H10" s="221">
        <f t="shared" si="0"/>
        <v>1.7584351362081412</v>
      </c>
      <c r="I10" s="220">
        <v>7.1207352712306973</v>
      </c>
      <c r="J10" s="221">
        <f t="shared" si="0"/>
        <v>1.1732333389688607</v>
      </c>
      <c r="K10" s="220">
        <v>7.130149994765886</v>
      </c>
      <c r="L10" s="221">
        <f t="shared" si="1"/>
        <v>9.4147235351886849E-3</v>
      </c>
      <c r="M10" s="220">
        <v>6.9672563150615128</v>
      </c>
      <c r="N10" s="221">
        <f t="shared" si="2"/>
        <v>-0.16289367970437318</v>
      </c>
    </row>
    <row r="11" spans="1:15" x14ac:dyDescent="0.25">
      <c r="A11" s="1" t="s">
        <v>77</v>
      </c>
      <c r="B11" s="145" t="s">
        <v>78</v>
      </c>
      <c r="C11" s="220">
        <v>9.3527138440398492</v>
      </c>
      <c r="D11" s="221">
        <v>2.4588482731563737</v>
      </c>
      <c r="E11" s="220">
        <v>4.3917310759416024</v>
      </c>
      <c r="F11" s="221">
        <f t="shared" si="0"/>
        <v>-4.9609827680982468</v>
      </c>
      <c r="G11" s="220">
        <v>6.4008498583569402</v>
      </c>
      <c r="H11" s="221">
        <f t="shared" si="0"/>
        <v>2.0091187824153378</v>
      </c>
      <c r="I11" s="220">
        <v>6.5608761101911783</v>
      </c>
      <c r="J11" s="221">
        <f t="shared" si="0"/>
        <v>0.16002625183423813</v>
      </c>
      <c r="K11" s="220">
        <v>6.5438265292744955</v>
      </c>
      <c r="L11" s="221">
        <f t="shared" si="1"/>
        <v>-1.7049580916682849E-2</v>
      </c>
      <c r="M11" s="220">
        <v>6.312627201132643</v>
      </c>
      <c r="N11" s="221">
        <f t="shared" si="2"/>
        <v>-0.23119932814185251</v>
      </c>
    </row>
    <row r="12" spans="1:15" x14ac:dyDescent="0.25">
      <c r="A12" s="1" t="s">
        <v>79</v>
      </c>
      <c r="B12" s="145" t="s">
        <v>80</v>
      </c>
      <c r="C12" s="220" t="s">
        <v>256</v>
      </c>
      <c r="D12" s="221" t="s">
        <v>256</v>
      </c>
      <c r="E12" s="220">
        <v>4.1749260355029589</v>
      </c>
      <c r="F12" s="221" t="str">
        <f t="shared" si="0"/>
        <v>-</v>
      </c>
      <c r="G12" s="220">
        <v>5.741822968081606</v>
      </c>
      <c r="H12" s="221">
        <f t="shared" si="0"/>
        <v>1.566896932578647</v>
      </c>
      <c r="I12" s="220">
        <v>5.8235402468226196</v>
      </c>
      <c r="J12" s="221">
        <f t="shared" si="0"/>
        <v>8.1717278741013644E-2</v>
      </c>
      <c r="K12" s="220">
        <v>6.1835149147193631</v>
      </c>
      <c r="L12" s="221">
        <f t="shared" si="1"/>
        <v>0.35997466789674348</v>
      </c>
      <c r="M12" s="220">
        <v>5.5082925680801527</v>
      </c>
      <c r="N12" s="221">
        <f t="shared" si="2"/>
        <v>-0.67522234663921044</v>
      </c>
    </row>
    <row r="13" spans="1:15" x14ac:dyDescent="0.25">
      <c r="A13" s="1" t="s">
        <v>81</v>
      </c>
      <c r="B13" s="145" t="s">
        <v>82</v>
      </c>
      <c r="C13" s="220" t="s">
        <v>256</v>
      </c>
      <c r="D13" s="221" t="s">
        <v>256</v>
      </c>
      <c r="E13" s="220">
        <v>3.6363131593559133</v>
      </c>
      <c r="F13" s="221" t="str">
        <f t="shared" si="0"/>
        <v>-</v>
      </c>
      <c r="G13" s="220">
        <v>5.7990297602388283</v>
      </c>
      <c r="H13" s="221">
        <f t="shared" si="0"/>
        <v>2.1627166008829151</v>
      </c>
      <c r="I13" s="220">
        <v>5.8624737512478911</v>
      </c>
      <c r="J13" s="221">
        <f t="shared" si="0"/>
        <v>6.3443991009062728E-2</v>
      </c>
      <c r="K13" s="220">
        <v>5.2644131577239994</v>
      </c>
      <c r="L13" s="221">
        <f t="shared" si="1"/>
        <v>-0.59806059352389163</v>
      </c>
      <c r="M13" s="220">
        <v>5.2597598182408305</v>
      </c>
      <c r="N13" s="221">
        <f t="shared" si="2"/>
        <v>-4.6533394831689279E-3</v>
      </c>
    </row>
    <row r="14" spans="1:15" x14ac:dyDescent="0.25">
      <c r="A14" s="1" t="s">
        <v>83</v>
      </c>
      <c r="B14" s="145" t="s">
        <v>84</v>
      </c>
      <c r="C14" s="220" t="s">
        <v>256</v>
      </c>
      <c r="D14" s="221" t="s">
        <v>256</v>
      </c>
      <c r="E14" s="220">
        <v>4.4208528154098232</v>
      </c>
      <c r="F14" s="221" t="str">
        <f t="shared" si="0"/>
        <v>-</v>
      </c>
      <c r="G14" s="220">
        <v>5.7599316531396836</v>
      </c>
      <c r="H14" s="221">
        <f t="shared" si="0"/>
        <v>1.3390788377298604</v>
      </c>
      <c r="I14" s="220">
        <v>5.5192868356133662</v>
      </c>
      <c r="J14" s="221">
        <f t="shared" si="0"/>
        <v>-0.24064481752631739</v>
      </c>
      <c r="K14" s="220">
        <v>5.5214346527886038</v>
      </c>
      <c r="L14" s="221">
        <f t="shared" si="1"/>
        <v>2.1478171752375985E-3</v>
      </c>
      <c r="M14" s="220">
        <v>5.5668871429126163</v>
      </c>
      <c r="N14" s="221">
        <f t="shared" si="2"/>
        <v>4.5452490124012535E-2</v>
      </c>
    </row>
    <row r="15" spans="1:15" x14ac:dyDescent="0.25">
      <c r="A15" s="1" t="s">
        <v>85</v>
      </c>
      <c r="B15" s="145" t="s">
        <v>86</v>
      </c>
      <c r="C15" s="220" t="s">
        <v>256</v>
      </c>
      <c r="D15" s="221" t="s">
        <v>256</v>
      </c>
      <c r="E15" s="220">
        <v>5.4281900180396869</v>
      </c>
      <c r="F15" s="221" t="str">
        <f t="shared" si="0"/>
        <v>-</v>
      </c>
      <c r="G15" s="220">
        <v>5.6479330349294781</v>
      </c>
      <c r="H15" s="221">
        <f t="shared" si="0"/>
        <v>0.21974301688979114</v>
      </c>
      <c r="I15" s="220">
        <v>6.1112336431001788</v>
      </c>
      <c r="J15" s="221">
        <f t="shared" si="0"/>
        <v>0.46330060817070073</v>
      </c>
      <c r="K15" s="220">
        <v>5.9086820362473347</v>
      </c>
      <c r="L15" s="221">
        <f t="shared" si="1"/>
        <v>-0.20255160685284412</v>
      </c>
      <c r="M15" s="220">
        <v>5.6119565217391303</v>
      </c>
      <c r="N15" s="221">
        <f t="shared" si="2"/>
        <v>-0.29672551450820439</v>
      </c>
    </row>
    <row r="16" spans="1:15" x14ac:dyDescent="0.25">
      <c r="A16" s="1" t="s">
        <v>87</v>
      </c>
      <c r="B16" s="145" t="s">
        <v>88</v>
      </c>
      <c r="C16" s="220">
        <v>5.3355448053443908</v>
      </c>
      <c r="D16" s="221">
        <v>-1.4035250476934404</v>
      </c>
      <c r="E16" s="220">
        <v>5.6756335438484289</v>
      </c>
      <c r="F16" s="221">
        <f t="shared" si="0"/>
        <v>0.34008873850403809</v>
      </c>
      <c r="G16" s="220">
        <v>6.327599318610452</v>
      </c>
      <c r="H16" s="221">
        <f t="shared" si="0"/>
        <v>0.65196577476202311</v>
      </c>
      <c r="I16" s="220">
        <v>6.5705482072584172</v>
      </c>
      <c r="J16" s="221">
        <f t="shared" si="0"/>
        <v>0.24294888864796516</v>
      </c>
      <c r="K16" s="220">
        <v>6.1984073500011228</v>
      </c>
      <c r="L16" s="221">
        <f t="shared" si="1"/>
        <v>-0.3721408572572944</v>
      </c>
      <c r="M16" s="220">
        <v>5.8762391361601267</v>
      </c>
      <c r="N16" s="221">
        <f t="shared" si="2"/>
        <v>-0.32216821384099603</v>
      </c>
    </row>
    <row r="17" spans="1:15" x14ac:dyDescent="0.25">
      <c r="A17" s="1" t="s">
        <v>89</v>
      </c>
      <c r="B17" s="145" t="s">
        <v>90</v>
      </c>
      <c r="C17" s="220">
        <v>4.5957519503445132</v>
      </c>
      <c r="D17" s="221">
        <v>-2.2245685801087749</v>
      </c>
      <c r="E17" s="220">
        <v>5.8120697473102769</v>
      </c>
      <c r="F17" s="221">
        <f t="shared" si="0"/>
        <v>1.2163177969657637</v>
      </c>
      <c r="G17" s="220">
        <v>6.0842648738198255</v>
      </c>
      <c r="H17" s="221">
        <f t="shared" si="0"/>
        <v>0.27219512650954858</v>
      </c>
      <c r="I17" s="220">
        <v>6.1392882492936769</v>
      </c>
      <c r="J17" s="221">
        <f t="shared" si="0"/>
        <v>5.5023375473851388E-2</v>
      </c>
      <c r="K17" s="220">
        <v>6.305475355743452</v>
      </c>
      <c r="L17" s="221">
        <f t="shared" si="1"/>
        <v>0.16618710644977508</v>
      </c>
      <c r="M17" s="220">
        <v>5.7627999292053298</v>
      </c>
      <c r="N17" s="221">
        <f t="shared" si="2"/>
        <v>-0.54267542653812217</v>
      </c>
    </row>
    <row r="18" spans="1:15" x14ac:dyDescent="0.25">
      <c r="A18" s="1" t="s">
        <v>91</v>
      </c>
      <c r="B18" s="145" t="s">
        <v>92</v>
      </c>
      <c r="C18" s="220">
        <v>3.774981495188749</v>
      </c>
      <c r="D18" s="221">
        <v>-2.4913677158993073</v>
      </c>
      <c r="E18" s="220">
        <v>5.4833505174323136</v>
      </c>
      <c r="F18" s="221">
        <f t="shared" si="0"/>
        <v>1.7083690222435646</v>
      </c>
      <c r="G18" s="220">
        <v>5.8589082295741068</v>
      </c>
      <c r="H18" s="221">
        <f t="shared" si="0"/>
        <v>0.37555771214179323</v>
      </c>
      <c r="I18" s="220">
        <v>6.0482481494536486</v>
      </c>
      <c r="J18" s="221">
        <f t="shared" si="0"/>
        <v>0.1893399198795418</v>
      </c>
      <c r="K18" s="220">
        <v>5.9983995699607835</v>
      </c>
      <c r="L18" s="221">
        <f t="shared" si="1"/>
        <v>-4.9848579492865142E-2</v>
      </c>
      <c r="M18" s="220">
        <v>5.7099185433636803</v>
      </c>
      <c r="N18" s="221">
        <f t="shared" si="2"/>
        <v>-0.28848102659710317</v>
      </c>
    </row>
    <row r="19" spans="1:15" x14ac:dyDescent="0.25">
      <c r="A19" s="1" t="s">
        <v>93</v>
      </c>
      <c r="B19" s="145" t="s">
        <v>94</v>
      </c>
      <c r="C19" s="220">
        <v>5.968881685575365</v>
      </c>
      <c r="D19" s="221">
        <v>-0.9826427320880935</v>
      </c>
      <c r="E19" s="220">
        <v>6.385712479986517</v>
      </c>
      <c r="F19" s="221">
        <f t="shared" si="0"/>
        <v>0.41683079441115201</v>
      </c>
      <c r="G19" s="220">
        <v>6.5084693613162328</v>
      </c>
      <c r="H19" s="221">
        <f t="shared" si="0"/>
        <v>0.12275688132971574</v>
      </c>
      <c r="I19" s="220">
        <v>6.9049731284535616</v>
      </c>
      <c r="J19" s="221">
        <f t="shared" si="0"/>
        <v>0.39650376713732882</v>
      </c>
      <c r="K19" s="220">
        <v>6.5895340110527396</v>
      </c>
      <c r="L19" s="221">
        <f t="shared" si="1"/>
        <v>-0.31543911740082198</v>
      </c>
      <c r="M19" s="220"/>
      <c r="N19" s="221"/>
    </row>
    <row r="20" spans="1:15" x14ac:dyDescent="0.25">
      <c r="A20" s="1" t="s">
        <v>95</v>
      </c>
      <c r="B20" s="145" t="s">
        <v>96</v>
      </c>
      <c r="C20" s="220">
        <v>5.0320915619389588</v>
      </c>
      <c r="D20" s="221">
        <v>-2.4022549671265896</v>
      </c>
      <c r="E20" s="220">
        <v>6.4343276482978871</v>
      </c>
      <c r="F20" s="221">
        <f t="shared" si="0"/>
        <v>1.4022360863589283</v>
      </c>
      <c r="G20" s="220">
        <v>6.7109165302782321</v>
      </c>
      <c r="H20" s="221">
        <f t="shared" si="0"/>
        <v>0.27658888198034504</v>
      </c>
      <c r="I20" s="220">
        <v>7.0489614480564127</v>
      </c>
      <c r="J20" s="221">
        <f t="shared" si="0"/>
        <v>0.33804491777818058</v>
      </c>
      <c r="K20" s="220">
        <v>6.903225806451613</v>
      </c>
      <c r="L20" s="221">
        <f t="shared" si="1"/>
        <v>-0.14573564160479968</v>
      </c>
      <c r="M20" s="220"/>
      <c r="N20" s="221"/>
    </row>
    <row r="21" spans="1:15" ht="15.75" x14ac:dyDescent="0.25">
      <c r="A21" s="1" t="s">
        <v>0</v>
      </c>
      <c r="B21" s="148" t="s">
        <v>33</v>
      </c>
      <c r="C21" s="222">
        <v>6.8485442911860428</v>
      </c>
      <c r="D21" s="223">
        <v>-8.8938736294597476E-2</v>
      </c>
      <c r="E21" s="222">
        <v>5.5543189800228117</v>
      </c>
      <c r="F21" s="223">
        <f t="shared" si="0"/>
        <v>-1.2942253111632311</v>
      </c>
      <c r="G21" s="222">
        <v>6.1281889542046537</v>
      </c>
      <c r="H21" s="223">
        <f t="shared" si="0"/>
        <v>0.57386997418184205</v>
      </c>
      <c r="I21" s="222">
        <v>6.4214324031645127</v>
      </c>
      <c r="J21" s="223">
        <f t="shared" si="0"/>
        <v>0.29324344895985899</v>
      </c>
      <c r="K21" s="222">
        <v>6.2905465704823937</v>
      </c>
      <c r="L21" s="223">
        <f t="shared" si="1"/>
        <v>-0.13088583268211895</v>
      </c>
      <c r="M21" s="222">
        <v>6.0275326654054115</v>
      </c>
      <c r="N21" s="223">
        <v>-0.19658186369858299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301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100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CONCATENATE("dif ",RIGHT(C29,2),"/",RIGHT(C29-1,2))</f>
        <v>dif 20/19</v>
      </c>
      <c r="E30" s="144" t="s">
        <v>72</v>
      </c>
      <c r="F30" s="143" t="str">
        <f>CONCATENATE("dif ",RIGHT(E29,2),"/",RIGHT(C29,2))</f>
        <v>dif 21/20</v>
      </c>
      <c r="G30" s="144" t="s">
        <v>72</v>
      </c>
      <c r="H30" s="143" t="str">
        <f>CONCATENATE("dif ",RIGHT(G29,2),"/",RIGHT(E29,2))</f>
        <v>dif 22/21</v>
      </c>
      <c r="I30" s="144" t="s">
        <v>72</v>
      </c>
      <c r="J30" s="143" t="str">
        <f>CONCATENATE("dif ",RIGHT(I29,2),"/",RIGHT(G29,2))</f>
        <v>dif 23/22</v>
      </c>
      <c r="K30" s="144" t="s">
        <v>72</v>
      </c>
      <c r="L30" s="143" t="str">
        <f>CONCATENATE("dif ",RIGHT(K29,2),"/",RIGHT(I29,2))</f>
        <v>dif 24/23</v>
      </c>
      <c r="M30" s="144" t="s">
        <v>72</v>
      </c>
      <c r="N30" s="143" t="str">
        <f>CONCATENATE("dif ",RIGHT(M29,2),"/",RIGHT(K29,2))</f>
        <v>dif 25/24</v>
      </c>
    </row>
    <row r="31" spans="1:15" x14ac:dyDescent="0.25">
      <c r="B31" s="145" t="s">
        <v>74</v>
      </c>
      <c r="C31" s="220">
        <v>5.4739395758303324</v>
      </c>
      <c r="D31" s="221">
        <v>-0.42080077481295763</v>
      </c>
      <c r="E31" s="220">
        <v>3.4723782771535578</v>
      </c>
      <c r="F31" s="221">
        <f t="shared" ref="F31:J43" si="3">IFERROR(E31-C31,"-")</f>
        <v>-2.0015612986767746</v>
      </c>
      <c r="G31" s="220">
        <v>4.8944480309877338</v>
      </c>
      <c r="H31" s="221">
        <f t="shared" si="3"/>
        <v>1.422069753834176</v>
      </c>
      <c r="I31" s="220">
        <v>5.7280874899973329</v>
      </c>
      <c r="J31" s="221">
        <f t="shared" si="3"/>
        <v>0.83363945900959902</v>
      </c>
      <c r="K31" s="220">
        <v>4.8973180522427135</v>
      </c>
      <c r="L31" s="221">
        <f t="shared" ref="L31:N43" si="4">IFERROR(K31-I31,"-")</f>
        <v>-0.83076943775461931</v>
      </c>
      <c r="M31" s="220">
        <v>4.7021208053691277</v>
      </c>
      <c r="N31" s="221">
        <f t="shared" si="4"/>
        <v>-0.19519724687358586</v>
      </c>
    </row>
    <row r="32" spans="1:15" x14ac:dyDescent="0.25">
      <c r="B32" s="145" t="s">
        <v>76</v>
      </c>
      <c r="C32" s="220">
        <v>5.024451507074021</v>
      </c>
      <c r="D32" s="221">
        <v>-0.3528986506546854</v>
      </c>
      <c r="E32" s="220">
        <v>2.488191632928475</v>
      </c>
      <c r="F32" s="221">
        <f t="shared" si="3"/>
        <v>-2.536259874145546</v>
      </c>
      <c r="G32" s="220">
        <v>4.4331975662493086</v>
      </c>
      <c r="H32" s="221">
        <f t="shared" si="3"/>
        <v>1.9450059333208336</v>
      </c>
      <c r="I32" s="220">
        <v>5.1648424179088055</v>
      </c>
      <c r="J32" s="221">
        <f t="shared" si="3"/>
        <v>0.73164485165949689</v>
      </c>
      <c r="K32" s="220">
        <v>4.4075798940099569</v>
      </c>
      <c r="L32" s="221">
        <f t="shared" si="4"/>
        <v>-0.75726252389884863</v>
      </c>
      <c r="M32" s="220">
        <v>4.334629123765497</v>
      </c>
      <c r="N32" s="221">
        <f t="shared" si="4"/>
        <v>-7.2950770244459839E-2</v>
      </c>
    </row>
    <row r="33" spans="2:15" x14ac:dyDescent="0.25">
      <c r="B33" s="145" t="s">
        <v>78</v>
      </c>
      <c r="C33" s="220">
        <v>5.9779100529100528</v>
      </c>
      <c r="D33" s="221">
        <v>1.1937905296600952</v>
      </c>
      <c r="E33" s="220">
        <v>2.9100028661507595</v>
      </c>
      <c r="F33" s="221">
        <f t="shared" si="3"/>
        <v>-3.0679071867592933</v>
      </c>
      <c r="G33" s="220">
        <v>5.2166392844103688</v>
      </c>
      <c r="H33" s="221">
        <f t="shared" si="3"/>
        <v>2.3066364182596093</v>
      </c>
      <c r="I33" s="220">
        <v>4.8057324840764331</v>
      </c>
      <c r="J33" s="221">
        <f t="shared" si="3"/>
        <v>-0.41090680033393578</v>
      </c>
      <c r="K33" s="220">
        <v>4.4979477983662086</v>
      </c>
      <c r="L33" s="221">
        <f t="shared" si="4"/>
        <v>-0.30778468571022444</v>
      </c>
      <c r="M33" s="220">
        <v>4.2489102357119792</v>
      </c>
      <c r="N33" s="221">
        <f t="shared" si="4"/>
        <v>-0.24903756265422938</v>
      </c>
    </row>
    <row r="34" spans="2:15" x14ac:dyDescent="0.25">
      <c r="B34" s="145" t="s">
        <v>80</v>
      </c>
      <c r="C34" s="220" t="s">
        <v>256</v>
      </c>
      <c r="D34" s="221" t="s">
        <v>256</v>
      </c>
      <c r="E34" s="220">
        <v>3.0249394673123486</v>
      </c>
      <c r="F34" s="221" t="str">
        <f>IFERROR(E34-C34,"-")</f>
        <v>-</v>
      </c>
      <c r="G34" s="220">
        <v>4.3756004165127136</v>
      </c>
      <c r="H34" s="221">
        <f>IFERROR(G34-E34,"-")</f>
        <v>1.3506609492003649</v>
      </c>
      <c r="I34" s="220">
        <v>4.627993543499028</v>
      </c>
      <c r="J34" s="221">
        <f>IFERROR(I34-G34,"-")</f>
        <v>0.25239312698631444</v>
      </c>
      <c r="K34" s="220">
        <v>4.3052337329920514</v>
      </c>
      <c r="L34" s="221">
        <f>IFERROR(K34-I34,"-")</f>
        <v>-0.32275981050697666</v>
      </c>
      <c r="M34" s="220">
        <v>3.9724943164276292</v>
      </c>
      <c r="N34" s="221">
        <f t="shared" si="4"/>
        <v>-0.33273941656442219</v>
      </c>
    </row>
    <row r="35" spans="2:15" x14ac:dyDescent="0.25">
      <c r="B35" s="145" t="s">
        <v>82</v>
      </c>
      <c r="C35" s="220" t="s">
        <v>256</v>
      </c>
      <c r="D35" s="221" t="s">
        <v>256</v>
      </c>
      <c r="E35" s="220">
        <v>2.9146412037037037</v>
      </c>
      <c r="F35" s="221" t="str">
        <f t="shared" si="3"/>
        <v>-</v>
      </c>
      <c r="G35" s="220">
        <v>5.0685692273121248</v>
      </c>
      <c r="H35" s="221">
        <f t="shared" si="3"/>
        <v>2.1539280236084211</v>
      </c>
      <c r="I35" s="220">
        <v>4.7284747061829329</v>
      </c>
      <c r="J35" s="221">
        <f t="shared" si="3"/>
        <v>-0.34009452112919192</v>
      </c>
      <c r="K35" s="220">
        <v>3.8798555087296811</v>
      </c>
      <c r="L35" s="221">
        <f t="shared" si="4"/>
        <v>-0.84861919745325176</v>
      </c>
      <c r="M35" s="220">
        <v>4.0481245069210354</v>
      </c>
      <c r="N35" s="221">
        <f t="shared" si="4"/>
        <v>0.16826899819135432</v>
      </c>
    </row>
    <row r="36" spans="2:15" x14ac:dyDescent="0.25">
      <c r="B36" s="145" t="s">
        <v>84</v>
      </c>
      <c r="C36" s="220" t="s">
        <v>256</v>
      </c>
      <c r="D36" s="221" t="s">
        <v>256</v>
      </c>
      <c r="E36" s="220">
        <v>3.6037055458841083</v>
      </c>
      <c r="F36" s="221" t="str">
        <f t="shared" si="3"/>
        <v>-</v>
      </c>
      <c r="G36" s="220">
        <v>4.9961056730870439</v>
      </c>
      <c r="H36" s="221">
        <f t="shared" si="3"/>
        <v>1.3924001272029356</v>
      </c>
      <c r="I36" s="220">
        <v>4.4609144365774629</v>
      </c>
      <c r="J36" s="221">
        <f t="shared" si="3"/>
        <v>-0.535191236509581</v>
      </c>
      <c r="K36" s="220">
        <v>4.1407330029115643</v>
      </c>
      <c r="L36" s="221">
        <f t="shared" si="4"/>
        <v>-0.32018143366589857</v>
      </c>
      <c r="M36" s="220">
        <v>4.4572676534821642</v>
      </c>
      <c r="N36" s="221">
        <f t="shared" si="4"/>
        <v>0.31653465057059993</v>
      </c>
    </row>
    <row r="37" spans="2:15" x14ac:dyDescent="0.25">
      <c r="B37" s="145" t="s">
        <v>86</v>
      </c>
      <c r="C37" s="220" t="s">
        <v>256</v>
      </c>
      <c r="D37" s="221" t="s">
        <v>256</v>
      </c>
      <c r="E37" s="220">
        <v>4.6267460747157552</v>
      </c>
      <c r="F37" s="221" t="str">
        <f t="shared" si="3"/>
        <v>-</v>
      </c>
      <c r="G37" s="220">
        <v>4.5895429000477801</v>
      </c>
      <c r="H37" s="221">
        <f t="shared" si="3"/>
        <v>-3.720317466797507E-2</v>
      </c>
      <c r="I37" s="220">
        <v>4.9790247888858623</v>
      </c>
      <c r="J37" s="221">
        <f t="shared" si="3"/>
        <v>0.38948188883808221</v>
      </c>
      <c r="K37" s="220">
        <v>4.4755482786849932</v>
      </c>
      <c r="L37" s="221">
        <f t="shared" si="4"/>
        <v>-0.50347651020086914</v>
      </c>
      <c r="M37" s="220">
        <v>4.3448173506945817</v>
      </c>
      <c r="N37" s="221">
        <f t="shared" si="4"/>
        <v>-0.13073092799041142</v>
      </c>
    </row>
    <row r="38" spans="2:15" x14ac:dyDescent="0.25">
      <c r="B38" s="145" t="s">
        <v>88</v>
      </c>
      <c r="C38" s="220">
        <v>4.5545680033071516</v>
      </c>
      <c r="D38" s="221">
        <v>-0.89435920161366056</v>
      </c>
      <c r="E38" s="220">
        <v>4.9319738243798508</v>
      </c>
      <c r="F38" s="221">
        <f t="shared" si="3"/>
        <v>0.37740582107269915</v>
      </c>
      <c r="G38" s="220">
        <v>5.2425426702823419</v>
      </c>
      <c r="H38" s="221">
        <f t="shared" si="3"/>
        <v>0.31056884590249112</v>
      </c>
      <c r="I38" s="220">
        <v>5.4587207891970566</v>
      </c>
      <c r="J38" s="221">
        <f t="shared" si="3"/>
        <v>0.21617811891471472</v>
      </c>
      <c r="K38" s="220">
        <v>4.8243098561981732</v>
      </c>
      <c r="L38" s="221">
        <f t="shared" si="4"/>
        <v>-0.6344109329988834</v>
      </c>
      <c r="M38" s="220">
        <v>4.6135209520486882</v>
      </c>
      <c r="N38" s="221">
        <f t="shared" si="4"/>
        <v>-0.21078890414948503</v>
      </c>
    </row>
    <row r="39" spans="2:15" x14ac:dyDescent="0.25">
      <c r="B39" s="145" t="s">
        <v>90</v>
      </c>
      <c r="C39" s="220">
        <v>3.8732029049948125</v>
      </c>
      <c r="D39" s="221">
        <v>-1.4111616744790672</v>
      </c>
      <c r="E39" s="220">
        <v>4.798402462260003</v>
      </c>
      <c r="F39" s="221">
        <f t="shared" si="3"/>
        <v>0.92519955726519054</v>
      </c>
      <c r="G39" s="220">
        <v>4.8405082669932638</v>
      </c>
      <c r="H39" s="221">
        <f t="shared" si="3"/>
        <v>4.2105804733260754E-2</v>
      </c>
      <c r="I39" s="220">
        <v>4.589631135637525</v>
      </c>
      <c r="J39" s="221">
        <f t="shared" si="3"/>
        <v>-0.25087713135573875</v>
      </c>
      <c r="K39" s="220">
        <v>4.6177703269069577</v>
      </c>
      <c r="L39" s="221">
        <f t="shared" si="4"/>
        <v>2.8139191269432651E-2</v>
      </c>
      <c r="M39" s="220">
        <v>4.3209409787859689</v>
      </c>
      <c r="N39" s="221">
        <f t="shared" si="4"/>
        <v>-0.29682934812098871</v>
      </c>
    </row>
    <row r="40" spans="2:15" x14ac:dyDescent="0.25">
      <c r="B40" s="145" t="s">
        <v>92</v>
      </c>
      <c r="C40" s="220">
        <v>3.3712446351931331</v>
      </c>
      <c r="D40" s="221">
        <v>-1.0553686888632243</v>
      </c>
      <c r="E40" s="220">
        <v>3.9725920447074294</v>
      </c>
      <c r="F40" s="221">
        <f t="shared" si="3"/>
        <v>0.60134740951429633</v>
      </c>
      <c r="G40" s="220">
        <v>4.6055787364063479</v>
      </c>
      <c r="H40" s="221">
        <f t="shared" si="3"/>
        <v>0.63298669169891841</v>
      </c>
      <c r="I40" s="220">
        <v>4.3497144962239824</v>
      </c>
      <c r="J40" s="221">
        <f t="shared" si="3"/>
        <v>-0.25586424018236542</v>
      </c>
      <c r="K40" s="220">
        <v>4.2488214401033257</v>
      </c>
      <c r="L40" s="221">
        <f t="shared" si="4"/>
        <v>-0.10089305612065669</v>
      </c>
      <c r="M40" s="220">
        <v>3.9980711196839125</v>
      </c>
      <c r="N40" s="221">
        <f t="shared" si="4"/>
        <v>-0.25075032041941325</v>
      </c>
    </row>
    <row r="41" spans="2:15" x14ac:dyDescent="0.25">
      <c r="B41" s="145" t="s">
        <v>94</v>
      </c>
      <c r="C41" s="220">
        <v>4.3412578994884141</v>
      </c>
      <c r="D41" s="221">
        <v>-0.7254743920500788</v>
      </c>
      <c r="E41" s="220">
        <v>4.2890680747823602</v>
      </c>
      <c r="F41" s="221">
        <f t="shared" si="3"/>
        <v>-5.2189824706053933E-2</v>
      </c>
      <c r="G41" s="220">
        <v>4.9321918120132979</v>
      </c>
      <c r="H41" s="221">
        <f t="shared" si="3"/>
        <v>0.64312373723093774</v>
      </c>
      <c r="I41" s="220">
        <v>4.389671618880544</v>
      </c>
      <c r="J41" s="221">
        <f t="shared" si="3"/>
        <v>-0.5425201931327539</v>
      </c>
      <c r="K41" s="220">
        <v>4.2966355962715523</v>
      </c>
      <c r="L41" s="221">
        <f t="shared" si="4"/>
        <v>-9.3036022608991686E-2</v>
      </c>
      <c r="M41" s="220"/>
      <c r="N41" s="221"/>
    </row>
    <row r="42" spans="2:15" x14ac:dyDescent="0.25">
      <c r="B42" s="145" t="s">
        <v>96</v>
      </c>
      <c r="C42" s="220">
        <v>2.8936170212765959</v>
      </c>
      <c r="D42" s="221">
        <v>-1.9914096009475499</v>
      </c>
      <c r="E42" s="220">
        <v>3.7914828431372549</v>
      </c>
      <c r="F42" s="221">
        <f t="shared" si="3"/>
        <v>0.897865821860659</v>
      </c>
      <c r="G42" s="220">
        <v>4.8552090245520905</v>
      </c>
      <c r="H42" s="221">
        <f t="shared" si="3"/>
        <v>1.0637261814148355</v>
      </c>
      <c r="I42" s="220">
        <v>4.4141855027279817</v>
      </c>
      <c r="J42" s="221">
        <f t="shared" si="3"/>
        <v>-0.44102352182410876</v>
      </c>
      <c r="K42" s="220">
        <v>4.3754952311078501</v>
      </c>
      <c r="L42" s="221">
        <f t="shared" si="4"/>
        <v>-3.8690271620131611E-2</v>
      </c>
      <c r="M42" s="220"/>
      <c r="N42" s="221"/>
    </row>
    <row r="43" spans="2:15" ht="15.75" x14ac:dyDescent="0.25">
      <c r="B43" s="148" t="s">
        <v>33</v>
      </c>
      <c r="C43" s="222">
        <v>4.5783308931185944</v>
      </c>
      <c r="D43" s="223">
        <v>-0.6743081606673007</v>
      </c>
      <c r="E43" s="222">
        <v>4.2129416102986905</v>
      </c>
      <c r="F43" s="223">
        <f t="shared" si="3"/>
        <v>-0.3653892828199039</v>
      </c>
      <c r="G43" s="222">
        <v>4.838387231519266</v>
      </c>
      <c r="H43" s="223">
        <f t="shared" si="3"/>
        <v>0.62544562122057545</v>
      </c>
      <c r="I43" s="222">
        <v>4.7996420246663725</v>
      </c>
      <c r="J43" s="223">
        <f t="shared" si="3"/>
        <v>-3.874520685289351E-2</v>
      </c>
      <c r="K43" s="222">
        <v>4.3962227623176195</v>
      </c>
      <c r="L43" s="223">
        <f t="shared" si="4"/>
        <v>-0.40341926234875292</v>
      </c>
      <c r="M43" s="222">
        <v>4.3338947085968087</v>
      </c>
      <c r="N43" s="223">
        <v>-6.1639675758788925E-2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302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103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CONCATENATE("dif ",RIGHT(C51,2),"/",RIGHT(C51-1,2))</f>
        <v>dif 20/19</v>
      </c>
      <c r="E52" s="144" t="s">
        <v>72</v>
      </c>
      <c r="F52" s="143" t="str">
        <f>CONCATENATE("dif ",RIGHT(E51,2),"/",RIGHT(C51,2))</f>
        <v>dif 21/20</v>
      </c>
      <c r="G52" s="144" t="s">
        <v>72</v>
      </c>
      <c r="H52" s="143" t="str">
        <f>CONCATENATE("dif ",RIGHT(G51,2),"/",RIGHT(E51,2))</f>
        <v>dif 22/21</v>
      </c>
      <c r="I52" s="144" t="s">
        <v>72</v>
      </c>
      <c r="J52" s="143" t="str">
        <f>CONCATENATE("dif ",RIGHT(I51,2),"/",RIGHT(G51,2))</f>
        <v>dif 23/22</v>
      </c>
      <c r="K52" s="144" t="s">
        <v>72</v>
      </c>
      <c r="L52" s="143" t="str">
        <f>CONCATENATE("dif ",RIGHT(K51,2),"/",RIGHT(I51,2))</f>
        <v>dif 24/23</v>
      </c>
      <c r="M52" s="144" t="s">
        <v>72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74</v>
      </c>
      <c r="C53" s="220">
        <v>6.1083348531825639</v>
      </c>
      <c r="D53" s="221">
        <v>-0.31327854103357033</v>
      </c>
      <c r="E53" s="220">
        <v>3.663768115942029</v>
      </c>
      <c r="F53" s="221">
        <f t="shared" ref="F53:J65" si="5">IFERROR(E53-C53,"-")</f>
        <v>-2.4445667372405349</v>
      </c>
      <c r="G53" s="220">
        <v>5.6583729987018607</v>
      </c>
      <c r="H53" s="221">
        <f t="shared" si="5"/>
        <v>1.9946048827598317</v>
      </c>
      <c r="I53" s="220">
        <v>6.2374595201903373</v>
      </c>
      <c r="J53" s="221">
        <f t="shared" si="5"/>
        <v>0.57908652148847661</v>
      </c>
      <c r="K53" s="220">
        <v>5.4880858109567345</v>
      </c>
      <c r="L53" s="221">
        <f t="shared" ref="L53:N65" si="6">IFERROR(K53-I53,"-")</f>
        <v>-0.7493737092336028</v>
      </c>
      <c r="M53" s="220">
        <v>5.2001080205238992</v>
      </c>
      <c r="N53" s="221">
        <f t="shared" si="6"/>
        <v>-0.28797779043283533</v>
      </c>
    </row>
    <row r="54" spans="1:15" x14ac:dyDescent="0.25">
      <c r="A54" s="1">
        <v>2</v>
      </c>
      <c r="B54" s="145" t="s">
        <v>76</v>
      </c>
      <c r="C54" s="220">
        <v>5.8070107610026422</v>
      </c>
      <c r="D54" s="221">
        <v>-3.9318468363522818E-2</v>
      </c>
      <c r="E54" s="220">
        <v>3.2065894924309886</v>
      </c>
      <c r="F54" s="221">
        <f t="shared" si="5"/>
        <v>-2.6004212685716537</v>
      </c>
      <c r="G54" s="220">
        <v>5.3711325473383349</v>
      </c>
      <c r="H54" s="221">
        <f t="shared" si="5"/>
        <v>2.1645430549073463</v>
      </c>
      <c r="I54" s="220">
        <v>5.6372102238953836</v>
      </c>
      <c r="J54" s="221">
        <f t="shared" si="5"/>
        <v>0.26607767655704873</v>
      </c>
      <c r="K54" s="220">
        <v>4.8943406194281183</v>
      </c>
      <c r="L54" s="221">
        <f t="shared" si="6"/>
        <v>-0.74286960446726535</v>
      </c>
      <c r="M54" s="220">
        <v>4.8194248298883045</v>
      </c>
      <c r="N54" s="221">
        <f t="shared" si="6"/>
        <v>-7.4915789539813815E-2</v>
      </c>
    </row>
    <row r="55" spans="1:15" x14ac:dyDescent="0.25">
      <c r="A55" s="1">
        <v>3</v>
      </c>
      <c r="B55" s="145" t="s">
        <v>78</v>
      </c>
      <c r="C55" s="220">
        <v>6.3170347003154577</v>
      </c>
      <c r="D55" s="221">
        <v>1.1054991348317973</v>
      </c>
      <c r="E55" s="220">
        <v>3.3458049886621315</v>
      </c>
      <c r="F55" s="221">
        <f t="shared" si="5"/>
        <v>-2.9712297116533262</v>
      </c>
      <c r="G55" s="220">
        <v>6.1517091436163787</v>
      </c>
      <c r="H55" s="221">
        <f t="shared" si="5"/>
        <v>2.8059041549542472</v>
      </c>
      <c r="I55" s="220">
        <v>5.3723351015914327</v>
      </c>
      <c r="J55" s="221">
        <f t="shared" si="5"/>
        <v>-0.77937404202494598</v>
      </c>
      <c r="K55" s="220">
        <v>5.1427301720081564</v>
      </c>
      <c r="L55" s="221">
        <f t="shared" si="6"/>
        <v>-0.22960492958327627</v>
      </c>
      <c r="M55" s="220">
        <v>4.7134794658604182</v>
      </c>
      <c r="N55" s="221">
        <f t="shared" si="6"/>
        <v>-0.42925070614773819</v>
      </c>
    </row>
    <row r="56" spans="1:15" x14ac:dyDescent="0.25">
      <c r="A56" s="1">
        <v>4</v>
      </c>
      <c r="B56" s="145" t="s">
        <v>80</v>
      </c>
      <c r="C56" s="220" t="s">
        <v>256</v>
      </c>
      <c r="D56" s="221" t="s">
        <v>256</v>
      </c>
      <c r="E56" s="220">
        <v>3.1482662415304903</v>
      </c>
      <c r="F56" s="221" t="str">
        <f>IFERROR(E56-C56,"-")</f>
        <v>-</v>
      </c>
      <c r="G56" s="220">
        <v>5.4527805864509604</v>
      </c>
      <c r="H56" s="221">
        <f>IFERROR(G56-E56,"-")</f>
        <v>2.3045143449204701</v>
      </c>
      <c r="I56" s="220">
        <v>5.3310610690611631</v>
      </c>
      <c r="J56" s="221">
        <f>IFERROR(I56-G56,"-")</f>
        <v>-0.12171951738979736</v>
      </c>
      <c r="K56" s="220">
        <v>5.0093518219929054</v>
      </c>
      <c r="L56" s="221">
        <f>IFERROR(K56-I56,"-")</f>
        <v>-0.32170924706825765</v>
      </c>
      <c r="M56" s="220">
        <v>4.4740068927988395</v>
      </c>
      <c r="N56" s="221">
        <f t="shared" si="6"/>
        <v>-0.53534492919406595</v>
      </c>
    </row>
    <row r="57" spans="1:15" x14ac:dyDescent="0.25">
      <c r="A57" s="1">
        <v>5</v>
      </c>
      <c r="B57" s="145" t="s">
        <v>82</v>
      </c>
      <c r="C57" s="220" t="s">
        <v>256</v>
      </c>
      <c r="D57" s="221" t="s">
        <v>256</v>
      </c>
      <c r="E57" s="220">
        <v>3.5667828106852495</v>
      </c>
      <c r="F57" s="221" t="str">
        <f t="shared" si="5"/>
        <v>-</v>
      </c>
      <c r="G57" s="220">
        <v>6.1356766100793401</v>
      </c>
      <c r="H57" s="221">
        <f t="shared" si="5"/>
        <v>2.5688937993940906</v>
      </c>
      <c r="I57" s="220">
        <v>5.4834025823169368</v>
      </c>
      <c r="J57" s="221">
        <f t="shared" si="5"/>
        <v>-0.65227402776240329</v>
      </c>
      <c r="K57" s="220">
        <v>4.6308490942752387</v>
      </c>
      <c r="L57" s="221">
        <f t="shared" si="6"/>
        <v>-0.85255348804169806</v>
      </c>
      <c r="M57" s="220">
        <v>4.749269243260799</v>
      </c>
      <c r="N57" s="221">
        <f t="shared" si="6"/>
        <v>0.1184201489855603</v>
      </c>
    </row>
    <row r="58" spans="1:15" x14ac:dyDescent="0.25">
      <c r="A58" s="1">
        <v>6</v>
      </c>
      <c r="B58" s="145" t="s">
        <v>84</v>
      </c>
      <c r="C58" s="220" t="s">
        <v>256</v>
      </c>
      <c r="D58" s="221" t="s">
        <v>256</v>
      </c>
      <c r="E58" s="220">
        <v>4.3549618320610683</v>
      </c>
      <c r="F58" s="221" t="str">
        <f t="shared" si="5"/>
        <v>-</v>
      </c>
      <c r="G58" s="220">
        <v>5.7055414580618615</v>
      </c>
      <c r="H58" s="221">
        <f t="shared" si="5"/>
        <v>1.3505796260007932</v>
      </c>
      <c r="I58" s="220">
        <v>5.2554716587215982</v>
      </c>
      <c r="J58" s="221">
        <f t="shared" si="5"/>
        <v>-0.45006979934026337</v>
      </c>
      <c r="K58" s="220">
        <v>4.9124615540609051</v>
      </c>
      <c r="L58" s="221">
        <f t="shared" si="6"/>
        <v>-0.34301010466069304</v>
      </c>
      <c r="M58" s="220">
        <v>5.0789356702864037</v>
      </c>
      <c r="N58" s="221">
        <f t="shared" si="6"/>
        <v>0.16647411622549857</v>
      </c>
    </row>
    <row r="59" spans="1:15" x14ac:dyDescent="0.25">
      <c r="A59" s="1">
        <v>7</v>
      </c>
      <c r="B59" s="145" t="s">
        <v>86</v>
      </c>
      <c r="C59" s="220" t="s">
        <v>256</v>
      </c>
      <c r="D59" s="221" t="s">
        <v>256</v>
      </c>
      <c r="E59" s="220">
        <v>5.4743217595176956</v>
      </c>
      <c r="F59" s="221" t="str">
        <f t="shared" si="5"/>
        <v>-</v>
      </c>
      <c r="G59" s="220">
        <v>5.5952645341548157</v>
      </c>
      <c r="H59" s="221">
        <f t="shared" si="5"/>
        <v>0.12094277463712011</v>
      </c>
      <c r="I59" s="220">
        <v>5.9278456402919923</v>
      </c>
      <c r="J59" s="221">
        <f t="shared" si="5"/>
        <v>0.33258110613717662</v>
      </c>
      <c r="K59" s="220">
        <v>5.2138678430996448</v>
      </c>
      <c r="L59" s="221">
        <f t="shared" si="6"/>
        <v>-0.71397779719234755</v>
      </c>
      <c r="M59" s="220">
        <v>5.1054000221312386</v>
      </c>
      <c r="N59" s="221">
        <f t="shared" si="6"/>
        <v>-0.10846782096840624</v>
      </c>
    </row>
    <row r="60" spans="1:15" x14ac:dyDescent="0.25">
      <c r="A60" s="1">
        <v>8</v>
      </c>
      <c r="B60" s="145" t="s">
        <v>88</v>
      </c>
      <c r="C60" s="220">
        <v>5.2078397380333241</v>
      </c>
      <c r="D60" s="221">
        <v>-1.0317183408373216</v>
      </c>
      <c r="E60" s="220">
        <v>5.6290259655815165</v>
      </c>
      <c r="F60" s="221">
        <f t="shared" si="5"/>
        <v>0.42118622754819235</v>
      </c>
      <c r="G60" s="220">
        <v>6.177176185759877</v>
      </c>
      <c r="H60" s="221">
        <f t="shared" si="5"/>
        <v>0.54815022017836057</v>
      </c>
      <c r="I60" s="220">
        <v>6.3328700238782565</v>
      </c>
      <c r="J60" s="221">
        <f t="shared" si="5"/>
        <v>0.15569383811837945</v>
      </c>
      <c r="K60" s="220">
        <v>5.4583598772224473</v>
      </c>
      <c r="L60" s="221">
        <f t="shared" si="6"/>
        <v>-0.87451014665580917</v>
      </c>
      <c r="M60" s="220">
        <v>5.4754989430916625</v>
      </c>
      <c r="N60" s="221">
        <f t="shared" si="6"/>
        <v>1.7139065869215209E-2</v>
      </c>
    </row>
    <row r="61" spans="1:15" x14ac:dyDescent="0.25">
      <c r="A61" s="1">
        <v>9</v>
      </c>
      <c r="B61" s="145" t="s">
        <v>90</v>
      </c>
      <c r="C61" s="220">
        <v>4.3924625098658252</v>
      </c>
      <c r="D61" s="221">
        <v>-1.5357306611743269</v>
      </c>
      <c r="E61" s="220">
        <v>5.7059638650535627</v>
      </c>
      <c r="F61" s="221">
        <f t="shared" si="5"/>
        <v>1.3135013551877375</v>
      </c>
      <c r="G61" s="220">
        <v>5.623027303338878</v>
      </c>
      <c r="H61" s="221">
        <f t="shared" si="5"/>
        <v>-8.2936561714684665E-2</v>
      </c>
      <c r="I61" s="220">
        <v>5.4833519745332531</v>
      </c>
      <c r="J61" s="221">
        <f t="shared" si="5"/>
        <v>-0.13967532880562494</v>
      </c>
      <c r="K61" s="220">
        <v>5.1576278825208446</v>
      </c>
      <c r="L61" s="221">
        <f t="shared" si="6"/>
        <v>-0.32572409201240848</v>
      </c>
      <c r="M61" s="220">
        <v>5.0877483443708611</v>
      </c>
      <c r="N61" s="221">
        <f t="shared" si="6"/>
        <v>-6.9879538149983489E-2</v>
      </c>
    </row>
    <row r="62" spans="1:15" x14ac:dyDescent="0.25">
      <c r="A62" s="1">
        <v>10</v>
      </c>
      <c r="B62" s="145" t="s">
        <v>92</v>
      </c>
      <c r="C62" s="220">
        <v>4.20913576317046</v>
      </c>
      <c r="D62" s="221">
        <v>-0.8276401685762842</v>
      </c>
      <c r="E62" s="220">
        <v>5.0291377740421659</v>
      </c>
      <c r="F62" s="221">
        <f t="shared" si="5"/>
        <v>0.82000201087170588</v>
      </c>
      <c r="G62" s="220">
        <v>5.7005808131383935</v>
      </c>
      <c r="H62" s="221">
        <f t="shared" si="5"/>
        <v>0.6714430390962276</v>
      </c>
      <c r="I62" s="220">
        <v>5.0361657474742545</v>
      </c>
      <c r="J62" s="221">
        <f t="shared" si="5"/>
        <v>-0.66441506566413899</v>
      </c>
      <c r="K62" s="220">
        <v>4.7908964073944889</v>
      </c>
      <c r="L62" s="221">
        <f t="shared" si="6"/>
        <v>-0.24526934007976564</v>
      </c>
      <c r="M62" s="220">
        <v>4.9387354485277335</v>
      </c>
      <c r="N62" s="221">
        <f t="shared" si="6"/>
        <v>0.14783904113324464</v>
      </c>
    </row>
    <row r="63" spans="1:15" x14ac:dyDescent="0.25">
      <c r="A63" s="1">
        <v>11</v>
      </c>
      <c r="B63" s="145" t="s">
        <v>94</v>
      </c>
      <c r="C63" s="220">
        <v>6.0644346178142765</v>
      </c>
      <c r="D63" s="221">
        <v>0.38829914099205087</v>
      </c>
      <c r="E63" s="220">
        <v>5.1465581051073279</v>
      </c>
      <c r="F63" s="221">
        <f t="shared" si="5"/>
        <v>-0.91787651270694859</v>
      </c>
      <c r="G63" s="220">
        <v>5.5842795787491912</v>
      </c>
      <c r="H63" s="221">
        <f t="shared" si="5"/>
        <v>0.43772147364186331</v>
      </c>
      <c r="I63" s="220">
        <v>5.0292923433874712</v>
      </c>
      <c r="J63" s="221">
        <f t="shared" si="5"/>
        <v>-0.55498723536172001</v>
      </c>
      <c r="K63" s="220">
        <v>4.8597580732260504</v>
      </c>
      <c r="L63" s="221">
        <f t="shared" si="6"/>
        <v>-0.16953427016142086</v>
      </c>
      <c r="M63" s="220"/>
      <c r="N63" s="221"/>
    </row>
    <row r="64" spans="1:15" x14ac:dyDescent="0.25">
      <c r="A64" s="1">
        <v>12</v>
      </c>
      <c r="B64" s="145" t="s">
        <v>96</v>
      </c>
      <c r="C64" s="220">
        <v>3.5715015321756893</v>
      </c>
      <c r="D64" s="221">
        <v>0.64593848885044114</v>
      </c>
      <c r="E64" s="220">
        <v>4.657102587335145</v>
      </c>
      <c r="F64" s="221">
        <f t="shared" si="5"/>
        <v>1.0856010551594557</v>
      </c>
      <c r="G64" s="220">
        <v>5.6213217845277645</v>
      </c>
      <c r="H64" s="221">
        <f t="shared" si="5"/>
        <v>0.9642191971926195</v>
      </c>
      <c r="I64" s="220">
        <v>5.014239843640933</v>
      </c>
      <c r="J64" s="221">
        <f t="shared" si="5"/>
        <v>-0.60708194088683154</v>
      </c>
      <c r="K64" s="220">
        <v>4.9085414452709886</v>
      </c>
      <c r="L64" s="221">
        <f t="shared" si="6"/>
        <v>-0.10569839836994444</v>
      </c>
      <c r="M64" s="220"/>
      <c r="N64" s="221"/>
    </row>
    <row r="65" spans="1:15" ht="15.75" x14ac:dyDescent="0.25">
      <c r="B65" s="148" t="s">
        <v>33</v>
      </c>
      <c r="C65" s="222">
        <v>5.355219012738428</v>
      </c>
      <c r="D65" s="223">
        <v>-0.49726797792722088</v>
      </c>
      <c r="E65" s="222">
        <v>5.0874598967777933</v>
      </c>
      <c r="F65" s="223">
        <f t="shared" si="5"/>
        <v>-0.26775911596063473</v>
      </c>
      <c r="G65" s="222">
        <v>5.7510246905516187</v>
      </c>
      <c r="H65" s="223">
        <f t="shared" si="5"/>
        <v>0.66356479377382538</v>
      </c>
      <c r="I65" s="222">
        <v>5.5455688095428712</v>
      </c>
      <c r="J65" s="223">
        <f t="shared" si="5"/>
        <v>-0.20545588100874745</v>
      </c>
      <c r="K65" s="222">
        <v>5.0481966131913767</v>
      </c>
      <c r="L65" s="223">
        <f t="shared" si="6"/>
        <v>-0.49737219635149454</v>
      </c>
      <c r="M65" s="222">
        <v>4.9805463206353835</v>
      </c>
      <c r="N65" s="223">
        <v>-0.11214778828654737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303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106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CONCATENATE("dif ",RIGHT(C73,2),"/",RIGHT(C73-1,2))</f>
        <v>dif 20/19</v>
      </c>
      <c r="E74" s="144" t="s">
        <v>72</v>
      </c>
      <c r="F74" s="143" t="str">
        <f>CONCATENATE("dif ",RIGHT(E73,2),"/",RIGHT(C73,2))</f>
        <v>dif 21/20</v>
      </c>
      <c r="G74" s="144" t="s">
        <v>72</v>
      </c>
      <c r="H74" s="143" t="str">
        <f>CONCATENATE("dif ",RIGHT(G73,2),"/",RIGHT(E73,2))</f>
        <v>dif 22/21</v>
      </c>
      <c r="I74" s="144" t="s">
        <v>72</v>
      </c>
      <c r="J74" s="143" t="str">
        <f>CONCATENATE("dif ",RIGHT(I73,2),"/",RIGHT(G73,2))</f>
        <v>dif 23/22</v>
      </c>
      <c r="K74" s="144" t="s">
        <v>72</v>
      </c>
      <c r="L74" s="143" t="str">
        <f>CONCATENATE("dif ",RIGHT(K73,2),"/",RIGHT(I73,2))</f>
        <v>dif 24/23</v>
      </c>
      <c r="M74" s="144" t="s">
        <v>72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74</v>
      </c>
      <c r="C75" s="220">
        <v>2.528648038385549</v>
      </c>
      <c r="D75" s="221">
        <v>-0.75411606010531695</v>
      </c>
      <c r="E75" s="220">
        <v>3.2924613987284288</v>
      </c>
      <c r="F75" s="221">
        <f t="shared" ref="F75:J77" si="7">IFERROR(E75-C75,"-")</f>
        <v>0.76381336034287983</v>
      </c>
      <c r="G75" s="220">
        <v>2.6512071156289707</v>
      </c>
      <c r="H75" s="221">
        <f t="shared" si="7"/>
        <v>-0.64125428309945809</v>
      </c>
      <c r="I75" s="220">
        <v>3.5954620918649693</v>
      </c>
      <c r="J75" s="221">
        <f t="shared" si="7"/>
        <v>0.94425497623599863</v>
      </c>
      <c r="K75" s="220">
        <v>2.4090357792601576</v>
      </c>
      <c r="L75" s="221">
        <f t="shared" ref="L75:L77" si="8">IFERROR(K75-I75,"-")</f>
        <v>-1.1864263126048118</v>
      </c>
      <c r="M75" s="220">
        <v>2.7676370312090217</v>
      </c>
      <c r="N75" s="221">
        <f t="shared" ref="N75:N84" si="9">IFERROR(M75-K75,"-")</f>
        <v>0.35860125194886416</v>
      </c>
    </row>
    <row r="76" spans="1:15" x14ac:dyDescent="0.25">
      <c r="A76" s="1">
        <v>2</v>
      </c>
      <c r="B76" s="145" t="s">
        <v>76</v>
      </c>
      <c r="C76" s="220">
        <v>1.9799448483329156</v>
      </c>
      <c r="D76" s="221">
        <v>-1.1051220164516313</v>
      </c>
      <c r="E76" s="220">
        <v>2.0499728408473654</v>
      </c>
      <c r="F76" s="221">
        <f t="shared" si="7"/>
        <v>7.0027992514449799E-2</v>
      </c>
      <c r="G76" s="220">
        <v>2.2053632043448745</v>
      </c>
      <c r="H76" s="221">
        <f t="shared" si="7"/>
        <v>0.15539036349750912</v>
      </c>
      <c r="I76" s="220">
        <v>2.8121710526315788</v>
      </c>
      <c r="J76" s="221">
        <f t="shared" si="7"/>
        <v>0.60680784828670431</v>
      </c>
      <c r="K76" s="220">
        <v>2.3241944601469755</v>
      </c>
      <c r="L76" s="221">
        <f t="shared" si="8"/>
        <v>-0.48797659248460334</v>
      </c>
      <c r="M76" s="220">
        <v>2.1506651243493349</v>
      </c>
      <c r="N76" s="221">
        <f t="shared" si="9"/>
        <v>-0.17352933579764063</v>
      </c>
    </row>
    <row r="77" spans="1:15" x14ac:dyDescent="0.25">
      <c r="A77" s="1">
        <v>3</v>
      </c>
      <c r="B77" s="145" t="s">
        <v>78</v>
      </c>
      <c r="C77" s="220">
        <v>4.2155737704918037</v>
      </c>
      <c r="D77" s="221">
        <v>1.6107618943720188</v>
      </c>
      <c r="E77" s="220">
        <v>2.4643478260869567</v>
      </c>
      <c r="F77" s="221">
        <f t="shared" si="7"/>
        <v>-1.751225944404847</v>
      </c>
      <c r="G77" s="220">
        <v>2.324803884945835</v>
      </c>
      <c r="H77" s="221">
        <f t="shared" si="7"/>
        <v>-0.13954394114112167</v>
      </c>
      <c r="I77" s="220">
        <v>2.6021798365122617</v>
      </c>
      <c r="J77" s="221">
        <f t="shared" si="7"/>
        <v>0.27737595156642669</v>
      </c>
      <c r="K77" s="220">
        <v>2.4314678284182305</v>
      </c>
      <c r="L77" s="221">
        <f t="shared" si="8"/>
        <v>-0.1707120080940312</v>
      </c>
      <c r="M77" s="220">
        <v>2.379233421212736</v>
      </c>
      <c r="N77" s="221">
        <f t="shared" si="9"/>
        <v>-5.2234407205494549E-2</v>
      </c>
    </row>
    <row r="78" spans="1:15" x14ac:dyDescent="0.25">
      <c r="A78" s="1">
        <v>4</v>
      </c>
      <c r="B78" s="145" t="s">
        <v>80</v>
      </c>
      <c r="C78" s="220" t="s">
        <v>256</v>
      </c>
      <c r="D78" s="221" t="s">
        <v>256</v>
      </c>
      <c r="E78" s="220">
        <v>2.8340530536705737</v>
      </c>
      <c r="F78" s="221" t="str">
        <f>IFERROR(E78-C78,"-")</f>
        <v>-</v>
      </c>
      <c r="G78" s="220">
        <v>2.2430187168451607</v>
      </c>
      <c r="H78" s="221">
        <f>IFERROR(G78-E78,"-")</f>
        <v>-0.59103433682541295</v>
      </c>
      <c r="I78" s="220">
        <v>2.982060312568787</v>
      </c>
      <c r="J78" s="221">
        <f>IFERROR(I78-G78,"-")</f>
        <v>0.73904159572362627</v>
      </c>
      <c r="K78" s="220">
        <v>2.3911083281152159</v>
      </c>
      <c r="L78" s="221">
        <f>IFERROR(K78-I78,"-")</f>
        <v>-0.59095198445357111</v>
      </c>
      <c r="M78" s="220">
        <v>2.2581845238095237</v>
      </c>
      <c r="N78" s="221">
        <f t="shared" si="9"/>
        <v>-0.13292380430569217</v>
      </c>
    </row>
    <row r="79" spans="1:15" x14ac:dyDescent="0.25">
      <c r="A79" s="1">
        <v>5</v>
      </c>
      <c r="B79" s="145" t="s">
        <v>82</v>
      </c>
      <c r="C79" s="220" t="s">
        <v>256</v>
      </c>
      <c r="D79" s="221" t="s">
        <v>256</v>
      </c>
      <c r="E79" s="220">
        <v>2.2670126874279122</v>
      </c>
      <c r="F79" s="221" t="str">
        <f t="shared" ref="F79:J87" si="10">IFERROR(E79-C79,"-")</f>
        <v>-</v>
      </c>
      <c r="G79" s="220">
        <v>2.2658905704307335</v>
      </c>
      <c r="H79" s="221">
        <f t="shared" si="10"/>
        <v>-1.1221169971786793E-3</v>
      </c>
      <c r="I79" s="220">
        <v>2.8360398700862359</v>
      </c>
      <c r="J79" s="221">
        <f t="shared" si="10"/>
        <v>0.57014929965550243</v>
      </c>
      <c r="K79" s="220">
        <v>2.3998426098154244</v>
      </c>
      <c r="L79" s="221">
        <f t="shared" ref="L79:L87" si="11">IFERROR(K79-I79,"-")</f>
        <v>-0.43619726027081152</v>
      </c>
      <c r="M79" s="220">
        <v>2.0924902617990759</v>
      </c>
      <c r="N79" s="221">
        <f t="shared" si="9"/>
        <v>-0.30735234801634848</v>
      </c>
    </row>
    <row r="80" spans="1:15" x14ac:dyDescent="0.25">
      <c r="A80" s="1">
        <v>6</v>
      </c>
      <c r="B80" s="145" t="s">
        <v>84</v>
      </c>
      <c r="C80" s="220" t="s">
        <v>256</v>
      </c>
      <c r="D80" s="221" t="s">
        <v>256</v>
      </c>
      <c r="E80" s="220">
        <v>2.4640062597809078</v>
      </c>
      <c r="F80" s="221" t="str">
        <f t="shared" si="10"/>
        <v>-</v>
      </c>
      <c r="G80" s="220">
        <v>2.6562994797557113</v>
      </c>
      <c r="H80" s="221">
        <f t="shared" si="10"/>
        <v>0.19229321997480353</v>
      </c>
      <c r="I80" s="220">
        <v>2.6943369952034657</v>
      </c>
      <c r="J80" s="221">
        <f t="shared" si="10"/>
        <v>3.8037515447754355E-2</v>
      </c>
      <c r="K80" s="220">
        <v>2.658639491107361</v>
      </c>
      <c r="L80" s="221">
        <f t="shared" si="11"/>
        <v>-3.5697504096104726E-2</v>
      </c>
      <c r="M80" s="220">
        <v>2.442157266364759</v>
      </c>
      <c r="N80" s="221">
        <f t="shared" si="9"/>
        <v>-0.21648222474260193</v>
      </c>
    </row>
    <row r="81" spans="1:15" x14ac:dyDescent="0.25">
      <c r="A81" s="1">
        <v>7</v>
      </c>
      <c r="B81" s="145" t="s">
        <v>86</v>
      </c>
      <c r="C81" s="220" t="s">
        <v>256</v>
      </c>
      <c r="D81" s="221" t="s">
        <v>256</v>
      </c>
      <c r="E81" s="220">
        <v>3.0759881523848431</v>
      </c>
      <c r="F81" s="221" t="str">
        <f t="shared" si="10"/>
        <v>-</v>
      </c>
      <c r="G81" s="220">
        <v>2.8384682549582139</v>
      </c>
      <c r="H81" s="221">
        <f t="shared" si="10"/>
        <v>-0.23751989742662927</v>
      </c>
      <c r="I81" s="220">
        <v>3.0075457317073169</v>
      </c>
      <c r="J81" s="221">
        <f t="shared" si="10"/>
        <v>0.16907747674910301</v>
      </c>
      <c r="K81" s="220">
        <v>2.9497919006408138</v>
      </c>
      <c r="L81" s="221">
        <f t="shared" si="11"/>
        <v>-5.7753831066503114E-2</v>
      </c>
      <c r="M81" s="220">
        <v>2.4336855275962743</v>
      </c>
      <c r="N81" s="221">
        <f t="shared" si="9"/>
        <v>-0.51610637304453943</v>
      </c>
    </row>
    <row r="82" spans="1:15" x14ac:dyDescent="0.25">
      <c r="A82" s="1">
        <v>8</v>
      </c>
      <c r="B82" s="145" t="s">
        <v>88</v>
      </c>
      <c r="C82" s="220">
        <v>2.9126119583635925</v>
      </c>
      <c r="D82" s="221">
        <v>0.42185526988041433</v>
      </c>
      <c r="E82" s="220">
        <v>3.288779889638259</v>
      </c>
      <c r="F82" s="221">
        <f t="shared" si="10"/>
        <v>0.37616793127466641</v>
      </c>
      <c r="G82" s="220">
        <v>2.7815126050420167</v>
      </c>
      <c r="H82" s="221">
        <f t="shared" si="10"/>
        <v>-0.50726728459624226</v>
      </c>
      <c r="I82" s="220">
        <v>2.7460738774607387</v>
      </c>
      <c r="J82" s="221">
        <f t="shared" si="10"/>
        <v>-3.5438727581277973E-2</v>
      </c>
      <c r="K82" s="220">
        <v>3.1529654224868331</v>
      </c>
      <c r="L82" s="221">
        <f t="shared" si="11"/>
        <v>0.40689154502609437</v>
      </c>
      <c r="M82" s="220">
        <v>2.5432847629722422</v>
      </c>
      <c r="N82" s="221">
        <f t="shared" si="9"/>
        <v>-0.60968065951459094</v>
      </c>
    </row>
    <row r="83" spans="1:15" x14ac:dyDescent="0.25">
      <c r="A83" s="1">
        <v>9</v>
      </c>
      <c r="B83" s="145" t="s">
        <v>90</v>
      </c>
      <c r="C83" s="220">
        <v>2.3058368076235856</v>
      </c>
      <c r="D83" s="221">
        <v>-0.67877640525049676</v>
      </c>
      <c r="E83" s="220">
        <v>2.8018525032242936</v>
      </c>
      <c r="F83" s="221">
        <f t="shared" si="10"/>
        <v>0.49601569560070802</v>
      </c>
      <c r="G83" s="220">
        <v>2.4327799275995505</v>
      </c>
      <c r="H83" s="221">
        <f t="shared" si="10"/>
        <v>-0.36907257562474305</v>
      </c>
      <c r="I83" s="220">
        <v>2.7320278969957084</v>
      </c>
      <c r="J83" s="221">
        <f t="shared" si="10"/>
        <v>0.29924796939615783</v>
      </c>
      <c r="K83" s="220">
        <v>2.8144523899134364</v>
      </c>
      <c r="L83" s="221">
        <f t="shared" si="11"/>
        <v>8.2424492917728021E-2</v>
      </c>
      <c r="M83" s="220">
        <v>2.2532996894409938</v>
      </c>
      <c r="N83" s="221">
        <f t="shared" si="9"/>
        <v>-0.56115270047244259</v>
      </c>
    </row>
    <row r="84" spans="1:15" x14ac:dyDescent="0.25">
      <c r="A84" s="1">
        <v>10</v>
      </c>
      <c r="B84" s="145" t="s">
        <v>92</v>
      </c>
      <c r="C84" s="220">
        <v>2.1842164599774523</v>
      </c>
      <c r="D84" s="221">
        <v>-0.14381442805343569</v>
      </c>
      <c r="E84" s="220">
        <v>2.4730092454518342</v>
      </c>
      <c r="F84" s="221">
        <f t="shared" si="10"/>
        <v>0.28879278547438192</v>
      </c>
      <c r="G84" s="220">
        <v>2.5158146201624461</v>
      </c>
      <c r="H84" s="221">
        <f t="shared" si="10"/>
        <v>4.2805374710611854E-2</v>
      </c>
      <c r="I84" s="220">
        <v>2.2366286057692308</v>
      </c>
      <c r="J84" s="221">
        <f t="shared" si="10"/>
        <v>-0.27918601439321522</v>
      </c>
      <c r="K84" s="220">
        <v>2.7012696041822255</v>
      </c>
      <c r="L84" s="221">
        <f t="shared" si="11"/>
        <v>0.46464099841299467</v>
      </c>
      <c r="M84" s="220">
        <v>1.9854463762453605</v>
      </c>
      <c r="N84" s="221">
        <f t="shared" si="9"/>
        <v>-0.71582322793686504</v>
      </c>
    </row>
    <row r="85" spans="1:15" x14ac:dyDescent="0.25">
      <c r="A85" s="1">
        <v>11</v>
      </c>
      <c r="B85" s="145" t="s">
        <v>94</v>
      </c>
      <c r="C85" s="220">
        <v>2.7735632183908048</v>
      </c>
      <c r="D85" s="221">
        <v>-2.3142207965784589E-2</v>
      </c>
      <c r="E85" s="220">
        <v>2.5095457537853849</v>
      </c>
      <c r="F85" s="221">
        <f t="shared" si="10"/>
        <v>-0.26401746460541986</v>
      </c>
      <c r="G85" s="220">
        <v>2.6985086658605399</v>
      </c>
      <c r="H85" s="221">
        <f t="shared" si="10"/>
        <v>0.18896291207515503</v>
      </c>
      <c r="I85" s="220">
        <v>2.4068329961789168</v>
      </c>
      <c r="J85" s="221">
        <f t="shared" si="10"/>
        <v>-0.29167566968162317</v>
      </c>
      <c r="K85" s="220">
        <v>2.6871430776354375</v>
      </c>
      <c r="L85" s="221">
        <f t="shared" si="11"/>
        <v>0.2803100814565207</v>
      </c>
      <c r="M85" s="220"/>
      <c r="N85" s="221"/>
    </row>
    <row r="86" spans="1:15" x14ac:dyDescent="0.25">
      <c r="A86" s="1">
        <v>12</v>
      </c>
      <c r="B86" s="145" t="s">
        <v>96</v>
      </c>
      <c r="C86" s="220">
        <v>2.4477662075915352</v>
      </c>
      <c r="D86" s="221">
        <v>0.25954012152537942</v>
      </c>
      <c r="E86" s="220">
        <v>2.4452794739314232</v>
      </c>
      <c r="F86" s="221">
        <f t="shared" si="10"/>
        <v>-2.4867336601119838E-3</v>
      </c>
      <c r="G86" s="220">
        <v>2.6089754739954776</v>
      </c>
      <c r="H86" s="221">
        <f t="shared" si="10"/>
        <v>0.16369600006405438</v>
      </c>
      <c r="I86" s="220">
        <v>2.6665989022158976</v>
      </c>
      <c r="J86" s="221">
        <f t="shared" si="10"/>
        <v>5.7623428220419992E-2</v>
      </c>
      <c r="K86" s="220">
        <v>2.8862497680460195</v>
      </c>
      <c r="L86" s="221">
        <f t="shared" si="11"/>
        <v>0.21965086583012194</v>
      </c>
      <c r="M86" s="220"/>
      <c r="N86" s="221"/>
    </row>
    <row r="87" spans="1:15" ht="15.75" x14ac:dyDescent="0.25">
      <c r="B87" s="148" t="s">
        <v>33</v>
      </c>
      <c r="C87" s="222">
        <v>2.5260240112994352</v>
      </c>
      <c r="D87" s="223">
        <v>-0.36082656596521856</v>
      </c>
      <c r="E87" s="222">
        <v>2.7155204585827524</v>
      </c>
      <c r="F87" s="223">
        <f t="shared" si="10"/>
        <v>0.18949644728331716</v>
      </c>
      <c r="G87" s="222">
        <v>2.5429762503722109</v>
      </c>
      <c r="H87" s="223">
        <f t="shared" si="10"/>
        <v>-0.17254420821054151</v>
      </c>
      <c r="I87" s="222">
        <v>2.7763916484805056</v>
      </c>
      <c r="J87" s="223">
        <f t="shared" si="10"/>
        <v>0.2334153981082947</v>
      </c>
      <c r="K87" s="222">
        <v>2.7034548944337811</v>
      </c>
      <c r="L87" s="223">
        <f t="shared" si="11"/>
        <v>-7.2936754046724506E-2</v>
      </c>
      <c r="M87" s="222">
        <v>2.3853543797999261</v>
      </c>
      <c r="N87" s="223">
        <v>-0.2958255566885768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304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108</v>
      </c>
    </row>
    <row r="94" spans="1:15" ht="22.5" thickTop="1" thickBot="1" x14ac:dyDescent="0.3">
      <c r="B94" s="152" t="s">
        <v>109</v>
      </c>
      <c r="C94" s="135" t="s">
        <v>110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CONCATENATE("dif ",RIGHT(C95,2),"/",RIGHT(C95-1,2))</f>
        <v>dif 20/19</v>
      </c>
      <c r="E96" s="144" t="s">
        <v>72</v>
      </c>
      <c r="F96" s="143" t="str">
        <f>CONCATENATE("dif ",RIGHT(E95,2),"/",RIGHT(C95,2))</f>
        <v>dif 21/20</v>
      </c>
      <c r="G96" s="144" t="s">
        <v>72</v>
      </c>
      <c r="H96" s="143" t="str">
        <f>CONCATENATE("dif ",RIGHT(G95,2),"/",RIGHT(E95,2))</f>
        <v>dif 22/21</v>
      </c>
      <c r="I96" s="144" t="s">
        <v>72</v>
      </c>
      <c r="J96" s="143" t="str">
        <f>CONCATENATE("dif ",RIGHT(I95,2),"/",RIGHT(G95,2))</f>
        <v>dif 23/22</v>
      </c>
      <c r="K96" s="144" t="s">
        <v>72</v>
      </c>
      <c r="L96" s="143" t="str">
        <f>CONCATENATE("dif ",RIGHT(K95,2),"/",RIGHT(I95,2))</f>
        <v>dif 24/23</v>
      </c>
      <c r="M96" s="144" t="s">
        <v>72</v>
      </c>
      <c r="N96" s="143" t="str">
        <f>CONCATENATE("dif ",RIGHT(M95,2),"/",RIGHT(K95,2))</f>
        <v>dif 25/24</v>
      </c>
    </row>
    <row r="97" spans="2:14" x14ac:dyDescent="0.25">
      <c r="B97" s="145" t="s">
        <v>74</v>
      </c>
      <c r="C97" s="220">
        <v>9.2950458626781867</v>
      </c>
      <c r="D97" s="221">
        <v>-0.15258105585782289</v>
      </c>
      <c r="E97" s="220">
        <v>9.0109444669639238</v>
      </c>
      <c r="F97" s="221">
        <f t="shared" ref="F97:J99" si="12">IFERROR(E97-C97,"-")</f>
        <v>-0.28410139571426285</v>
      </c>
      <c r="G97" s="220">
        <v>8.512588031881247</v>
      </c>
      <c r="H97" s="221">
        <f t="shared" si="12"/>
        <v>-0.4983564350826768</v>
      </c>
      <c r="I97" s="220">
        <v>8.5206927412137485</v>
      </c>
      <c r="J97" s="221">
        <f t="shared" si="12"/>
        <v>8.104709332501514E-3</v>
      </c>
      <c r="K97" s="220">
        <v>8.4186966083058437</v>
      </c>
      <c r="L97" s="221">
        <f t="shared" ref="L97:L99" si="13">IFERROR(K97-I97,"-")</f>
        <v>-0.10199613290790488</v>
      </c>
      <c r="M97" s="220">
        <v>8.7072565993373949</v>
      </c>
      <c r="N97" s="221">
        <f t="shared" ref="N97:N106" si="14">IFERROR(M97-K97,"-")</f>
        <v>0.28855999103155128</v>
      </c>
    </row>
    <row r="98" spans="2:14" x14ac:dyDescent="0.25">
      <c r="B98" s="145" t="s">
        <v>76</v>
      </c>
      <c r="C98" s="220">
        <v>8.7275993182116167</v>
      </c>
      <c r="D98" s="221">
        <v>-0.68688375614273056</v>
      </c>
      <c r="E98" s="220">
        <v>5.75520347934141</v>
      </c>
      <c r="F98" s="221">
        <f t="shared" si="12"/>
        <v>-2.9723958388702068</v>
      </c>
      <c r="G98" s="220">
        <v>6.9325526625670548</v>
      </c>
      <c r="H98" s="221">
        <f t="shared" si="12"/>
        <v>1.1773491832256449</v>
      </c>
      <c r="I98" s="220">
        <v>8.0176301452784511</v>
      </c>
      <c r="J98" s="221">
        <f t="shared" si="12"/>
        <v>1.0850774827113963</v>
      </c>
      <c r="K98" s="220">
        <v>8.1856063750311279</v>
      </c>
      <c r="L98" s="221">
        <f t="shared" si="13"/>
        <v>0.16797622975267679</v>
      </c>
      <c r="M98" s="220">
        <v>7.9766359846119759</v>
      </c>
      <c r="N98" s="221">
        <f t="shared" si="14"/>
        <v>-0.208970390419152</v>
      </c>
    </row>
    <row r="99" spans="2:14" x14ac:dyDescent="0.25">
      <c r="B99" s="145" t="s">
        <v>78</v>
      </c>
      <c r="C99" s="220">
        <v>10.97488555442523</v>
      </c>
      <c r="D99" s="221">
        <v>2.9465410879150298</v>
      </c>
      <c r="E99" s="220">
        <v>5.500643500643501</v>
      </c>
      <c r="F99" s="221">
        <f t="shared" si="12"/>
        <v>-5.4742420537817287</v>
      </c>
      <c r="G99" s="220">
        <v>7.1364744571072176</v>
      </c>
      <c r="H99" s="221">
        <f t="shared" si="12"/>
        <v>1.6358309564637166</v>
      </c>
      <c r="I99" s="220">
        <v>7.6281529895908982</v>
      </c>
      <c r="J99" s="221">
        <f t="shared" si="12"/>
        <v>0.49167853248368054</v>
      </c>
      <c r="K99" s="220">
        <v>7.5469198757399916</v>
      </c>
      <c r="L99" s="221">
        <f t="shared" si="13"/>
        <v>-8.1233113850906591E-2</v>
      </c>
      <c r="M99" s="220">
        <v>7.2537225525022544</v>
      </c>
      <c r="N99" s="221">
        <f t="shared" si="14"/>
        <v>-0.29319732323773717</v>
      </c>
    </row>
    <row r="100" spans="2:14" x14ac:dyDescent="0.25">
      <c r="B100" s="145" t="s">
        <v>80</v>
      </c>
      <c r="C100" s="220" t="s">
        <v>256</v>
      </c>
      <c r="D100" s="221" t="s">
        <v>256</v>
      </c>
      <c r="E100" s="220">
        <v>5.3676544450025112</v>
      </c>
      <c r="F100" s="221" t="str">
        <f>IFERROR(E100-C100,"-")</f>
        <v>-</v>
      </c>
      <c r="G100" s="220">
        <v>7.0535005966009869</v>
      </c>
      <c r="H100" s="221">
        <f>IFERROR(G100-E100,"-")</f>
        <v>1.6858461515984757</v>
      </c>
      <c r="I100" s="220">
        <v>6.86671840418499</v>
      </c>
      <c r="J100" s="221">
        <f>IFERROR(I100-G100,"-")</f>
        <v>-0.18678219241599692</v>
      </c>
      <c r="K100" s="220">
        <v>7.6968225110574444</v>
      </c>
      <c r="L100" s="221">
        <f>IFERROR(K100-I100,"-")</f>
        <v>0.83010410687245439</v>
      </c>
      <c r="M100" s="220">
        <v>6.8486221677893449</v>
      </c>
      <c r="N100" s="221">
        <f t="shared" si="14"/>
        <v>-0.84820034326809957</v>
      </c>
    </row>
    <row r="101" spans="2:14" x14ac:dyDescent="0.25">
      <c r="B101" s="145" t="s">
        <v>82</v>
      </c>
      <c r="C101" s="220" t="s">
        <v>256</v>
      </c>
      <c r="D101" s="221" t="s">
        <v>256</v>
      </c>
      <c r="E101" s="220">
        <v>4.6154148128762102</v>
      </c>
      <c r="F101" s="221" t="str">
        <f t="shared" ref="F101:J109" si="15">IFERROR(E101-C101,"-")</f>
        <v>-</v>
      </c>
      <c r="G101" s="220">
        <v>6.8128675815362678</v>
      </c>
      <c r="H101" s="221">
        <f t="shared" si="15"/>
        <v>2.1974527686600576</v>
      </c>
      <c r="I101" s="220">
        <v>7.1880833271111779</v>
      </c>
      <c r="J101" s="221">
        <f t="shared" si="15"/>
        <v>0.37521574557491011</v>
      </c>
      <c r="K101" s="220">
        <v>6.8821328081035453</v>
      </c>
      <c r="L101" s="221">
        <f t="shared" ref="L101:L109" si="16">IFERROR(K101-I101,"-")</f>
        <v>-0.30595051900763259</v>
      </c>
      <c r="M101" s="220">
        <v>6.6997386066598477</v>
      </c>
      <c r="N101" s="221">
        <f t="shared" si="14"/>
        <v>-0.18239420144369767</v>
      </c>
    </row>
    <row r="102" spans="2:14" x14ac:dyDescent="0.25">
      <c r="B102" s="145" t="s">
        <v>84</v>
      </c>
      <c r="C102" s="220" t="s">
        <v>256</v>
      </c>
      <c r="D102" s="221" t="s">
        <v>256</v>
      </c>
      <c r="E102" s="220">
        <v>5.8911511354737662</v>
      </c>
      <c r="F102" s="221" t="str">
        <f t="shared" si="15"/>
        <v>-</v>
      </c>
      <c r="G102" s="220">
        <v>6.9117168591040752</v>
      </c>
      <c r="H102" s="221">
        <f t="shared" si="15"/>
        <v>1.020565723630309</v>
      </c>
      <c r="I102" s="220">
        <v>7.0050877724990732</v>
      </c>
      <c r="J102" s="221">
        <f t="shared" si="15"/>
        <v>9.3370913394998034E-2</v>
      </c>
      <c r="K102" s="220">
        <v>7.1391927083333337</v>
      </c>
      <c r="L102" s="221">
        <f t="shared" si="16"/>
        <v>0.13410493583426053</v>
      </c>
      <c r="M102" s="220">
        <v>6.8354370682719781</v>
      </c>
      <c r="N102" s="221">
        <f t="shared" si="14"/>
        <v>-0.30375564006135569</v>
      </c>
    </row>
    <row r="103" spans="2:14" x14ac:dyDescent="0.25">
      <c r="B103" s="145" t="s">
        <v>86</v>
      </c>
      <c r="C103" s="220" t="s">
        <v>256</v>
      </c>
      <c r="D103" s="221" t="s">
        <v>256</v>
      </c>
      <c r="E103" s="220">
        <v>7.0290555155010814</v>
      </c>
      <c r="F103" s="221" t="str">
        <f t="shared" si="15"/>
        <v>-</v>
      </c>
      <c r="G103" s="220">
        <v>7.1986132408827253</v>
      </c>
      <c r="H103" s="221">
        <f t="shared" si="15"/>
        <v>0.16955772538164382</v>
      </c>
      <c r="I103" s="220">
        <v>7.4568813279962329</v>
      </c>
      <c r="J103" s="221">
        <f t="shared" si="15"/>
        <v>0.25826808711350768</v>
      </c>
      <c r="K103" s="220">
        <v>7.4333944533577814</v>
      </c>
      <c r="L103" s="221">
        <f t="shared" si="16"/>
        <v>-2.348687463845156E-2</v>
      </c>
      <c r="M103" s="220">
        <v>7.0905879092966329</v>
      </c>
      <c r="N103" s="221">
        <f t="shared" si="14"/>
        <v>-0.34280654406114852</v>
      </c>
    </row>
    <row r="104" spans="2:14" x14ac:dyDescent="0.25">
      <c r="B104" s="145" t="s">
        <v>88</v>
      </c>
      <c r="C104" s="220">
        <v>6.9118342372409955</v>
      </c>
      <c r="D104" s="221">
        <v>-1.3590110761575094</v>
      </c>
      <c r="E104" s="220">
        <v>7.0977242302543511</v>
      </c>
      <c r="F104" s="221">
        <f t="shared" si="15"/>
        <v>0.18588999301335551</v>
      </c>
      <c r="G104" s="220">
        <v>7.778275396317623</v>
      </c>
      <c r="H104" s="221">
        <f t="shared" si="15"/>
        <v>0.68055116606327193</v>
      </c>
      <c r="I104" s="220">
        <v>7.7137433140259954</v>
      </c>
      <c r="J104" s="221">
        <f t="shared" si="15"/>
        <v>-6.4532082291627546E-2</v>
      </c>
      <c r="K104" s="220">
        <v>7.7794874272325423</v>
      </c>
      <c r="L104" s="221">
        <f t="shared" si="16"/>
        <v>6.5744113206546828E-2</v>
      </c>
      <c r="M104" s="220">
        <v>7.3797512173732436</v>
      </c>
      <c r="N104" s="221">
        <f t="shared" si="14"/>
        <v>-0.3997362098592987</v>
      </c>
    </row>
    <row r="105" spans="2:14" x14ac:dyDescent="0.25">
      <c r="B105" s="145" t="s">
        <v>90</v>
      </c>
      <c r="C105" s="220">
        <v>6.9931153184165229</v>
      </c>
      <c r="D105" s="221">
        <v>-1.1832510438568864</v>
      </c>
      <c r="E105" s="220">
        <v>7.1154244794120416</v>
      </c>
      <c r="F105" s="221">
        <f t="shared" si="15"/>
        <v>0.1223091609955187</v>
      </c>
      <c r="G105" s="220">
        <v>7.4606444617626133</v>
      </c>
      <c r="H105" s="221">
        <f t="shared" si="15"/>
        <v>0.34521998235057172</v>
      </c>
      <c r="I105" s="220">
        <v>7.5650837764891374</v>
      </c>
      <c r="J105" s="221">
        <f t="shared" si="15"/>
        <v>0.10443931472652412</v>
      </c>
      <c r="K105" s="220">
        <v>7.6637820736501734</v>
      </c>
      <c r="L105" s="221">
        <f t="shared" si="16"/>
        <v>9.8698297161035953E-2</v>
      </c>
      <c r="M105" s="220">
        <v>7.1017945091919836</v>
      </c>
      <c r="N105" s="221">
        <f t="shared" si="14"/>
        <v>-0.56198756445818976</v>
      </c>
    </row>
    <row r="106" spans="2:14" x14ac:dyDescent="0.25">
      <c r="B106" s="145" t="s">
        <v>92</v>
      </c>
      <c r="C106" s="220">
        <v>4.8194545015689112</v>
      </c>
      <c r="D106" s="221">
        <v>-2.8296068381790365</v>
      </c>
      <c r="E106" s="220">
        <v>6.7946358513446041</v>
      </c>
      <c r="F106" s="221">
        <f t="shared" si="15"/>
        <v>1.9751813497756929</v>
      </c>
      <c r="G106" s="220">
        <v>6.9897432857058162</v>
      </c>
      <c r="H106" s="221">
        <f t="shared" si="15"/>
        <v>0.19510743436121203</v>
      </c>
      <c r="I106" s="220">
        <v>7.1013933302878023</v>
      </c>
      <c r="J106" s="221">
        <f t="shared" si="15"/>
        <v>0.11165004458198613</v>
      </c>
      <c r="K106" s="220">
        <v>7.0632824322465266</v>
      </c>
      <c r="L106" s="221">
        <f t="shared" si="16"/>
        <v>-3.8110898041275654E-2</v>
      </c>
      <c r="M106" s="220">
        <v>6.7817363694801021</v>
      </c>
      <c r="N106" s="221">
        <f t="shared" si="14"/>
        <v>-0.28154606276642458</v>
      </c>
    </row>
    <row r="107" spans="2:14" x14ac:dyDescent="0.25">
      <c r="B107" s="145" t="s">
        <v>94</v>
      </c>
      <c r="C107" s="220">
        <v>7.8686336494555675</v>
      </c>
      <c r="D107" s="221">
        <v>-0.16840601227405294</v>
      </c>
      <c r="E107" s="220">
        <v>7.2640043044180072</v>
      </c>
      <c r="F107" s="221">
        <f t="shared" si="15"/>
        <v>-0.60462934503756038</v>
      </c>
      <c r="G107" s="220">
        <v>7.3783077425677881</v>
      </c>
      <c r="H107" s="221">
        <f t="shared" si="15"/>
        <v>0.11430343814978094</v>
      </c>
      <c r="I107" s="220">
        <v>7.8645584975111893</v>
      </c>
      <c r="J107" s="221">
        <f t="shared" si="15"/>
        <v>0.4862507549434012</v>
      </c>
      <c r="K107" s="220">
        <v>7.7764869118621602</v>
      </c>
      <c r="L107" s="221">
        <f t="shared" si="16"/>
        <v>-8.8071585649029061E-2</v>
      </c>
      <c r="M107" s="220"/>
      <c r="N107" s="221"/>
    </row>
    <row r="108" spans="2:14" x14ac:dyDescent="0.25">
      <c r="B108" s="145" t="s">
        <v>96</v>
      </c>
      <c r="C108" s="220">
        <v>7.6856927332159923</v>
      </c>
      <c r="D108" s="221">
        <v>-1.2620381605497482</v>
      </c>
      <c r="E108" s="220">
        <v>7.9840824979339589</v>
      </c>
      <c r="F108" s="221">
        <f t="shared" si="15"/>
        <v>0.29838976471796652</v>
      </c>
      <c r="G108" s="220">
        <v>7.8006234575918949</v>
      </c>
      <c r="H108" s="221">
        <f t="shared" si="15"/>
        <v>-0.18345904034206395</v>
      </c>
      <c r="I108" s="220">
        <v>8.2201690765464033</v>
      </c>
      <c r="J108" s="221">
        <f t="shared" si="15"/>
        <v>0.41954561895450837</v>
      </c>
      <c r="K108" s="220">
        <v>7.9917642598365486</v>
      </c>
      <c r="L108" s="221">
        <f t="shared" si="16"/>
        <v>-0.22840481670985469</v>
      </c>
      <c r="M108" s="220"/>
      <c r="N108" s="221"/>
    </row>
    <row r="109" spans="2:14" ht="15.75" x14ac:dyDescent="0.25">
      <c r="B109" s="148" t="s">
        <v>33</v>
      </c>
      <c r="C109" s="222">
        <v>8.7566950823947458</v>
      </c>
      <c r="D109" s="223">
        <v>0.44064319900376958</v>
      </c>
      <c r="E109" s="222">
        <v>6.9670919535565847</v>
      </c>
      <c r="F109" s="223">
        <f t="shared" si="15"/>
        <v>-1.7896031288381611</v>
      </c>
      <c r="G109" s="222">
        <v>7.3284504270391047</v>
      </c>
      <c r="H109" s="223">
        <f t="shared" si="15"/>
        <v>0.36135847348251993</v>
      </c>
      <c r="I109" s="222">
        <v>7.6377013763228598</v>
      </c>
      <c r="J109" s="223">
        <f t="shared" si="15"/>
        <v>0.30925094928375518</v>
      </c>
      <c r="K109" s="222">
        <v>7.6512960446817351</v>
      </c>
      <c r="L109" s="223">
        <f t="shared" si="16"/>
        <v>1.3594668358875239E-2</v>
      </c>
      <c r="M109" s="222">
        <v>7.4001659656050593</v>
      </c>
      <c r="N109" s="223">
        <v>-0.27207661436194641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305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111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112</v>
      </c>
    </row>
    <row r="116" spans="1:15" ht="22.5" thickTop="1" thickBot="1" x14ac:dyDescent="0.3">
      <c r="B116" s="152" t="str">
        <f>C116</f>
        <v>Reino Unido</v>
      </c>
      <c r="C116" s="135" t="s">
        <v>113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72</v>
      </c>
      <c r="D118" s="143" t="str">
        <f>CONCATENATE("dif ",RIGHT(C117,2),"/",RIGHT(C117-1,2))</f>
        <v>dif 20/19</v>
      </c>
      <c r="E118" s="144" t="s">
        <v>72</v>
      </c>
      <c r="F118" s="143" t="str">
        <f>CONCATENATE("dif ",RIGHT(E117,2),"/",RIGHT(C117,2))</f>
        <v>dif 21/20</v>
      </c>
      <c r="G118" s="144" t="s">
        <v>72</v>
      </c>
      <c r="H118" s="143" t="str">
        <f>CONCATENATE("dif ",RIGHT(G117,2),"/",RIGHT(E117,2))</f>
        <v>dif 22/21</v>
      </c>
      <c r="I118" s="144" t="s">
        <v>72</v>
      </c>
      <c r="J118" s="143" t="str">
        <f>CONCATENATE("dif ",RIGHT(I117,2),"/",RIGHT(G117,2))</f>
        <v>dif 23/22</v>
      </c>
      <c r="K118" s="144" t="s">
        <v>72</v>
      </c>
      <c r="L118" s="143" t="str">
        <f>CONCATENATE("dif ",RIGHT(K117,2),"/",RIGHT(I117,2))</f>
        <v>dif 24/23</v>
      </c>
      <c r="M118" s="144" t="s">
        <v>72</v>
      </c>
      <c r="N118" s="143" t="str">
        <f>CONCATENATE("dif ",RIGHT(M117,2),"/",RIGHT(K117,2))</f>
        <v>dif 25/24</v>
      </c>
    </row>
    <row r="119" spans="1:15" x14ac:dyDescent="0.25">
      <c r="B119" s="145" t="s">
        <v>74</v>
      </c>
      <c r="C119" s="220">
        <v>7.9339108565041219</v>
      </c>
      <c r="D119" s="221">
        <v>-0.53819282612587571</v>
      </c>
      <c r="E119" s="220">
        <v>17.864253393665159</v>
      </c>
      <c r="F119" s="221">
        <f t="shared" ref="F119:J121" si="17">IFERROR(E119-C119,"-")</f>
        <v>9.930342537161037</v>
      </c>
      <c r="G119" s="220">
        <v>7.5997924593566237</v>
      </c>
      <c r="H119" s="221">
        <f t="shared" si="17"/>
        <v>-10.264460934308534</v>
      </c>
      <c r="I119" s="220">
        <v>7.4245295975827492</v>
      </c>
      <c r="J119" s="221">
        <f t="shared" si="17"/>
        <v>-0.17526286177387451</v>
      </c>
      <c r="K119" s="220">
        <v>7.6996077576814121</v>
      </c>
      <c r="L119" s="221">
        <f t="shared" ref="L119:L121" si="18">IFERROR(K119-I119,"-")</f>
        <v>0.27507816009866293</v>
      </c>
      <c r="M119" s="220">
        <v>7.7130570758405002</v>
      </c>
      <c r="N119" s="221">
        <f t="shared" ref="N119:N128" si="19">IFERROR(M119-K119,"-")</f>
        <v>1.3449318159088008E-2</v>
      </c>
    </row>
    <row r="120" spans="1:15" x14ac:dyDescent="0.25">
      <c r="B120" s="145" t="s">
        <v>76</v>
      </c>
      <c r="C120" s="220">
        <v>7.1286418646346927</v>
      </c>
      <c r="D120" s="221">
        <v>-1.303539837220713</v>
      </c>
      <c r="E120" s="220">
        <v>11.735751295336788</v>
      </c>
      <c r="F120" s="221">
        <f t="shared" si="17"/>
        <v>4.6071094307020957</v>
      </c>
      <c r="G120" s="220">
        <v>6.5968031968031964</v>
      </c>
      <c r="H120" s="221">
        <f t="shared" si="17"/>
        <v>-5.138948098533592</v>
      </c>
      <c r="I120" s="220">
        <v>6.6255956432947585</v>
      </c>
      <c r="J120" s="221">
        <f t="shared" si="17"/>
        <v>2.8792446491562096E-2</v>
      </c>
      <c r="K120" s="220">
        <v>7.0288492360294903</v>
      </c>
      <c r="L120" s="221">
        <f t="shared" si="18"/>
        <v>0.40325359273473182</v>
      </c>
      <c r="M120" s="220">
        <v>6.7095845331139445</v>
      </c>
      <c r="N120" s="221">
        <f t="shared" si="19"/>
        <v>-0.31926470291554576</v>
      </c>
    </row>
    <row r="121" spans="1:15" x14ac:dyDescent="0.25">
      <c r="B121" s="145" t="s">
        <v>78</v>
      </c>
      <c r="C121" s="220">
        <v>9.3786440677966105</v>
      </c>
      <c r="D121" s="221">
        <v>2.0832270880821104</v>
      </c>
      <c r="E121" s="220">
        <v>8.6459854014598534</v>
      </c>
      <c r="F121" s="221">
        <f t="shared" si="17"/>
        <v>-0.73265866633675714</v>
      </c>
      <c r="G121" s="220">
        <v>7.11755751014885</v>
      </c>
      <c r="H121" s="221">
        <f t="shared" si="17"/>
        <v>-1.5284278913110034</v>
      </c>
      <c r="I121" s="220">
        <v>6.6871994801819366</v>
      </c>
      <c r="J121" s="221">
        <f t="shared" si="17"/>
        <v>-0.43035802996691341</v>
      </c>
      <c r="K121" s="220">
        <v>6.9662029881504379</v>
      </c>
      <c r="L121" s="221">
        <f t="shared" si="18"/>
        <v>0.27900350796850137</v>
      </c>
      <c r="M121" s="220">
        <v>6.2966065747614</v>
      </c>
      <c r="N121" s="221">
        <f t="shared" si="19"/>
        <v>-0.66959641338903797</v>
      </c>
    </row>
    <row r="122" spans="1:15" x14ac:dyDescent="0.25">
      <c r="B122" s="145" t="s">
        <v>80</v>
      </c>
      <c r="C122" s="220" t="s">
        <v>256</v>
      </c>
      <c r="D122" s="221" t="s">
        <v>256</v>
      </c>
      <c r="E122" s="220">
        <v>2.8295964125560538</v>
      </c>
      <c r="F122" s="221" t="str">
        <f>IFERROR(E122-C122,"-")</f>
        <v>-</v>
      </c>
      <c r="G122" s="220">
        <v>6.9245819397993307</v>
      </c>
      <c r="H122" s="221">
        <f>IFERROR(G122-E122,"-")</f>
        <v>4.0949855272432769</v>
      </c>
      <c r="I122" s="220">
        <v>6.5770206022187008</v>
      </c>
      <c r="J122" s="221">
        <f>IFERROR(I122-G122,"-")</f>
        <v>-0.3475613375806299</v>
      </c>
      <c r="K122" s="220">
        <v>7.1351310407514017</v>
      </c>
      <c r="L122" s="221">
        <f>IFERROR(K122-I122,"-")</f>
        <v>0.55811043853270093</v>
      </c>
      <c r="M122" s="220">
        <v>6.2585340037046837</v>
      </c>
      <c r="N122" s="221">
        <f t="shared" si="19"/>
        <v>-0.87659703704671799</v>
      </c>
    </row>
    <row r="123" spans="1:15" x14ac:dyDescent="0.25">
      <c r="B123" s="145" t="s">
        <v>82</v>
      </c>
      <c r="C123" s="220" t="s">
        <v>256</v>
      </c>
      <c r="D123" s="221" t="s">
        <v>256</v>
      </c>
      <c r="E123" s="220">
        <v>3.0382293762575454</v>
      </c>
      <c r="F123" s="221" t="str">
        <f t="shared" ref="F123:J131" si="20">IFERROR(E123-C123,"-")</f>
        <v>-</v>
      </c>
      <c r="G123" s="220">
        <v>6.689313517338995</v>
      </c>
      <c r="H123" s="221">
        <f t="shared" si="20"/>
        <v>3.6510841410814496</v>
      </c>
      <c r="I123" s="220">
        <v>6.697749196141479</v>
      </c>
      <c r="J123" s="221">
        <f t="shared" si="20"/>
        <v>8.4356788024839702E-3</v>
      </c>
      <c r="K123" s="220">
        <v>6.6414432121297207</v>
      </c>
      <c r="L123" s="221">
        <f t="shared" ref="L123:L131" si="21">IFERROR(K123-I123,"-")</f>
        <v>-5.6305984011758348E-2</v>
      </c>
      <c r="M123" s="220">
        <v>6.1644515846356072</v>
      </c>
      <c r="N123" s="221">
        <f t="shared" si="19"/>
        <v>-0.4769916274941135</v>
      </c>
    </row>
    <row r="124" spans="1:15" x14ac:dyDescent="0.25">
      <c r="B124" s="145" t="s">
        <v>84</v>
      </c>
      <c r="C124" s="220" t="s">
        <v>256</v>
      </c>
      <c r="D124" s="221" t="s">
        <v>256</v>
      </c>
      <c r="E124" s="220">
        <v>3.3338345864661654</v>
      </c>
      <c r="F124" s="221" t="str">
        <f t="shared" si="20"/>
        <v>-</v>
      </c>
      <c r="G124" s="220">
        <v>6.5790438114276197</v>
      </c>
      <c r="H124" s="221">
        <f t="shared" si="20"/>
        <v>3.2452092249614544</v>
      </c>
      <c r="I124" s="220">
        <v>6.8809303758471962</v>
      </c>
      <c r="J124" s="221">
        <f t="shared" si="20"/>
        <v>0.30188656441957651</v>
      </c>
      <c r="K124" s="220">
        <v>6.686951631046119</v>
      </c>
      <c r="L124" s="221">
        <f t="shared" si="21"/>
        <v>-0.19397874480107724</v>
      </c>
      <c r="M124" s="220">
        <v>6.1712112346401407</v>
      </c>
      <c r="N124" s="221">
        <f t="shared" si="19"/>
        <v>-0.51574039640597835</v>
      </c>
    </row>
    <row r="125" spans="1:15" x14ac:dyDescent="0.25">
      <c r="B125" s="145" t="s">
        <v>86</v>
      </c>
      <c r="C125" s="220" t="s">
        <v>256</v>
      </c>
      <c r="D125" s="221" t="s">
        <v>256</v>
      </c>
      <c r="E125" s="220">
        <v>7.0270270270270272</v>
      </c>
      <c r="F125" s="221" t="str">
        <f t="shared" si="20"/>
        <v>-</v>
      </c>
      <c r="G125" s="220">
        <v>7.0274575832146091</v>
      </c>
      <c r="H125" s="221">
        <f t="shared" si="20"/>
        <v>4.3055618758192082E-4</v>
      </c>
      <c r="I125" s="220">
        <v>7.4940490648530487</v>
      </c>
      <c r="J125" s="221">
        <f t="shared" si="20"/>
        <v>0.46659148163843955</v>
      </c>
      <c r="K125" s="220">
        <v>7.0650243483242621</v>
      </c>
      <c r="L125" s="221">
        <f t="shared" si="21"/>
        <v>-0.4290247165287866</v>
      </c>
      <c r="M125" s="220">
        <v>6.4465197834870782</v>
      </c>
      <c r="N125" s="221">
        <f t="shared" si="19"/>
        <v>-0.61850456483718386</v>
      </c>
    </row>
    <row r="126" spans="1:15" x14ac:dyDescent="0.25">
      <c r="B126" s="145" t="s">
        <v>88</v>
      </c>
      <c r="C126" s="220">
        <v>6.3769470404984423</v>
      </c>
      <c r="D126" s="221">
        <v>-1.0206395446762953</v>
      </c>
      <c r="E126" s="220">
        <v>5.8403361344537812</v>
      </c>
      <c r="F126" s="221">
        <f t="shared" si="20"/>
        <v>-0.53661090604466111</v>
      </c>
      <c r="G126" s="220">
        <v>7.5700397097083387</v>
      </c>
      <c r="H126" s="221">
        <f t="shared" si="20"/>
        <v>1.7297035752545575</v>
      </c>
      <c r="I126" s="220">
        <v>7.5153215849141315</v>
      </c>
      <c r="J126" s="221">
        <f t="shared" si="20"/>
        <v>-5.4718124794207235E-2</v>
      </c>
      <c r="K126" s="220">
        <v>7.5282225780624499</v>
      </c>
      <c r="L126" s="221">
        <f t="shared" si="21"/>
        <v>1.2900993148318385E-2</v>
      </c>
      <c r="M126" s="220">
        <v>6.9955884947944238</v>
      </c>
      <c r="N126" s="221">
        <f t="shared" si="19"/>
        <v>-0.53263408326802608</v>
      </c>
    </row>
    <row r="127" spans="1:15" x14ac:dyDescent="0.25">
      <c r="B127" s="145" t="s">
        <v>90</v>
      </c>
      <c r="C127" s="220">
        <v>6.0221914008321775</v>
      </c>
      <c r="D127" s="221">
        <v>-1.7173625596907653</v>
      </c>
      <c r="E127" s="220">
        <v>6.9028243178554334</v>
      </c>
      <c r="F127" s="221">
        <f t="shared" si="20"/>
        <v>0.88063291702325586</v>
      </c>
      <c r="G127" s="220">
        <v>7.6120493666774927</v>
      </c>
      <c r="H127" s="221">
        <f t="shared" si="20"/>
        <v>0.70922504882205928</v>
      </c>
      <c r="I127" s="220">
        <v>7.4808184143222505</v>
      </c>
      <c r="J127" s="221">
        <f t="shared" si="20"/>
        <v>-0.13123095235524218</v>
      </c>
      <c r="K127" s="220">
        <v>7.3459357277882802</v>
      </c>
      <c r="L127" s="221">
        <f t="shared" si="21"/>
        <v>-0.13488268653397029</v>
      </c>
      <c r="M127" s="220">
        <v>6.8409070294784584</v>
      </c>
      <c r="N127" s="221">
        <f t="shared" si="19"/>
        <v>-0.50502869830982178</v>
      </c>
    </row>
    <row r="128" spans="1:15" x14ac:dyDescent="0.25">
      <c r="A128" s="151"/>
      <c r="B128" s="145" t="s">
        <v>92</v>
      </c>
      <c r="C128" s="220">
        <v>4.5007385524372232</v>
      </c>
      <c r="D128" s="221">
        <v>-3.2602724964503205</v>
      </c>
      <c r="E128" s="220">
        <v>6.6572815533980583</v>
      </c>
      <c r="F128" s="221">
        <f t="shared" si="20"/>
        <v>2.1565430009608351</v>
      </c>
      <c r="G128" s="220">
        <v>6.9833285010147872</v>
      </c>
      <c r="H128" s="221">
        <f t="shared" si="20"/>
        <v>0.32604694761672892</v>
      </c>
      <c r="I128" s="220">
        <v>6.9262397991211548</v>
      </c>
      <c r="J128" s="221">
        <f t="shared" si="20"/>
        <v>-5.7088701893632354E-2</v>
      </c>
      <c r="K128" s="220">
        <v>6.9094631059830647</v>
      </c>
      <c r="L128" s="221">
        <f t="shared" si="21"/>
        <v>-1.677669313809016E-2</v>
      </c>
      <c r="M128" s="220">
        <v>6.6619834710743806</v>
      </c>
      <c r="N128" s="221">
        <f t="shared" si="19"/>
        <v>-0.24747963490868408</v>
      </c>
    </row>
    <row r="129" spans="2:15" x14ac:dyDescent="0.25">
      <c r="B129" s="145" t="s">
        <v>94</v>
      </c>
      <c r="C129" s="220">
        <v>9.5982905982905979</v>
      </c>
      <c r="D129" s="221">
        <v>2.1208570395549478</v>
      </c>
      <c r="E129" s="220">
        <v>6.8495550611790881</v>
      </c>
      <c r="F129" s="221">
        <f t="shared" si="20"/>
        <v>-2.7487355371115099</v>
      </c>
      <c r="G129" s="220">
        <v>6.7162322274881516</v>
      </c>
      <c r="H129" s="221">
        <f t="shared" si="20"/>
        <v>-0.13332283369093645</v>
      </c>
      <c r="I129" s="220">
        <v>6.9560150805438132</v>
      </c>
      <c r="J129" s="221">
        <f t="shared" si="20"/>
        <v>0.2397828530556616</v>
      </c>
      <c r="K129" s="220">
        <v>6.8750572082379859</v>
      </c>
      <c r="L129" s="221">
        <f t="shared" si="21"/>
        <v>-8.0957872305827294E-2</v>
      </c>
      <c r="M129" s="220"/>
      <c r="N129" s="221"/>
    </row>
    <row r="130" spans="2:15" x14ac:dyDescent="0.25">
      <c r="B130" s="145" t="s">
        <v>96</v>
      </c>
      <c r="C130" s="220">
        <v>9.3348281016442449</v>
      </c>
      <c r="D130" s="221">
        <v>1.3361634132169451</v>
      </c>
      <c r="E130" s="220">
        <v>8.0141221374045806</v>
      </c>
      <c r="F130" s="221">
        <f t="shared" si="20"/>
        <v>-1.3207059642396644</v>
      </c>
      <c r="G130" s="220">
        <v>7.1400179318589361</v>
      </c>
      <c r="H130" s="221">
        <f t="shared" si="20"/>
        <v>-0.8741042055456445</v>
      </c>
      <c r="I130" s="220">
        <v>7.5589687989398868</v>
      </c>
      <c r="J130" s="221">
        <f t="shared" si="20"/>
        <v>0.41895086708095075</v>
      </c>
      <c r="K130" s="220">
        <v>7.5490196078431371</v>
      </c>
      <c r="L130" s="221">
        <f t="shared" si="21"/>
        <v>-9.9491910967497432E-3</v>
      </c>
      <c r="M130" s="220"/>
      <c r="N130" s="221"/>
    </row>
    <row r="131" spans="2:15" ht="15.75" x14ac:dyDescent="0.25">
      <c r="B131" s="148" t="s">
        <v>33</v>
      </c>
      <c r="C131" s="222">
        <v>7.6447121695105942</v>
      </c>
      <c r="D131" s="223">
        <v>-1.5403221767104291E-2</v>
      </c>
      <c r="E131" s="222">
        <v>6.8464210841569333</v>
      </c>
      <c r="F131" s="223">
        <f t="shared" si="20"/>
        <v>-0.79829108535366089</v>
      </c>
      <c r="G131" s="222">
        <v>7.0442463034910698</v>
      </c>
      <c r="H131" s="223">
        <f t="shared" si="20"/>
        <v>0.19782521933413655</v>
      </c>
      <c r="I131" s="222">
        <v>7.1014383123801403</v>
      </c>
      <c r="J131" s="223">
        <f t="shared" si="20"/>
        <v>5.71920088890705E-2</v>
      </c>
      <c r="K131" s="222">
        <v>7.1302838287418524</v>
      </c>
      <c r="L131" s="223">
        <f t="shared" si="21"/>
        <v>2.8845516361712065E-2</v>
      </c>
      <c r="M131" s="222">
        <v>6.618715897653229</v>
      </c>
      <c r="N131" s="223">
        <v>-0.49172843150648582</v>
      </c>
    </row>
    <row r="132" spans="2:15" ht="6" customHeight="1" x14ac:dyDescent="0.25"/>
    <row r="133" spans="2:15" x14ac:dyDescent="0.25">
      <c r="B133" s="131" t="s">
        <v>58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306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114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115</v>
      </c>
    </row>
    <row r="138" spans="2:15" ht="22.5" thickTop="1" thickBot="1" x14ac:dyDescent="0.3">
      <c r="B138" s="152" t="str">
        <f>C138</f>
        <v>Alemania</v>
      </c>
      <c r="C138" s="135" t="s">
        <v>116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72</v>
      </c>
      <c r="D140" s="143" t="str">
        <f>CONCATENATE("dif ",RIGHT(C139,2),"/",RIGHT(C139-1,2))</f>
        <v>dif 20/19</v>
      </c>
      <c r="E140" s="144" t="s">
        <v>72</v>
      </c>
      <c r="F140" s="143" t="str">
        <f>CONCATENATE("dif ",RIGHT(E139,2),"/",RIGHT(C139,2))</f>
        <v>dif 21/20</v>
      </c>
      <c r="G140" s="144" t="s">
        <v>72</v>
      </c>
      <c r="H140" s="143" t="str">
        <f>CONCATENATE("dif ",RIGHT(G139,2),"/",RIGHT(E139,2))</f>
        <v>dif 22/21</v>
      </c>
      <c r="I140" s="144" t="s">
        <v>72</v>
      </c>
      <c r="J140" s="143" t="str">
        <f>CONCATENATE("dif ",RIGHT(I139,2),"/",RIGHT(G139,2))</f>
        <v>dif 23/22</v>
      </c>
      <c r="K140" s="144" t="s">
        <v>72</v>
      </c>
      <c r="L140" s="143" t="str">
        <f>CONCATENATE("dif ",RIGHT(K139,2),"/",RIGHT(I139,2))</f>
        <v>dif 24/23</v>
      </c>
      <c r="M140" s="144" t="s">
        <v>72</v>
      </c>
      <c r="N140" s="143" t="str">
        <f>CONCATENATE("dif ",RIGHT(M139,2),"/",RIGHT(K139,2))</f>
        <v>dif 25/24</v>
      </c>
    </row>
    <row r="141" spans="2:15" x14ac:dyDescent="0.25">
      <c r="B141" s="145" t="s">
        <v>74</v>
      </c>
      <c r="C141" s="220">
        <v>11.637256287086748</v>
      </c>
      <c r="D141" s="221">
        <v>0.46909023781291914</v>
      </c>
      <c r="E141" s="220">
        <v>15.971804511278195</v>
      </c>
      <c r="F141" s="221">
        <f t="shared" ref="F141:J143" si="22">IFERROR(E141-C141,"-")</f>
        <v>4.3345482241914475</v>
      </c>
      <c r="G141" s="220">
        <v>12.129041326960921</v>
      </c>
      <c r="H141" s="221">
        <f t="shared" si="22"/>
        <v>-3.842763184317274</v>
      </c>
      <c r="I141" s="220">
        <v>11.418379216750678</v>
      </c>
      <c r="J141" s="221">
        <f t="shared" si="22"/>
        <v>-0.71066211021024372</v>
      </c>
      <c r="K141" s="220">
        <v>10.98589065255732</v>
      </c>
      <c r="L141" s="221">
        <f t="shared" ref="L141:L143" si="23">IFERROR(K141-I141,"-")</f>
        <v>-0.43248856419335802</v>
      </c>
      <c r="M141" s="220">
        <v>11.050628442310408</v>
      </c>
      <c r="N141" s="221">
        <f t="shared" ref="N141:N150" si="24">IFERROR(M141-K141,"-")</f>
        <v>6.4737789753088748E-2</v>
      </c>
    </row>
    <row r="142" spans="2:15" x14ac:dyDescent="0.25">
      <c r="B142" s="145" t="s">
        <v>76</v>
      </c>
      <c r="C142" s="220">
        <v>11.138817878999149</v>
      </c>
      <c r="D142" s="221">
        <v>8.3654404996556408E-2</v>
      </c>
      <c r="E142" s="220">
        <v>8.7712609970674489</v>
      </c>
      <c r="F142" s="221">
        <f t="shared" si="22"/>
        <v>-2.3675568819316997</v>
      </c>
      <c r="G142" s="220">
        <v>9.2217261904761898</v>
      </c>
      <c r="H142" s="221">
        <f t="shared" si="22"/>
        <v>0.45046519340874092</v>
      </c>
      <c r="I142" s="220">
        <v>10.34370308590492</v>
      </c>
      <c r="J142" s="221">
        <f t="shared" si="22"/>
        <v>1.1219768954287304</v>
      </c>
      <c r="K142" s="220">
        <v>10.596861547007361</v>
      </c>
      <c r="L142" s="221">
        <f t="shared" si="23"/>
        <v>0.25315846110244067</v>
      </c>
      <c r="M142" s="220">
        <v>10.619604863221884</v>
      </c>
      <c r="N142" s="221">
        <f t="shared" si="24"/>
        <v>2.274331621452319E-2</v>
      </c>
    </row>
    <row r="143" spans="2:15" x14ac:dyDescent="0.25">
      <c r="B143" s="145" t="s">
        <v>78</v>
      </c>
      <c r="C143" s="220">
        <v>12.882565337001376</v>
      </c>
      <c r="D143" s="221">
        <v>3.7799200205605281</v>
      </c>
      <c r="E143" s="220">
        <v>7.0540806293018683</v>
      </c>
      <c r="F143" s="221">
        <f t="shared" si="22"/>
        <v>-5.8284847076995074</v>
      </c>
      <c r="G143" s="220">
        <v>8.391152403682236</v>
      </c>
      <c r="H143" s="221">
        <f t="shared" si="22"/>
        <v>1.3370717743803677</v>
      </c>
      <c r="I143" s="220">
        <v>9.1222556390977445</v>
      </c>
      <c r="J143" s="221">
        <f t="shared" si="22"/>
        <v>0.73110323541550848</v>
      </c>
      <c r="K143" s="220">
        <v>9.0470304492010847</v>
      </c>
      <c r="L143" s="221">
        <f t="shared" si="23"/>
        <v>-7.5225189896659828E-2</v>
      </c>
      <c r="M143" s="220">
        <v>8.7083967677714025</v>
      </c>
      <c r="N143" s="221">
        <f t="shared" si="24"/>
        <v>-0.3386336814296822</v>
      </c>
    </row>
    <row r="144" spans="2:15" x14ac:dyDescent="0.25">
      <c r="B144" s="145" t="s">
        <v>80</v>
      </c>
      <c r="C144" s="220" t="s">
        <v>256</v>
      </c>
      <c r="D144" s="221" t="s">
        <v>256</v>
      </c>
      <c r="E144" s="220">
        <v>9.2820895522388067</v>
      </c>
      <c r="F144" s="221" t="str">
        <f>IFERROR(E144-C144,"-")</f>
        <v>-</v>
      </c>
      <c r="G144" s="220">
        <v>7.9562760261748959</v>
      </c>
      <c r="H144" s="221">
        <f>IFERROR(G144-E144,"-")</f>
        <v>-1.3258135260639108</v>
      </c>
      <c r="I144" s="220">
        <v>7.9372430802959713</v>
      </c>
      <c r="J144" s="221">
        <f>IFERROR(I144-G144,"-")</f>
        <v>-1.9032945878924679E-2</v>
      </c>
      <c r="K144" s="220">
        <v>9.8910386965376791</v>
      </c>
      <c r="L144" s="221">
        <f>IFERROR(K144-I144,"-")</f>
        <v>1.9537956162417078</v>
      </c>
      <c r="M144" s="220">
        <v>8.4332306111967128</v>
      </c>
      <c r="N144" s="221">
        <f t="shared" si="24"/>
        <v>-1.4578080853409663</v>
      </c>
    </row>
    <row r="145" spans="1:15" x14ac:dyDescent="0.25">
      <c r="B145" s="145" t="s">
        <v>82</v>
      </c>
      <c r="C145" s="220" t="s">
        <v>256</v>
      </c>
      <c r="D145" s="221" t="s">
        <v>256</v>
      </c>
      <c r="E145" s="220">
        <v>6.829085457271364</v>
      </c>
      <c r="F145" s="221" t="str">
        <f t="shared" ref="F145:J153" si="25">IFERROR(E145-C145,"-")</f>
        <v>-</v>
      </c>
      <c r="G145" s="220">
        <v>8.2949205932537087</v>
      </c>
      <c r="H145" s="221">
        <f t="shared" si="25"/>
        <v>1.4658351359823447</v>
      </c>
      <c r="I145" s="220">
        <v>9.1007148327801897</v>
      </c>
      <c r="J145" s="221">
        <f t="shared" si="25"/>
        <v>0.80579423952648099</v>
      </c>
      <c r="K145" s="220">
        <v>9.5351974757915343</v>
      </c>
      <c r="L145" s="221">
        <f t="shared" ref="L145:L153" si="26">IFERROR(K145-I145,"-")</f>
        <v>0.43448264301134465</v>
      </c>
      <c r="M145" s="220">
        <v>9.218270488878316</v>
      </c>
      <c r="N145" s="221">
        <f t="shared" si="24"/>
        <v>-0.3169269869132183</v>
      </c>
    </row>
    <row r="146" spans="1:15" x14ac:dyDescent="0.25">
      <c r="B146" s="145" t="s">
        <v>84</v>
      </c>
      <c r="C146" s="220" t="s">
        <v>256</v>
      </c>
      <c r="D146" s="221" t="s">
        <v>256</v>
      </c>
      <c r="E146" s="220">
        <v>8.3425669436749761</v>
      </c>
      <c r="F146" s="221" t="str">
        <f t="shared" si="25"/>
        <v>-</v>
      </c>
      <c r="G146" s="220">
        <v>8.5031024439660623</v>
      </c>
      <c r="H146" s="221">
        <f t="shared" si="25"/>
        <v>0.16053550029108621</v>
      </c>
      <c r="I146" s="220">
        <v>8.989169198256505</v>
      </c>
      <c r="J146" s="221">
        <f t="shared" si="25"/>
        <v>0.48606675429044266</v>
      </c>
      <c r="K146" s="220">
        <v>9.7805171377029456</v>
      </c>
      <c r="L146" s="221">
        <f t="shared" si="26"/>
        <v>0.79134793944644066</v>
      </c>
      <c r="M146" s="220">
        <v>9.0695855224751902</v>
      </c>
      <c r="N146" s="221">
        <f t="shared" si="24"/>
        <v>-0.71093161522775539</v>
      </c>
    </row>
    <row r="147" spans="1:15" x14ac:dyDescent="0.25">
      <c r="B147" s="145" t="s">
        <v>86</v>
      </c>
      <c r="C147" s="220" t="s">
        <v>256</v>
      </c>
      <c r="D147" s="221" t="s">
        <v>256</v>
      </c>
      <c r="E147" s="220">
        <v>8.8326253186066275</v>
      </c>
      <c r="F147" s="221" t="str">
        <f t="shared" si="25"/>
        <v>-</v>
      </c>
      <c r="G147" s="220">
        <v>8.7805634182504377</v>
      </c>
      <c r="H147" s="221">
        <f t="shared" si="25"/>
        <v>-5.2061900356189739E-2</v>
      </c>
      <c r="I147" s="220">
        <v>8.5818105144784926</v>
      </c>
      <c r="J147" s="221">
        <f t="shared" si="25"/>
        <v>-0.1987529037719451</v>
      </c>
      <c r="K147" s="220">
        <v>9.7089457678661937</v>
      </c>
      <c r="L147" s="221">
        <f t="shared" si="26"/>
        <v>1.127135253387701</v>
      </c>
      <c r="M147" s="220">
        <v>8.8397472716829402</v>
      </c>
      <c r="N147" s="221">
        <f t="shared" si="24"/>
        <v>-0.86919849618325351</v>
      </c>
    </row>
    <row r="148" spans="1:15" x14ac:dyDescent="0.25">
      <c r="B148" s="145" t="s">
        <v>88</v>
      </c>
      <c r="C148" s="220">
        <v>8.9206424185167688</v>
      </c>
      <c r="D148" s="221">
        <v>-0.41501311279093578</v>
      </c>
      <c r="E148" s="220">
        <v>8.9125492925075385</v>
      </c>
      <c r="F148" s="221">
        <f t="shared" si="25"/>
        <v>-8.0931260092302892E-3</v>
      </c>
      <c r="G148" s="220">
        <v>9.1730716063035658</v>
      </c>
      <c r="H148" s="221">
        <f t="shared" si="25"/>
        <v>0.2605223137960273</v>
      </c>
      <c r="I148" s="220">
        <v>8.7677522690870262</v>
      </c>
      <c r="J148" s="221">
        <f t="shared" si="25"/>
        <v>-0.40531933721653957</v>
      </c>
      <c r="K148" s="220">
        <v>9.1128626308120282</v>
      </c>
      <c r="L148" s="221">
        <f t="shared" si="26"/>
        <v>0.34511036172500198</v>
      </c>
      <c r="M148" s="220">
        <v>8.193570529687678</v>
      </c>
      <c r="N148" s="221">
        <f t="shared" si="24"/>
        <v>-0.91929210112435022</v>
      </c>
    </row>
    <row r="149" spans="1:15" x14ac:dyDescent="0.25">
      <c r="B149" s="145" t="s">
        <v>90</v>
      </c>
      <c r="C149" s="220">
        <v>12.752112676056338</v>
      </c>
      <c r="D149" s="221">
        <v>3.0308995849144651</v>
      </c>
      <c r="E149" s="220">
        <v>8.8154137529137522</v>
      </c>
      <c r="F149" s="221">
        <f t="shared" si="25"/>
        <v>-3.9366989231425862</v>
      </c>
      <c r="G149" s="220">
        <v>8.7724685922903465</v>
      </c>
      <c r="H149" s="221">
        <f t="shared" si="25"/>
        <v>-4.2945160623405698E-2</v>
      </c>
      <c r="I149" s="220">
        <v>9.3442921396444643</v>
      </c>
      <c r="J149" s="221">
        <f t="shared" si="25"/>
        <v>0.57182354735411778</v>
      </c>
      <c r="K149" s="220">
        <v>9.5348466746316216</v>
      </c>
      <c r="L149" s="221">
        <f t="shared" si="26"/>
        <v>0.19055453498715735</v>
      </c>
      <c r="M149" s="220">
        <v>8.7077053704096787</v>
      </c>
      <c r="N149" s="221">
        <f t="shared" si="24"/>
        <v>-0.82714130422194287</v>
      </c>
    </row>
    <row r="150" spans="1:15" x14ac:dyDescent="0.25">
      <c r="A150" s="151"/>
      <c r="B150" s="145" t="s">
        <v>92</v>
      </c>
      <c r="C150" s="220">
        <v>5.6313131313131315</v>
      </c>
      <c r="D150" s="221">
        <v>-3.7245401945313681</v>
      </c>
      <c r="E150" s="220">
        <v>8.717644473742034</v>
      </c>
      <c r="F150" s="221">
        <f t="shared" si="25"/>
        <v>3.0863313424289025</v>
      </c>
      <c r="G150" s="220">
        <v>8.7037592374424335</v>
      </c>
      <c r="H150" s="221">
        <f t="shared" si="25"/>
        <v>-1.3885236299600479E-2</v>
      </c>
      <c r="I150" s="220">
        <v>8.9645416823840058</v>
      </c>
      <c r="J150" s="221">
        <f t="shared" si="25"/>
        <v>0.26078244494157232</v>
      </c>
      <c r="K150" s="220">
        <v>8.671056782334384</v>
      </c>
      <c r="L150" s="221">
        <f t="shared" si="26"/>
        <v>-0.2934849000496218</v>
      </c>
      <c r="M150" s="220">
        <v>8.23039088791095</v>
      </c>
      <c r="N150" s="221">
        <f t="shared" si="24"/>
        <v>-0.44066589442343407</v>
      </c>
    </row>
    <row r="151" spans="1:15" x14ac:dyDescent="0.25">
      <c r="B151" s="145" t="s">
        <v>94</v>
      </c>
      <c r="C151" s="220">
        <v>9.6477272727272734</v>
      </c>
      <c r="D151" s="221">
        <v>0.44916494218940883</v>
      </c>
      <c r="E151" s="220">
        <v>8.8209257098405285</v>
      </c>
      <c r="F151" s="221">
        <f t="shared" si="25"/>
        <v>-0.82680156288674489</v>
      </c>
      <c r="G151" s="220">
        <v>8.7484428086070221</v>
      </c>
      <c r="H151" s="221">
        <f t="shared" si="25"/>
        <v>-7.2482901233506425E-2</v>
      </c>
      <c r="I151" s="220">
        <v>9.3741670937980519</v>
      </c>
      <c r="J151" s="221">
        <f t="shared" si="25"/>
        <v>0.62572428519102985</v>
      </c>
      <c r="K151" s="220">
        <v>9.3356138350437092</v>
      </c>
      <c r="L151" s="221">
        <f t="shared" si="26"/>
        <v>-3.8553258754342679E-2</v>
      </c>
      <c r="M151" s="220"/>
      <c r="N151" s="221"/>
    </row>
    <row r="152" spans="1:15" x14ac:dyDescent="0.25">
      <c r="B152" s="145" t="s">
        <v>96</v>
      </c>
      <c r="C152" s="220">
        <v>11.419786096256685</v>
      </c>
      <c r="D152" s="221">
        <v>9.1327657217735947E-2</v>
      </c>
      <c r="E152" s="220">
        <v>9.8715930335530846</v>
      </c>
      <c r="F152" s="221">
        <f t="shared" si="25"/>
        <v>-1.5481930627036</v>
      </c>
      <c r="G152" s="220">
        <v>9.601999200319872</v>
      </c>
      <c r="H152" s="221">
        <f t="shared" si="25"/>
        <v>-0.26959383323321262</v>
      </c>
      <c r="I152" s="220">
        <v>10.795986093552465</v>
      </c>
      <c r="J152" s="221">
        <f t="shared" si="25"/>
        <v>1.1939868932325925</v>
      </c>
      <c r="K152" s="220">
        <v>10.171340457577278</v>
      </c>
      <c r="L152" s="221">
        <f t="shared" si="26"/>
        <v>-0.62464563597518641</v>
      </c>
      <c r="M152" s="220"/>
      <c r="N152" s="221"/>
    </row>
    <row r="153" spans="1:15" ht="15.75" x14ac:dyDescent="0.25">
      <c r="B153" s="148" t="s">
        <v>33</v>
      </c>
      <c r="C153" s="222">
        <v>11.259829968119023</v>
      </c>
      <c r="D153" s="223">
        <v>1.4528028461139275</v>
      </c>
      <c r="E153" s="222">
        <v>8.9848573092603381</v>
      </c>
      <c r="F153" s="223">
        <f t="shared" si="25"/>
        <v>-2.2749726588586849</v>
      </c>
      <c r="G153" s="222">
        <v>8.9641442715700137</v>
      </c>
      <c r="H153" s="223">
        <f t="shared" si="25"/>
        <v>-2.0713037690324398E-2</v>
      </c>
      <c r="I153" s="222">
        <v>9.5079662973403796</v>
      </c>
      <c r="J153" s="223">
        <f t="shared" si="25"/>
        <v>0.54382202577036587</v>
      </c>
      <c r="K153" s="222">
        <v>9.7232392971336417</v>
      </c>
      <c r="L153" s="223">
        <f t="shared" si="26"/>
        <v>0.21527299979326209</v>
      </c>
      <c r="M153" s="222">
        <v>9.3720186121970723</v>
      </c>
      <c r="N153" s="223">
        <v>-0.52111047194324733</v>
      </c>
    </row>
    <row r="154" spans="1:15" ht="6" customHeight="1" x14ac:dyDescent="0.25"/>
    <row r="155" spans="1:15" x14ac:dyDescent="0.25">
      <c r="B155" s="131" t="s">
        <v>58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307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117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118</v>
      </c>
    </row>
    <row r="160" spans="1:15" ht="22.5" thickTop="1" thickBot="1" x14ac:dyDescent="0.3">
      <c r="B160" s="152" t="str">
        <f>C160</f>
        <v>Francia</v>
      </c>
      <c r="C160" s="135" t="s">
        <v>119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72</v>
      </c>
      <c r="D162" s="143" t="str">
        <f>CONCATENATE("dif ",RIGHT(C161,2),"/",RIGHT(C161-1,2))</f>
        <v>dif 20/19</v>
      </c>
      <c r="E162" s="144" t="s">
        <v>72</v>
      </c>
      <c r="F162" s="143" t="str">
        <f>CONCATENATE("dif ",RIGHT(E161,2),"/",RIGHT(C161,2))</f>
        <v>dif 21/20</v>
      </c>
      <c r="G162" s="144" t="s">
        <v>72</v>
      </c>
      <c r="H162" s="143" t="str">
        <f>CONCATENATE("dif ",RIGHT(G161,2),"/",RIGHT(E161,2))</f>
        <v>dif 22/21</v>
      </c>
      <c r="I162" s="144" t="s">
        <v>72</v>
      </c>
      <c r="J162" s="143" t="str">
        <f>CONCATENATE("dif ",RIGHT(I161,2),"/",RIGHT(G161,2))</f>
        <v>dif 23/22</v>
      </c>
      <c r="K162" s="144" t="s">
        <v>72</v>
      </c>
      <c r="L162" s="143" t="str">
        <f>CONCATENATE("dif ",RIGHT(K161,2),"/",RIGHT(I161,2))</f>
        <v>dif 24/23</v>
      </c>
      <c r="M162" s="144" t="s">
        <v>72</v>
      </c>
      <c r="N162" s="143" t="str">
        <f>CONCATENATE("dif ",RIGHT(M161,2),"/",RIGHT(K161,2))</f>
        <v>dif 25/24</v>
      </c>
    </row>
    <row r="163" spans="2:14" x14ac:dyDescent="0.25">
      <c r="B163" s="145" t="s">
        <v>74</v>
      </c>
      <c r="C163" s="220">
        <v>6.216949152542373</v>
      </c>
      <c r="D163" s="221">
        <v>-1.295823433127409</v>
      </c>
      <c r="E163" s="220">
        <v>4.857397504456328</v>
      </c>
      <c r="F163" s="221">
        <f t="shared" ref="F163:J165" si="27">IFERROR(E163-C163,"-")</f>
        <v>-1.359551648086045</v>
      </c>
      <c r="G163" s="220">
        <v>5.5207373271889404</v>
      </c>
      <c r="H163" s="221">
        <f t="shared" si="27"/>
        <v>0.66333982273261238</v>
      </c>
      <c r="I163" s="220">
        <v>6.1614379084967323</v>
      </c>
      <c r="J163" s="221">
        <f t="shared" si="27"/>
        <v>0.64070058130779195</v>
      </c>
      <c r="K163" s="220">
        <v>7.102075154234436</v>
      </c>
      <c r="L163" s="221">
        <f t="shared" ref="L163:L165" si="28">IFERROR(K163-I163,"-")</f>
        <v>0.94063724573770369</v>
      </c>
      <c r="M163" s="220">
        <v>7.9187620889748551</v>
      </c>
      <c r="N163" s="221">
        <f t="shared" ref="N163:N172" si="29">IFERROR(M163-K163,"-")</f>
        <v>0.81668693474041909</v>
      </c>
    </row>
    <row r="164" spans="2:14" x14ac:dyDescent="0.25">
      <c r="B164" s="145" t="s">
        <v>76</v>
      </c>
      <c r="C164" s="220">
        <v>5.6151019044437023</v>
      </c>
      <c r="D164" s="221">
        <v>-1.239113552230771</v>
      </c>
      <c r="E164" s="220">
        <v>3.9221902017291068</v>
      </c>
      <c r="F164" s="221">
        <f t="shared" si="27"/>
        <v>-1.6929117027145955</v>
      </c>
      <c r="G164" s="220">
        <v>4.9907069366080314</v>
      </c>
      <c r="H164" s="221">
        <f t="shared" si="27"/>
        <v>1.0685167348789246</v>
      </c>
      <c r="I164" s="220">
        <v>6.1137742718446599</v>
      </c>
      <c r="J164" s="221">
        <f t="shared" si="27"/>
        <v>1.1230673352366285</v>
      </c>
      <c r="K164" s="220">
        <v>6.2099571516017136</v>
      </c>
      <c r="L164" s="221">
        <f t="shared" si="28"/>
        <v>9.6182879757053641E-2</v>
      </c>
      <c r="M164" s="220">
        <v>6.2748325358851673</v>
      </c>
      <c r="N164" s="221">
        <f t="shared" si="29"/>
        <v>6.4875384283453741E-2</v>
      </c>
    </row>
    <row r="165" spans="2:14" x14ac:dyDescent="0.25">
      <c r="B165" s="145" t="s">
        <v>78</v>
      </c>
      <c r="C165" s="220">
        <v>7.6801007556675067</v>
      </c>
      <c r="D165" s="221">
        <v>1.8860724155865354</v>
      </c>
      <c r="E165" s="220">
        <v>4.1970519782777345</v>
      </c>
      <c r="F165" s="221">
        <f t="shared" si="27"/>
        <v>-3.4830487773897723</v>
      </c>
      <c r="G165" s="220">
        <v>5.4263868065967014</v>
      </c>
      <c r="H165" s="221">
        <f t="shared" si="27"/>
        <v>1.2293348283189669</v>
      </c>
      <c r="I165" s="220">
        <v>6.0897001303780964</v>
      </c>
      <c r="J165" s="221">
        <f t="shared" si="27"/>
        <v>0.66331332378139507</v>
      </c>
      <c r="K165" s="220">
        <v>6.2966198252943411</v>
      </c>
      <c r="L165" s="221">
        <f t="shared" si="28"/>
        <v>0.20691969491624462</v>
      </c>
      <c r="M165" s="220">
        <v>5.9869027854639363</v>
      </c>
      <c r="N165" s="221">
        <f t="shared" si="29"/>
        <v>-0.30971703983040477</v>
      </c>
    </row>
    <row r="166" spans="2:14" x14ac:dyDescent="0.25">
      <c r="B166" s="145" t="s">
        <v>80</v>
      </c>
      <c r="C166" s="220" t="s">
        <v>256</v>
      </c>
      <c r="D166" s="221" t="s">
        <v>256</v>
      </c>
      <c r="E166" s="220">
        <v>4.46218487394958</v>
      </c>
      <c r="F166" s="221" t="str">
        <f>IFERROR(E166-C166,"-")</f>
        <v>-</v>
      </c>
      <c r="G166" s="220">
        <v>5.6983885679537858</v>
      </c>
      <c r="H166" s="221">
        <f>IFERROR(G166-E166,"-")</f>
        <v>1.2362036940042058</v>
      </c>
      <c r="I166" s="220">
        <v>5.785571142284569</v>
      </c>
      <c r="J166" s="221">
        <f>IFERROR(I166-G166,"-")</f>
        <v>8.7182574330783247E-2</v>
      </c>
      <c r="K166" s="220">
        <v>6.4245002968533544</v>
      </c>
      <c r="L166" s="221">
        <f>IFERROR(K166-I166,"-")</f>
        <v>0.63892915456878541</v>
      </c>
      <c r="M166" s="220">
        <v>6.4407257354236389</v>
      </c>
      <c r="N166" s="221">
        <f t="shared" si="29"/>
        <v>1.6225438570284467E-2</v>
      </c>
    </row>
    <row r="167" spans="2:14" x14ac:dyDescent="0.25">
      <c r="B167" s="145" t="s">
        <v>82</v>
      </c>
      <c r="C167" s="220" t="s">
        <v>256</v>
      </c>
      <c r="D167" s="221" t="s">
        <v>256</v>
      </c>
      <c r="E167" s="220">
        <v>3.8213616489693942</v>
      </c>
      <c r="F167" s="221" t="str">
        <f t="shared" ref="F167:J175" si="30">IFERROR(E167-C167,"-")</f>
        <v>-</v>
      </c>
      <c r="G167" s="220">
        <v>5.5327833260963963</v>
      </c>
      <c r="H167" s="221">
        <f t="shared" si="30"/>
        <v>1.7114216771270021</v>
      </c>
      <c r="I167" s="220">
        <v>5.9001769911504427</v>
      </c>
      <c r="J167" s="221">
        <f t="shared" si="30"/>
        <v>0.36739366505404636</v>
      </c>
      <c r="K167" s="220">
        <v>6.2373262469337698</v>
      </c>
      <c r="L167" s="221">
        <f t="shared" ref="L167:L175" si="31">IFERROR(K167-I167,"-")</f>
        <v>0.33714925578332711</v>
      </c>
      <c r="M167" s="220">
        <v>6.0823970037453181</v>
      </c>
      <c r="N167" s="221">
        <f t="shared" si="29"/>
        <v>-0.15492924318845169</v>
      </c>
    </row>
    <row r="168" spans="2:14" x14ac:dyDescent="0.25">
      <c r="B168" s="145" t="s">
        <v>84</v>
      </c>
      <c r="C168" s="220" t="s">
        <v>256</v>
      </c>
      <c r="D168" s="221" t="s">
        <v>256</v>
      </c>
      <c r="E168" s="220">
        <v>5.2825719120135366</v>
      </c>
      <c r="F168" s="221" t="str">
        <f t="shared" si="30"/>
        <v>-</v>
      </c>
      <c r="G168" s="220">
        <v>6.1491277433877318</v>
      </c>
      <c r="H168" s="221">
        <f t="shared" si="30"/>
        <v>0.86655583137419523</v>
      </c>
      <c r="I168" s="220">
        <v>6.4738689547581902</v>
      </c>
      <c r="J168" s="221">
        <f t="shared" si="30"/>
        <v>0.32474121137045842</v>
      </c>
      <c r="K168" s="220">
        <v>5.9973009446693659</v>
      </c>
      <c r="L168" s="221">
        <f t="shared" si="31"/>
        <v>-0.47656801008882432</v>
      </c>
      <c r="M168" s="220">
        <v>6.4131101813110183</v>
      </c>
      <c r="N168" s="221">
        <f t="shared" si="29"/>
        <v>0.41580923664165237</v>
      </c>
    </row>
    <row r="169" spans="2:14" x14ac:dyDescent="0.25">
      <c r="B169" s="145" t="s">
        <v>86</v>
      </c>
      <c r="C169" s="220" t="s">
        <v>256</v>
      </c>
      <c r="D169" s="221" t="s">
        <v>256</v>
      </c>
      <c r="E169" s="220">
        <v>5.7448173741362289</v>
      </c>
      <c r="F169" s="221" t="str">
        <f t="shared" si="30"/>
        <v>-</v>
      </c>
      <c r="G169" s="220">
        <v>6.5994865211810012</v>
      </c>
      <c r="H169" s="221">
        <f t="shared" si="30"/>
        <v>0.85466914704477226</v>
      </c>
      <c r="I169" s="220">
        <v>6.8715683180814136</v>
      </c>
      <c r="J169" s="221">
        <f t="shared" si="30"/>
        <v>0.27208179690041234</v>
      </c>
      <c r="K169" s="220">
        <v>7.223830734966592</v>
      </c>
      <c r="L169" s="221">
        <f t="shared" si="31"/>
        <v>0.35226241688517845</v>
      </c>
      <c r="M169" s="220">
        <v>6.9501104565537553</v>
      </c>
      <c r="N169" s="221">
        <f t="shared" si="29"/>
        <v>-0.27372027841283675</v>
      </c>
    </row>
    <row r="170" spans="2:14" x14ac:dyDescent="0.25">
      <c r="B170" s="145" t="s">
        <v>88</v>
      </c>
      <c r="C170" s="220">
        <v>6.9232053422370621</v>
      </c>
      <c r="D170" s="221">
        <v>-1.3338719339679885</v>
      </c>
      <c r="E170" s="220">
        <v>6.6801270417422867</v>
      </c>
      <c r="F170" s="221">
        <f t="shared" si="30"/>
        <v>-0.24307830049477541</v>
      </c>
      <c r="G170" s="220">
        <v>7.5064017660044149</v>
      </c>
      <c r="H170" s="221">
        <f t="shared" si="30"/>
        <v>0.82627472426212822</v>
      </c>
      <c r="I170" s="220">
        <v>8.2840572556762098</v>
      </c>
      <c r="J170" s="221">
        <f t="shared" si="30"/>
        <v>0.77765548967179488</v>
      </c>
      <c r="K170" s="220">
        <v>7.8188919164396005</v>
      </c>
      <c r="L170" s="221">
        <f t="shared" si="31"/>
        <v>-0.4651653392366093</v>
      </c>
      <c r="M170" s="220">
        <v>7.6363297971338175</v>
      </c>
      <c r="N170" s="221">
        <f t="shared" si="29"/>
        <v>-0.18256211930578292</v>
      </c>
    </row>
    <row r="171" spans="2:14" x14ac:dyDescent="0.25">
      <c r="B171" s="145" t="s">
        <v>90</v>
      </c>
      <c r="C171" s="220">
        <v>6.2905982905982905</v>
      </c>
      <c r="D171" s="221">
        <v>-1.3266691771364671</v>
      </c>
      <c r="E171" s="220">
        <v>5.9712918660287082</v>
      </c>
      <c r="F171" s="221">
        <f t="shared" si="30"/>
        <v>-0.31930642456958225</v>
      </c>
      <c r="G171" s="220">
        <v>6.4706119162640903</v>
      </c>
      <c r="H171" s="221">
        <f t="shared" si="30"/>
        <v>0.49932005023538206</v>
      </c>
      <c r="I171" s="220">
        <v>6.6430817610062896</v>
      </c>
      <c r="J171" s="221">
        <f t="shared" si="30"/>
        <v>0.17246984474219929</v>
      </c>
      <c r="K171" s="220">
        <v>7.2306136210384357</v>
      </c>
      <c r="L171" s="221">
        <f t="shared" si="31"/>
        <v>0.58753186003214619</v>
      </c>
      <c r="M171" s="220">
        <v>7.1272592225798466</v>
      </c>
      <c r="N171" s="221">
        <f t="shared" si="29"/>
        <v>-0.10335439845858918</v>
      </c>
    </row>
    <row r="172" spans="2:14" x14ac:dyDescent="0.25">
      <c r="B172" s="145" t="s">
        <v>92</v>
      </c>
      <c r="C172" s="220">
        <v>4.7901376146788994</v>
      </c>
      <c r="D172" s="221">
        <v>-1.2155506674598948</v>
      </c>
      <c r="E172" s="220">
        <v>5.052470187393526</v>
      </c>
      <c r="F172" s="221">
        <f t="shared" si="30"/>
        <v>0.26233257271462662</v>
      </c>
      <c r="G172" s="220">
        <v>5.5164873307879212</v>
      </c>
      <c r="H172" s="221">
        <f t="shared" si="30"/>
        <v>0.46401714339439515</v>
      </c>
      <c r="I172" s="220">
        <v>6.0223759153783565</v>
      </c>
      <c r="J172" s="221">
        <f t="shared" si="30"/>
        <v>0.50588858459043529</v>
      </c>
      <c r="K172" s="220">
        <v>6.217721518987342</v>
      </c>
      <c r="L172" s="221">
        <f t="shared" si="31"/>
        <v>0.19534560360898556</v>
      </c>
      <c r="M172" s="220">
        <v>6.609579356663132</v>
      </c>
      <c r="N172" s="221">
        <f t="shared" si="29"/>
        <v>0.39185783767578997</v>
      </c>
    </row>
    <row r="173" spans="2:14" x14ac:dyDescent="0.25">
      <c r="B173" s="145" t="s">
        <v>94</v>
      </c>
      <c r="C173" s="220">
        <v>7.1162790697674421</v>
      </c>
      <c r="D173" s="221">
        <v>1.8141811676695401</v>
      </c>
      <c r="E173" s="220">
        <v>5.5709446744448625</v>
      </c>
      <c r="F173" s="221">
        <f t="shared" si="30"/>
        <v>-1.5453343953225795</v>
      </c>
      <c r="G173" s="220">
        <v>5.9016909162406606</v>
      </c>
      <c r="H173" s="221">
        <f t="shared" si="30"/>
        <v>0.33074624179579803</v>
      </c>
      <c r="I173" s="220">
        <v>6.6880329314907376</v>
      </c>
      <c r="J173" s="221">
        <f t="shared" si="30"/>
        <v>0.78634201525007708</v>
      </c>
      <c r="K173" s="220">
        <v>6.2833206397562833</v>
      </c>
      <c r="L173" s="221">
        <f t="shared" si="31"/>
        <v>-0.40471229173445433</v>
      </c>
      <c r="M173" s="220"/>
      <c r="N173" s="221"/>
    </row>
    <row r="174" spans="2:14" x14ac:dyDescent="0.25">
      <c r="B174" s="145" t="s">
        <v>96</v>
      </c>
      <c r="C174" s="220">
        <v>4.2004132231404956</v>
      </c>
      <c r="D174" s="221">
        <v>-1.9249445330129102</v>
      </c>
      <c r="E174" s="220">
        <v>5.4954610606784522</v>
      </c>
      <c r="F174" s="221">
        <f t="shared" si="30"/>
        <v>1.2950478375379566</v>
      </c>
      <c r="G174" s="220">
        <v>5.3227191413237929</v>
      </c>
      <c r="H174" s="221">
        <f t="shared" si="30"/>
        <v>-0.17274191935465932</v>
      </c>
      <c r="I174" s="220">
        <v>6.5164683088845834</v>
      </c>
      <c r="J174" s="221">
        <f t="shared" si="30"/>
        <v>1.1937491675607905</v>
      </c>
      <c r="K174" s="220">
        <v>6.611312921639855</v>
      </c>
      <c r="L174" s="221">
        <f t="shared" si="31"/>
        <v>9.4844612755271562E-2</v>
      </c>
      <c r="M174" s="220"/>
      <c r="N174" s="221"/>
    </row>
    <row r="175" spans="2:14" ht="15.75" x14ac:dyDescent="0.25">
      <c r="B175" s="148" t="s">
        <v>33</v>
      </c>
      <c r="C175" s="222">
        <v>5.9098479362780596</v>
      </c>
      <c r="D175" s="223">
        <v>-0.9145321478182975</v>
      </c>
      <c r="E175" s="222">
        <v>5.311838209464546</v>
      </c>
      <c r="F175" s="223">
        <f t="shared" si="30"/>
        <v>-0.59800972681351361</v>
      </c>
      <c r="G175" s="222">
        <v>5.8327914688861435</v>
      </c>
      <c r="H175" s="223">
        <f t="shared" si="30"/>
        <v>0.52095325942159754</v>
      </c>
      <c r="I175" s="222">
        <v>6.4719669009614709</v>
      </c>
      <c r="J175" s="223">
        <f t="shared" si="30"/>
        <v>0.63917543207532734</v>
      </c>
      <c r="K175" s="222">
        <v>6.6328355632283129</v>
      </c>
      <c r="L175" s="223">
        <f t="shared" si="31"/>
        <v>0.16086866226684204</v>
      </c>
      <c r="M175" s="222">
        <v>6.6686947595082504</v>
      </c>
      <c r="N175" s="223">
        <v>4.1744114022090884E-3</v>
      </c>
    </row>
    <row r="176" spans="2:14" ht="6" customHeight="1" x14ac:dyDescent="0.25"/>
    <row r="177" spans="1:15" x14ac:dyDescent="0.25">
      <c r="B177" s="131" t="s">
        <v>58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308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120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121</v>
      </c>
    </row>
    <row r="182" spans="1:15" ht="22.5" thickTop="1" thickBot="1" x14ac:dyDescent="0.3">
      <c r="B182" s="152" t="str">
        <f>C182</f>
        <v>Bélgica</v>
      </c>
      <c r="C182" s="135" t="s">
        <v>122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72</v>
      </c>
      <c r="D184" s="143" t="str">
        <f>CONCATENATE("dif ",RIGHT(C183,2),"/",RIGHT(C183-1,2))</f>
        <v>dif 20/19</v>
      </c>
      <c r="E184" s="144" t="s">
        <v>72</v>
      </c>
      <c r="F184" s="143" t="str">
        <f>CONCATENATE("dif ",RIGHT(E183,2),"/",RIGHT(C183,2))</f>
        <v>dif 21/20</v>
      </c>
      <c r="G184" s="144" t="s">
        <v>72</v>
      </c>
      <c r="H184" s="143" t="str">
        <f>CONCATENATE("dif ",RIGHT(G183,2),"/",RIGHT(E183,2))</f>
        <v>dif 22/21</v>
      </c>
      <c r="I184" s="144" t="s">
        <v>72</v>
      </c>
      <c r="J184" s="143" t="str">
        <f>CONCATENATE("dif ",RIGHT(I183,2),"/",RIGHT(G183,2))</f>
        <v>dif 23/22</v>
      </c>
      <c r="K184" s="144" t="s">
        <v>72</v>
      </c>
      <c r="L184" s="143" t="str">
        <f>CONCATENATE("dif ",RIGHT(K183,2),"/",RIGHT(I183,2))</f>
        <v>dif 24/23</v>
      </c>
      <c r="M184" s="144" t="s">
        <v>72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74</v>
      </c>
      <c r="C185" s="220">
        <v>6.6836027713625867</v>
      </c>
      <c r="D185" s="221">
        <v>-0.47544968210611049</v>
      </c>
      <c r="E185" s="220">
        <v>3.0506329113924049</v>
      </c>
      <c r="F185" s="221">
        <f t="shared" ref="F185:J187" si="32">IFERROR(E185-C185,"-")</f>
        <v>-3.6329698599701818</v>
      </c>
      <c r="G185" s="220">
        <v>5.4547069271758435</v>
      </c>
      <c r="H185" s="221">
        <f t="shared" si="32"/>
        <v>2.4040740157834386</v>
      </c>
      <c r="I185" s="220">
        <v>6.2166377816291165</v>
      </c>
      <c r="J185" s="221">
        <f t="shared" si="32"/>
        <v>0.76193085445327302</v>
      </c>
      <c r="K185" s="220">
        <v>6.5090579710144931</v>
      </c>
      <c r="L185" s="221">
        <f t="shared" ref="L185:L187" si="33">IFERROR(K185-I185,"-")</f>
        <v>0.29242018938537662</v>
      </c>
      <c r="M185" s="220">
        <v>6.3674242424242422</v>
      </c>
      <c r="N185" s="221">
        <f t="shared" ref="N185:N194" si="34">IFERROR(M185-K185,"-")</f>
        <v>-0.14163372859025092</v>
      </c>
    </row>
    <row r="186" spans="1:15" x14ac:dyDescent="0.25">
      <c r="B186" s="145" t="s">
        <v>76</v>
      </c>
      <c r="C186" s="220">
        <v>6.6892230576441101</v>
      </c>
      <c r="D186" s="221">
        <v>-1.442497372463416</v>
      </c>
      <c r="E186" s="220">
        <v>4.5471698113207548</v>
      </c>
      <c r="F186" s="221">
        <f t="shared" si="32"/>
        <v>-2.1420532463233553</v>
      </c>
      <c r="G186" s="220">
        <v>5.1804635761589406</v>
      </c>
      <c r="H186" s="221">
        <f t="shared" si="32"/>
        <v>0.63329376483818578</v>
      </c>
      <c r="I186" s="220">
        <v>5.8491379310344831</v>
      </c>
      <c r="J186" s="221">
        <f t="shared" si="32"/>
        <v>0.6686743548755425</v>
      </c>
      <c r="K186" s="220">
        <v>6.1761102603369062</v>
      </c>
      <c r="L186" s="221">
        <f t="shared" si="33"/>
        <v>0.32697232930242315</v>
      </c>
      <c r="M186" s="220">
        <v>6.5554016620498619</v>
      </c>
      <c r="N186" s="221">
        <f t="shared" si="34"/>
        <v>0.37929140171295561</v>
      </c>
    </row>
    <row r="187" spans="1:15" x14ac:dyDescent="0.25">
      <c r="B187" s="145" t="s">
        <v>78</v>
      </c>
      <c r="C187" s="220">
        <v>8.0549019607843135</v>
      </c>
      <c r="D187" s="221">
        <v>0.46134059257505822</v>
      </c>
      <c r="E187" s="220">
        <v>4.4814814814814818</v>
      </c>
      <c r="F187" s="221">
        <f t="shared" si="32"/>
        <v>-3.5734204793028317</v>
      </c>
      <c r="G187" s="220">
        <v>5.3488843813387428</v>
      </c>
      <c r="H187" s="221">
        <f t="shared" si="32"/>
        <v>0.86740289985726093</v>
      </c>
      <c r="I187" s="220">
        <v>6.2137404580152671</v>
      </c>
      <c r="J187" s="221">
        <f t="shared" si="32"/>
        <v>0.86485607667652431</v>
      </c>
      <c r="K187" s="220">
        <v>6.0576923076923075</v>
      </c>
      <c r="L187" s="221">
        <f t="shared" si="33"/>
        <v>-0.1560481503229596</v>
      </c>
      <c r="M187" s="220">
        <v>6.8736413043478262</v>
      </c>
      <c r="N187" s="221">
        <f t="shared" si="34"/>
        <v>0.81594899665551868</v>
      </c>
    </row>
    <row r="188" spans="1:15" x14ac:dyDescent="0.25">
      <c r="B188" s="145" t="s">
        <v>80</v>
      </c>
      <c r="C188" s="220" t="s">
        <v>256</v>
      </c>
      <c r="D188" s="221" t="s">
        <v>256</v>
      </c>
      <c r="E188" s="220">
        <v>4.3181818181818183</v>
      </c>
      <c r="F188" s="221" t="str">
        <f>IFERROR(E188-C188,"-")</f>
        <v>-</v>
      </c>
      <c r="G188" s="220">
        <v>5.7170172084130018</v>
      </c>
      <c r="H188" s="221">
        <f>IFERROR(G188-E188,"-")</f>
        <v>1.3988353902311834</v>
      </c>
      <c r="I188" s="220">
        <v>6.225609756097561</v>
      </c>
      <c r="J188" s="221">
        <f>IFERROR(I188-G188,"-")</f>
        <v>0.50859254768455919</v>
      </c>
      <c r="K188" s="220">
        <v>7.2930693069306933</v>
      </c>
      <c r="L188" s="221">
        <f>IFERROR(K188-I188,"-")</f>
        <v>1.0674595508331324</v>
      </c>
      <c r="M188" s="220">
        <v>5.5533199195171026</v>
      </c>
      <c r="N188" s="221">
        <f t="shared" si="34"/>
        <v>-1.7397493874135908</v>
      </c>
    </row>
    <row r="189" spans="1:15" x14ac:dyDescent="0.25">
      <c r="B189" s="145" t="s">
        <v>82</v>
      </c>
      <c r="C189" s="220" t="s">
        <v>256</v>
      </c>
      <c r="D189" s="221" t="s">
        <v>256</v>
      </c>
      <c r="E189" s="220">
        <v>3.703846153846154</v>
      </c>
      <c r="F189" s="221" t="str">
        <f t="shared" ref="F189:J197" si="35">IFERROR(E189-C189,"-")</f>
        <v>-</v>
      </c>
      <c r="G189" s="220">
        <v>5.3867924528301883</v>
      </c>
      <c r="H189" s="221">
        <f t="shared" si="35"/>
        <v>1.6829462989840343</v>
      </c>
      <c r="I189" s="220">
        <v>6.3229461756373935</v>
      </c>
      <c r="J189" s="221">
        <f t="shared" si="35"/>
        <v>0.93615372280720521</v>
      </c>
      <c r="K189" s="220">
        <v>6.0445544554455441</v>
      </c>
      <c r="L189" s="221">
        <f t="shared" ref="L189:L197" si="36">IFERROR(K189-I189,"-")</f>
        <v>-0.27839172019184932</v>
      </c>
      <c r="M189" s="220">
        <v>6.0099206349206353</v>
      </c>
      <c r="N189" s="221">
        <f t="shared" si="34"/>
        <v>-3.463382052490882E-2</v>
      </c>
    </row>
    <row r="190" spans="1:15" x14ac:dyDescent="0.25">
      <c r="B190" s="145" t="s">
        <v>123</v>
      </c>
      <c r="C190" s="220" t="s">
        <v>256</v>
      </c>
      <c r="D190" s="221" t="s">
        <v>256</v>
      </c>
      <c r="E190" s="220">
        <v>6.5076923076923077</v>
      </c>
      <c r="F190" s="221" t="str">
        <f t="shared" si="35"/>
        <v>-</v>
      </c>
      <c r="G190" s="220">
        <v>5.4486215538847116</v>
      </c>
      <c r="H190" s="221">
        <f t="shared" si="35"/>
        <v>-1.0590707538075961</v>
      </c>
      <c r="I190" s="220">
        <v>7.3047858942065496</v>
      </c>
      <c r="J190" s="221">
        <f t="shared" si="35"/>
        <v>1.856164340321838</v>
      </c>
      <c r="K190" s="220">
        <v>6.8105413105413106</v>
      </c>
      <c r="L190" s="221">
        <f t="shared" si="36"/>
        <v>-0.49424458366523893</v>
      </c>
      <c r="M190" s="220">
        <v>6.9784411276948592</v>
      </c>
      <c r="N190" s="221">
        <f t="shared" si="34"/>
        <v>0.16789981715354863</v>
      </c>
    </row>
    <row r="191" spans="1:15" x14ac:dyDescent="0.25">
      <c r="B191" s="145" t="s">
        <v>86</v>
      </c>
      <c r="C191" s="220" t="s">
        <v>256</v>
      </c>
      <c r="D191" s="221" t="s">
        <v>256</v>
      </c>
      <c r="E191" s="220">
        <v>5.8668341708542711</v>
      </c>
      <c r="F191" s="221" t="str">
        <f t="shared" si="35"/>
        <v>-</v>
      </c>
      <c r="G191" s="220">
        <v>6.2380952380952381</v>
      </c>
      <c r="H191" s="221">
        <f t="shared" si="35"/>
        <v>0.37126106724096708</v>
      </c>
      <c r="I191" s="220">
        <v>6.6871088861076347</v>
      </c>
      <c r="J191" s="221">
        <f t="shared" si="35"/>
        <v>0.44901364801239652</v>
      </c>
      <c r="K191" s="220">
        <v>7.3509060955518946</v>
      </c>
      <c r="L191" s="221">
        <f t="shared" si="36"/>
        <v>0.66379720944425991</v>
      </c>
      <c r="M191" s="220">
        <v>7.0556701030927833</v>
      </c>
      <c r="N191" s="221">
        <f t="shared" si="34"/>
        <v>-0.29523599245911125</v>
      </c>
    </row>
    <row r="192" spans="1:15" x14ac:dyDescent="0.25">
      <c r="B192" s="145" t="s">
        <v>88</v>
      </c>
      <c r="C192" s="220">
        <v>5.3166666666666664</v>
      </c>
      <c r="D192" s="221">
        <v>-3.4559236947791163</v>
      </c>
      <c r="E192" s="220">
        <v>11.090909090909092</v>
      </c>
      <c r="F192" s="221">
        <f t="shared" si="35"/>
        <v>5.7742424242424253</v>
      </c>
      <c r="G192" s="220">
        <v>7</v>
      </c>
      <c r="H192" s="221">
        <f t="shared" si="35"/>
        <v>-4.0909090909090917</v>
      </c>
      <c r="I192" s="220">
        <v>7.7</v>
      </c>
      <c r="J192" s="221">
        <f t="shared" si="35"/>
        <v>0.70000000000000018</v>
      </c>
      <c r="K192" s="220">
        <v>7.4824120603015079</v>
      </c>
      <c r="L192" s="221">
        <f t="shared" si="36"/>
        <v>-0.21758793969849233</v>
      </c>
      <c r="M192" s="220">
        <v>7.1481865284974093</v>
      </c>
      <c r="N192" s="221">
        <f t="shared" si="34"/>
        <v>-0.33422553180409853</v>
      </c>
    </row>
    <row r="193" spans="2:15" x14ac:dyDescent="0.25">
      <c r="B193" s="145" t="s">
        <v>90</v>
      </c>
      <c r="C193" s="220">
        <v>7.760089686098655</v>
      </c>
      <c r="D193" s="221">
        <v>-0.15998466334372452</v>
      </c>
      <c r="E193" s="220">
        <v>6.9529120198265177</v>
      </c>
      <c r="F193" s="221">
        <f t="shared" si="35"/>
        <v>-0.80717766627213727</v>
      </c>
      <c r="G193" s="220">
        <v>6.4234800838574424</v>
      </c>
      <c r="H193" s="221">
        <f t="shared" si="35"/>
        <v>-0.52943193596907534</v>
      </c>
      <c r="I193" s="220">
        <v>7.0376506024096388</v>
      </c>
      <c r="J193" s="221">
        <f t="shared" si="35"/>
        <v>0.6141705185521964</v>
      </c>
      <c r="K193" s="220">
        <v>6.6914634146341463</v>
      </c>
      <c r="L193" s="221">
        <f t="shared" si="36"/>
        <v>-0.34618718777549251</v>
      </c>
      <c r="M193" s="220">
        <v>7.6578073089700993</v>
      </c>
      <c r="N193" s="221">
        <f t="shared" si="34"/>
        <v>0.96634389433595302</v>
      </c>
    </row>
    <row r="194" spans="2:15" x14ac:dyDescent="0.25">
      <c r="B194" s="145" t="s">
        <v>92</v>
      </c>
      <c r="C194" s="220">
        <v>10.689922480620154</v>
      </c>
      <c r="D194" s="221">
        <v>2.7205347255181138</v>
      </c>
      <c r="E194" s="220">
        <v>5.4377593360995853</v>
      </c>
      <c r="F194" s="221">
        <f t="shared" si="35"/>
        <v>-5.2521631445205692</v>
      </c>
      <c r="G194" s="220">
        <v>5.0327102803738315</v>
      </c>
      <c r="H194" s="221">
        <f t="shared" si="35"/>
        <v>-0.40504905572575378</v>
      </c>
      <c r="I194" s="220">
        <v>5.7731811697574891</v>
      </c>
      <c r="J194" s="221">
        <f t="shared" si="35"/>
        <v>0.74047088938365757</v>
      </c>
      <c r="K194" s="220">
        <v>6.5517241379310347</v>
      </c>
      <c r="L194" s="221">
        <f t="shared" si="36"/>
        <v>0.77854296817354562</v>
      </c>
      <c r="M194" s="220">
        <v>7.2110266159695815</v>
      </c>
      <c r="N194" s="221">
        <f t="shared" si="34"/>
        <v>0.6593024780385468</v>
      </c>
    </row>
    <row r="195" spans="2:15" x14ac:dyDescent="0.25">
      <c r="B195" s="145" t="s">
        <v>94</v>
      </c>
      <c r="C195" s="220">
        <v>17.657894736842106</v>
      </c>
      <c r="D195" s="221">
        <v>11.377980206927576</v>
      </c>
      <c r="E195" s="220">
        <v>5.9419862340216323</v>
      </c>
      <c r="F195" s="221">
        <f t="shared" si="35"/>
        <v>-11.715908502820474</v>
      </c>
      <c r="G195" s="220">
        <v>6.1750972762645917</v>
      </c>
      <c r="H195" s="221">
        <f t="shared" si="35"/>
        <v>0.23311104224295942</v>
      </c>
      <c r="I195" s="220">
        <v>6.7342419080068145</v>
      </c>
      <c r="J195" s="221">
        <f t="shared" si="35"/>
        <v>0.55914463174222284</v>
      </c>
      <c r="K195" s="220">
        <v>6.0607734806629834</v>
      </c>
      <c r="L195" s="221">
        <f t="shared" si="36"/>
        <v>-0.67346842734383117</v>
      </c>
      <c r="M195" s="220"/>
      <c r="N195" s="221"/>
    </row>
    <row r="196" spans="2:15" x14ac:dyDescent="0.25">
      <c r="B196" s="145" t="s">
        <v>96</v>
      </c>
      <c r="C196" s="220">
        <v>3.3366336633663365</v>
      </c>
      <c r="D196" s="221">
        <v>-3.5859015479012695</v>
      </c>
      <c r="E196" s="220">
        <v>5.6928675400291118</v>
      </c>
      <c r="F196" s="221">
        <f t="shared" si="35"/>
        <v>2.3562338766627753</v>
      </c>
      <c r="G196" s="220">
        <v>5.7333333333333334</v>
      </c>
      <c r="H196" s="221">
        <f t="shared" si="35"/>
        <v>4.046579330422162E-2</v>
      </c>
      <c r="I196" s="220">
        <v>5.8972267536704734</v>
      </c>
      <c r="J196" s="221">
        <f t="shared" si="35"/>
        <v>0.16389342033714005</v>
      </c>
      <c r="K196" s="220">
        <v>5.8216867469879521</v>
      </c>
      <c r="L196" s="221">
        <f t="shared" si="36"/>
        <v>-7.5540006682521366E-2</v>
      </c>
      <c r="M196" s="220"/>
      <c r="N196" s="221"/>
    </row>
    <row r="197" spans="2:15" ht="15.75" x14ac:dyDescent="0.25">
      <c r="B197" s="148" t="s">
        <v>33</v>
      </c>
      <c r="C197" s="222">
        <v>7.1863592699327565</v>
      </c>
      <c r="D197" s="223">
        <v>-0.30539941145626592</v>
      </c>
      <c r="E197" s="222">
        <v>6.4026148817535091</v>
      </c>
      <c r="F197" s="223">
        <f t="shared" si="35"/>
        <v>-0.78374438817924741</v>
      </c>
      <c r="G197" s="222">
        <v>5.7455722070844688</v>
      </c>
      <c r="H197" s="223">
        <f t="shared" si="35"/>
        <v>-0.65704267466904032</v>
      </c>
      <c r="I197" s="222">
        <v>6.5394661308840414</v>
      </c>
      <c r="J197" s="223">
        <f t="shared" si="35"/>
        <v>0.79389392379957258</v>
      </c>
      <c r="K197" s="222">
        <v>6.6119604316546763</v>
      </c>
      <c r="L197" s="223">
        <f t="shared" si="36"/>
        <v>7.2494300770634901E-2</v>
      </c>
      <c r="M197" s="222">
        <v>6.6633269994817761</v>
      </c>
      <c r="N197" s="223">
        <v>-0.13302827298814623</v>
      </c>
    </row>
    <row r="198" spans="2:15" ht="6" customHeight="1" x14ac:dyDescent="0.25"/>
    <row r="199" spans="2:15" x14ac:dyDescent="0.25">
      <c r="B199" s="131" t="s">
        <v>58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309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124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125</v>
      </c>
    </row>
    <row r="204" spans="2:15" ht="22.5" thickTop="1" thickBot="1" x14ac:dyDescent="0.3">
      <c r="B204" s="152" t="str">
        <f>C204</f>
        <v>Países Bajos</v>
      </c>
      <c r="C204" s="135" t="s">
        <v>126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72</v>
      </c>
      <c r="D206" s="143" t="str">
        <f>CONCATENATE("dif ",RIGHT(C205,2),"/",RIGHT(C205-1,2))</f>
        <v>dif 20/19</v>
      </c>
      <c r="E206" s="144" t="s">
        <v>72</v>
      </c>
      <c r="F206" s="143" t="str">
        <f>CONCATENATE("dif ",RIGHT(E205,2),"/",RIGHT(C205,2))</f>
        <v>dif 21/20</v>
      </c>
      <c r="G206" s="144" t="s">
        <v>72</v>
      </c>
      <c r="H206" s="143" t="str">
        <f>CONCATENATE("dif ",RIGHT(G205,2),"/",RIGHT(E205,2))</f>
        <v>dif 22/21</v>
      </c>
      <c r="I206" s="144" t="s">
        <v>72</v>
      </c>
      <c r="J206" s="143" t="str">
        <f>CONCATENATE("dif ",RIGHT(I205,2),"/",RIGHT(G205,2))</f>
        <v>dif 23/22</v>
      </c>
      <c r="K206" s="144" t="s">
        <v>72</v>
      </c>
      <c r="L206" s="143" t="str">
        <f>CONCATENATE("dif ",RIGHT(K205,2),"/",RIGHT(I205,2))</f>
        <v>dif 24/23</v>
      </c>
      <c r="M206" s="144" t="s">
        <v>72</v>
      </c>
      <c r="N206" s="143" t="str">
        <f>CONCATENATE("dif ",RIGHT(M205,2),"/",RIGHT(K205,2))</f>
        <v>dif 25/24</v>
      </c>
    </row>
    <row r="207" spans="2:15" x14ac:dyDescent="0.25">
      <c r="B207" s="145" t="s">
        <v>74</v>
      </c>
      <c r="C207" s="220">
        <v>8.1841620626151013</v>
      </c>
      <c r="D207" s="221">
        <v>0.95681951269190613</v>
      </c>
      <c r="E207" s="220">
        <v>9.1199999999999992</v>
      </c>
      <c r="F207" s="221">
        <f t="shared" ref="F207:J209" si="37">IFERROR(E207-C207,"-")</f>
        <v>0.93583793738489796</v>
      </c>
      <c r="G207" s="220">
        <v>6.1940594059405942</v>
      </c>
      <c r="H207" s="221">
        <f t="shared" si="37"/>
        <v>-2.925940594059405</v>
      </c>
      <c r="I207" s="220">
        <v>7.4954441913439638</v>
      </c>
      <c r="J207" s="221">
        <f t="shared" si="37"/>
        <v>1.3013847854033695</v>
      </c>
      <c r="K207" s="220">
        <v>6.8130841121495331</v>
      </c>
      <c r="L207" s="221">
        <f t="shared" ref="L207:L209" si="38">IFERROR(K207-I207,"-")</f>
        <v>-0.68236007919443065</v>
      </c>
      <c r="M207" s="220">
        <v>7.738790035587189</v>
      </c>
      <c r="N207" s="221">
        <f t="shared" ref="N207:N216" si="39">IFERROR(M207-K207,"-")</f>
        <v>0.9257059234376559</v>
      </c>
    </row>
    <row r="208" spans="2:15" x14ac:dyDescent="0.25">
      <c r="B208" s="145" t="s">
        <v>76</v>
      </c>
      <c r="C208" s="220">
        <v>5.9428571428571431</v>
      </c>
      <c r="D208" s="221">
        <v>-1.797177519187918</v>
      </c>
      <c r="E208" s="220">
        <v>5.0677966101694913</v>
      </c>
      <c r="F208" s="221">
        <f t="shared" si="37"/>
        <v>-0.87506053268765172</v>
      </c>
      <c r="G208" s="220">
        <v>6.1375661375661377</v>
      </c>
      <c r="H208" s="221">
        <f t="shared" si="37"/>
        <v>1.0697695273966463</v>
      </c>
      <c r="I208" s="220">
        <v>7.31989247311828</v>
      </c>
      <c r="J208" s="221">
        <f t="shared" si="37"/>
        <v>1.1823263355521423</v>
      </c>
      <c r="K208" s="220">
        <v>6.6363636363636367</v>
      </c>
      <c r="L208" s="221">
        <f t="shared" si="38"/>
        <v>-0.68352883675464327</v>
      </c>
      <c r="M208" s="220">
        <v>7.1312649164677806</v>
      </c>
      <c r="N208" s="221">
        <f t="shared" si="39"/>
        <v>0.49490128010414391</v>
      </c>
    </row>
    <row r="209" spans="2:15" x14ac:dyDescent="0.25">
      <c r="B209" s="145" t="s">
        <v>78</v>
      </c>
      <c r="C209" s="220">
        <v>9.87109375</v>
      </c>
      <c r="D209" s="221">
        <v>3.0842085040983607</v>
      </c>
      <c r="E209" s="220">
        <v>5.1428571428571432</v>
      </c>
      <c r="F209" s="221">
        <f t="shared" si="37"/>
        <v>-4.7282366071428568</v>
      </c>
      <c r="G209" s="220">
        <v>6.5629053177691308</v>
      </c>
      <c r="H209" s="221">
        <f t="shared" si="37"/>
        <v>1.4200481749119875</v>
      </c>
      <c r="I209" s="220">
        <v>6.0713450292397662</v>
      </c>
      <c r="J209" s="221">
        <f t="shared" si="37"/>
        <v>-0.49156028852936462</v>
      </c>
      <c r="K209" s="220">
        <v>7.0371428571428574</v>
      </c>
      <c r="L209" s="221">
        <f t="shared" si="38"/>
        <v>0.96579782790309121</v>
      </c>
      <c r="M209" s="220">
        <v>7.2626656274356973</v>
      </c>
      <c r="N209" s="221">
        <f t="shared" si="39"/>
        <v>0.22552277029283996</v>
      </c>
    </row>
    <row r="210" spans="2:15" x14ac:dyDescent="0.25">
      <c r="B210" s="145" t="s">
        <v>80</v>
      </c>
      <c r="C210" s="220" t="s">
        <v>256</v>
      </c>
      <c r="D210" s="221" t="s">
        <v>256</v>
      </c>
      <c r="E210" s="220">
        <v>3.24</v>
      </c>
      <c r="F210" s="221" t="str">
        <f>IFERROR(E210-C210,"-")</f>
        <v>-</v>
      </c>
      <c r="G210" s="220">
        <v>6.0729281767955801</v>
      </c>
      <c r="H210" s="221">
        <f>IFERROR(G210-E210,"-")</f>
        <v>2.8329281767955798</v>
      </c>
      <c r="I210" s="220">
        <v>6.6473087818696888</v>
      </c>
      <c r="J210" s="221">
        <f>IFERROR(I210-G210,"-")</f>
        <v>0.57438060507410871</v>
      </c>
      <c r="K210" s="220">
        <v>6.7803223070398646</v>
      </c>
      <c r="L210" s="221">
        <f>IFERROR(K210-I210,"-")</f>
        <v>0.13301352517017584</v>
      </c>
      <c r="M210" s="220">
        <v>7.2923976608187138</v>
      </c>
      <c r="N210" s="221">
        <f t="shared" si="39"/>
        <v>0.51207535377884916</v>
      </c>
    </row>
    <row r="211" spans="2:15" x14ac:dyDescent="0.25">
      <c r="B211" s="145" t="s">
        <v>82</v>
      </c>
      <c r="C211" s="220" t="s">
        <v>256</v>
      </c>
      <c r="D211" s="221" t="s">
        <v>256</v>
      </c>
      <c r="E211" s="220">
        <v>3.4927536231884058</v>
      </c>
      <c r="F211" s="221" t="str">
        <f t="shared" ref="F211:J219" si="40">IFERROR(E211-C211,"-")</f>
        <v>-</v>
      </c>
      <c r="G211" s="220">
        <v>6.373608903020668</v>
      </c>
      <c r="H211" s="221">
        <f t="shared" si="40"/>
        <v>2.8808552798322622</v>
      </c>
      <c r="I211" s="220">
        <v>6.8310911808669657</v>
      </c>
      <c r="J211" s="221">
        <f t="shared" si="40"/>
        <v>0.45748227784629769</v>
      </c>
      <c r="K211" s="220">
        <v>6.5109090909090908</v>
      </c>
      <c r="L211" s="221">
        <f t="shared" ref="L211:L219" si="41">IFERROR(K211-I211,"-")</f>
        <v>-0.32018208995787489</v>
      </c>
      <c r="M211" s="220">
        <v>6.7837528604118997</v>
      </c>
      <c r="N211" s="221">
        <f t="shared" si="39"/>
        <v>0.27284376950280897</v>
      </c>
    </row>
    <row r="212" spans="2:15" x14ac:dyDescent="0.25">
      <c r="B212" s="145" t="s">
        <v>84</v>
      </c>
      <c r="C212" s="220" t="s">
        <v>256</v>
      </c>
      <c r="D212" s="221" t="s">
        <v>256</v>
      </c>
      <c r="E212" s="220">
        <v>5.0040983606557381</v>
      </c>
      <c r="F212" s="221" t="str">
        <f t="shared" si="40"/>
        <v>-</v>
      </c>
      <c r="G212" s="220">
        <v>7.4421641791044779</v>
      </c>
      <c r="H212" s="221">
        <f t="shared" si="40"/>
        <v>2.4380658184487398</v>
      </c>
      <c r="I212" s="220">
        <v>6.7452513966480447</v>
      </c>
      <c r="J212" s="221">
        <f t="shared" si="40"/>
        <v>-0.69691278245643318</v>
      </c>
      <c r="K212" s="220">
        <v>7.1186094069529648</v>
      </c>
      <c r="L212" s="221">
        <f t="shared" si="41"/>
        <v>0.37335801030492011</v>
      </c>
      <c r="M212" s="220">
        <v>6.7929465301478951</v>
      </c>
      <c r="N212" s="221">
        <f t="shared" si="39"/>
        <v>-0.32566287680506978</v>
      </c>
    </row>
    <row r="213" spans="2:15" x14ac:dyDescent="0.25">
      <c r="B213" s="145" t="s">
        <v>86</v>
      </c>
      <c r="C213" s="220" t="s">
        <v>256</v>
      </c>
      <c r="D213" s="221" t="s">
        <v>256</v>
      </c>
      <c r="E213" s="220">
        <v>7.0204460966542754</v>
      </c>
      <c r="F213" s="221" t="str">
        <f t="shared" si="40"/>
        <v>-</v>
      </c>
      <c r="G213" s="220">
        <v>7.129666011787819</v>
      </c>
      <c r="H213" s="221">
        <f t="shared" si="40"/>
        <v>0.10921991513354357</v>
      </c>
      <c r="I213" s="220">
        <v>8.7765363128491618</v>
      </c>
      <c r="J213" s="221">
        <f t="shared" si="40"/>
        <v>1.6468703010613428</v>
      </c>
      <c r="K213" s="220">
        <v>7.2642276422764231</v>
      </c>
      <c r="L213" s="221">
        <f t="shared" si="41"/>
        <v>-1.5123086705727387</v>
      </c>
      <c r="M213" s="220">
        <v>7.9239196591600729</v>
      </c>
      <c r="N213" s="221">
        <f t="shared" si="39"/>
        <v>0.65969201688364976</v>
      </c>
    </row>
    <row r="214" spans="2:15" x14ac:dyDescent="0.25">
      <c r="B214" s="145" t="s">
        <v>88</v>
      </c>
      <c r="C214" s="220">
        <v>7.2149999999999999</v>
      </c>
      <c r="D214" s="221">
        <v>-2.1733299798792753</v>
      </c>
      <c r="E214" s="220">
        <v>6.7904040404040407</v>
      </c>
      <c r="F214" s="221">
        <f t="shared" si="40"/>
        <v>-0.42459595959595919</v>
      </c>
      <c r="G214" s="220">
        <v>8.3278955954323006</v>
      </c>
      <c r="H214" s="221">
        <f t="shared" si="40"/>
        <v>1.53749155502826</v>
      </c>
      <c r="I214" s="220">
        <v>7.8383545770567791</v>
      </c>
      <c r="J214" s="221">
        <f t="shared" si="40"/>
        <v>-0.48954101837552155</v>
      </c>
      <c r="K214" s="220">
        <v>8.5658653846153854</v>
      </c>
      <c r="L214" s="221">
        <f t="shared" si="41"/>
        <v>0.72751080755860631</v>
      </c>
      <c r="M214" s="220">
        <v>9.022793687901812</v>
      </c>
      <c r="N214" s="221">
        <f t="shared" si="39"/>
        <v>0.45692830328642664</v>
      </c>
    </row>
    <row r="215" spans="2:15" x14ac:dyDescent="0.25">
      <c r="B215" s="145" t="s">
        <v>90</v>
      </c>
      <c r="C215" s="220">
        <v>6.9473684210526319</v>
      </c>
      <c r="D215" s="221">
        <v>-1.6408668730650149</v>
      </c>
      <c r="E215" s="220">
        <v>7.7776096822995457</v>
      </c>
      <c r="F215" s="221">
        <f t="shared" si="40"/>
        <v>0.83024126124691389</v>
      </c>
      <c r="G215" s="220">
        <v>8.568154402895054</v>
      </c>
      <c r="H215" s="221">
        <f t="shared" si="40"/>
        <v>0.79054472059550829</v>
      </c>
      <c r="I215" s="220">
        <v>7.7614607614607616</v>
      </c>
      <c r="J215" s="221">
        <f t="shared" si="40"/>
        <v>-0.80669364143429245</v>
      </c>
      <c r="K215" s="220">
        <v>7.8050389922015597</v>
      </c>
      <c r="L215" s="221">
        <f t="shared" si="41"/>
        <v>4.3578230740798141E-2</v>
      </c>
      <c r="M215" s="220">
        <v>8.185419968304279</v>
      </c>
      <c r="N215" s="221">
        <f t="shared" si="39"/>
        <v>0.38038097610271926</v>
      </c>
    </row>
    <row r="216" spans="2:15" x14ac:dyDescent="0.25">
      <c r="B216" s="145" t="s">
        <v>92</v>
      </c>
      <c r="C216" s="220">
        <v>4.541666666666667</v>
      </c>
      <c r="D216" s="221">
        <v>-3.4423216885007273</v>
      </c>
      <c r="E216" s="220">
        <v>6.545696539485359</v>
      </c>
      <c r="F216" s="221">
        <f t="shared" si="40"/>
        <v>2.004029872818692</v>
      </c>
      <c r="G216" s="220">
        <v>7.2943820224719103</v>
      </c>
      <c r="H216" s="221">
        <f t="shared" si="40"/>
        <v>0.74868548298655124</v>
      </c>
      <c r="I216" s="220">
        <v>6.5623229461756374</v>
      </c>
      <c r="J216" s="221">
        <f t="shared" si="40"/>
        <v>-0.73205907629627287</v>
      </c>
      <c r="K216" s="220">
        <v>7.0728318160038333</v>
      </c>
      <c r="L216" s="221">
        <f t="shared" si="41"/>
        <v>0.51050886982819588</v>
      </c>
      <c r="M216" s="220">
        <v>6.8791593695271454</v>
      </c>
      <c r="N216" s="221">
        <f t="shared" si="39"/>
        <v>-0.19367244647668791</v>
      </c>
    </row>
    <row r="217" spans="2:15" x14ac:dyDescent="0.25">
      <c r="B217" s="145" t="s">
        <v>94</v>
      </c>
      <c r="C217" s="220">
        <v>6.6727272727272728</v>
      </c>
      <c r="D217" s="221">
        <v>-1.0828997369190292</v>
      </c>
      <c r="E217" s="220">
        <v>5.6608333333333336</v>
      </c>
      <c r="F217" s="221">
        <f t="shared" si="40"/>
        <v>-1.0118939393939392</v>
      </c>
      <c r="G217" s="220">
        <v>6.7575169738118328</v>
      </c>
      <c r="H217" s="221">
        <f t="shared" si="40"/>
        <v>1.0966836404784992</v>
      </c>
      <c r="I217" s="220">
        <v>6.2689922480620153</v>
      </c>
      <c r="J217" s="221">
        <f t="shared" si="40"/>
        <v>-0.48852472574981753</v>
      </c>
      <c r="K217" s="220">
        <v>7.3297872340425529</v>
      </c>
      <c r="L217" s="221">
        <f t="shared" si="41"/>
        <v>1.0607949859805377</v>
      </c>
      <c r="M217" s="220"/>
      <c r="N217" s="221"/>
    </row>
    <row r="218" spans="2:15" x14ac:dyDescent="0.25">
      <c r="B218" s="145" t="s">
        <v>96</v>
      </c>
      <c r="C218" s="220">
        <v>8.0144927536231876</v>
      </c>
      <c r="D218" s="221">
        <v>-6.4274369664483189E-2</v>
      </c>
      <c r="E218" s="220">
        <v>6.4076433121019107</v>
      </c>
      <c r="F218" s="221">
        <f t="shared" si="40"/>
        <v>-1.6068494415212768</v>
      </c>
      <c r="G218" s="220">
        <v>7.4463705308775729</v>
      </c>
      <c r="H218" s="221">
        <f t="shared" si="40"/>
        <v>1.0387272187756622</v>
      </c>
      <c r="I218" s="220">
        <v>5.48</v>
      </c>
      <c r="J218" s="221">
        <f t="shared" si="40"/>
        <v>-1.9663705308775725</v>
      </c>
      <c r="K218" s="220">
        <v>7.132173913043478</v>
      </c>
      <c r="L218" s="221">
        <f t="shared" si="41"/>
        <v>1.6521739130434776</v>
      </c>
      <c r="M218" s="220"/>
      <c r="N218" s="221"/>
    </row>
    <row r="219" spans="2:15" ht="15.75" x14ac:dyDescent="0.25">
      <c r="B219" s="148" t="s">
        <v>33</v>
      </c>
      <c r="C219" s="222">
        <v>7.2815814850530378</v>
      </c>
      <c r="D219" s="223">
        <v>-0.81168443577312477</v>
      </c>
      <c r="E219" s="222">
        <v>6.3749166110740489</v>
      </c>
      <c r="F219" s="223">
        <f t="shared" si="40"/>
        <v>-0.90666487397898887</v>
      </c>
      <c r="G219" s="222">
        <v>7.0487258471016521</v>
      </c>
      <c r="H219" s="223">
        <f t="shared" si="40"/>
        <v>0.67380923602760312</v>
      </c>
      <c r="I219" s="222">
        <v>6.997908759972117</v>
      </c>
      <c r="J219" s="223">
        <f t="shared" si="40"/>
        <v>-5.0817087129535032E-2</v>
      </c>
      <c r="K219" s="222">
        <v>7.2584063141961295</v>
      </c>
      <c r="L219" s="223">
        <f t="shared" si="41"/>
        <v>0.26049755422401244</v>
      </c>
      <c r="M219" s="222">
        <v>7.6195103362865577</v>
      </c>
      <c r="N219" s="223">
        <v>0.39445311834979435</v>
      </c>
    </row>
    <row r="220" spans="2:15" ht="6" customHeight="1" x14ac:dyDescent="0.25"/>
    <row r="221" spans="2:15" x14ac:dyDescent="0.25">
      <c r="B221" s="131" t="s">
        <v>58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308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127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128</v>
      </c>
    </row>
    <row r="226" spans="2:15" ht="22.5" thickTop="1" thickBot="1" x14ac:dyDescent="0.3">
      <c r="B226" s="152" t="str">
        <f>C226</f>
        <v>Bélgica</v>
      </c>
      <c r="C226" s="135" t="s">
        <v>122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72</v>
      </c>
      <c r="D228" s="143" t="str">
        <f>CONCATENATE("dif ",RIGHT(C227,2),"/",RIGHT(C227-1,2))</f>
        <v>dif 20/19</v>
      </c>
      <c r="E228" s="144" t="s">
        <v>72</v>
      </c>
      <c r="F228" s="143" t="str">
        <f>CONCATENATE("dif ",RIGHT(E227,2),"/",RIGHT(C227,2))</f>
        <v>dif 21/20</v>
      </c>
      <c r="G228" s="144" t="s">
        <v>72</v>
      </c>
      <c r="H228" s="143" t="str">
        <f>CONCATENATE("dif ",RIGHT(G227,2),"/",RIGHT(E227,2))</f>
        <v>dif 22/21</v>
      </c>
      <c r="I228" s="144" t="s">
        <v>72</v>
      </c>
      <c r="J228" s="143" t="str">
        <f>CONCATENATE("dif ",RIGHT(I227,2),"/",RIGHT(G227,2))</f>
        <v>dif 23/22</v>
      </c>
      <c r="K228" s="144" t="s">
        <v>72</v>
      </c>
      <c r="L228" s="143" t="str">
        <f>CONCATENATE("dif ",RIGHT(K227,2),"/",RIGHT(I227,2))</f>
        <v>dif 24/23</v>
      </c>
      <c r="M228" s="144" t="s">
        <v>72</v>
      </c>
      <c r="N228" s="143" t="str">
        <f>CONCATENATE("dif ",RIGHT(M227,2),"/",RIGHT(K227,2))</f>
        <v>dif 25/24</v>
      </c>
    </row>
    <row r="229" spans="2:15" x14ac:dyDescent="0.25">
      <c r="B229" s="145" t="s">
        <v>74</v>
      </c>
      <c r="C229" s="220">
        <v>6.6836027713625867</v>
      </c>
      <c r="D229" s="221">
        <v>-0.47544968210611049</v>
      </c>
      <c r="E229" s="220">
        <v>3.0506329113924049</v>
      </c>
      <c r="F229" s="221">
        <f t="shared" ref="F229:J231" si="42">IFERROR(E229-C229,"-")</f>
        <v>-3.6329698599701818</v>
      </c>
      <c r="G229" s="220">
        <v>5.4547069271758435</v>
      </c>
      <c r="H229" s="221">
        <f t="shared" si="42"/>
        <v>2.4040740157834386</v>
      </c>
      <c r="I229" s="220">
        <v>6.2166377816291165</v>
      </c>
      <c r="J229" s="221">
        <f t="shared" si="42"/>
        <v>0.76193085445327302</v>
      </c>
      <c r="K229" s="220">
        <v>6.5090579710144931</v>
      </c>
      <c r="L229" s="221">
        <f t="shared" ref="L229:L231" si="43">IFERROR(K229-I229,"-")</f>
        <v>0.29242018938537662</v>
      </c>
      <c r="M229" s="220">
        <v>6.3674242424242422</v>
      </c>
      <c r="N229" s="221">
        <f t="shared" ref="N229:N238" si="44">IFERROR(M229-K229,"-")</f>
        <v>-0.14163372859025092</v>
      </c>
    </row>
    <row r="230" spans="2:15" x14ac:dyDescent="0.25">
      <c r="B230" s="145" t="s">
        <v>76</v>
      </c>
      <c r="C230" s="220">
        <v>6.6892230576441101</v>
      </c>
      <c r="D230" s="221">
        <v>-1.442497372463416</v>
      </c>
      <c r="E230" s="220">
        <v>4.5471698113207548</v>
      </c>
      <c r="F230" s="221">
        <f t="shared" si="42"/>
        <v>-2.1420532463233553</v>
      </c>
      <c r="G230" s="220">
        <v>5.1804635761589406</v>
      </c>
      <c r="H230" s="221">
        <f t="shared" si="42"/>
        <v>0.63329376483818578</v>
      </c>
      <c r="I230" s="220">
        <v>5.8491379310344831</v>
      </c>
      <c r="J230" s="221">
        <f t="shared" si="42"/>
        <v>0.6686743548755425</v>
      </c>
      <c r="K230" s="220">
        <v>6.1761102603369062</v>
      </c>
      <c r="L230" s="221">
        <f t="shared" si="43"/>
        <v>0.32697232930242315</v>
      </c>
      <c r="M230" s="220">
        <v>6.5554016620498619</v>
      </c>
      <c r="N230" s="221">
        <f t="shared" si="44"/>
        <v>0.37929140171295561</v>
      </c>
    </row>
    <row r="231" spans="2:15" x14ac:dyDescent="0.25">
      <c r="B231" s="145" t="s">
        <v>78</v>
      </c>
      <c r="C231" s="220">
        <v>8.0549019607843135</v>
      </c>
      <c r="D231" s="221">
        <v>0.46134059257505822</v>
      </c>
      <c r="E231" s="220">
        <v>4.4814814814814818</v>
      </c>
      <c r="F231" s="221">
        <f t="shared" si="42"/>
        <v>-3.5734204793028317</v>
      </c>
      <c r="G231" s="220">
        <v>5.3488843813387428</v>
      </c>
      <c r="H231" s="221">
        <f t="shared" si="42"/>
        <v>0.86740289985726093</v>
      </c>
      <c r="I231" s="220">
        <v>6.2137404580152671</v>
      </c>
      <c r="J231" s="221">
        <f t="shared" si="42"/>
        <v>0.86485607667652431</v>
      </c>
      <c r="K231" s="220">
        <v>6.0576923076923075</v>
      </c>
      <c r="L231" s="221">
        <f t="shared" si="43"/>
        <v>-0.1560481503229596</v>
      </c>
      <c r="M231" s="220">
        <v>6.8736413043478262</v>
      </c>
      <c r="N231" s="221">
        <f t="shared" si="44"/>
        <v>0.81594899665551868</v>
      </c>
    </row>
    <row r="232" spans="2:15" x14ac:dyDescent="0.25">
      <c r="B232" s="145" t="s">
        <v>80</v>
      </c>
      <c r="C232" s="220" t="s">
        <v>256</v>
      </c>
      <c r="D232" s="221" t="s">
        <v>256</v>
      </c>
      <c r="E232" s="220">
        <v>4.3181818181818183</v>
      </c>
      <c r="F232" s="221" t="str">
        <f>IFERROR(E232-C232,"-")</f>
        <v>-</v>
      </c>
      <c r="G232" s="220">
        <v>5.7170172084130018</v>
      </c>
      <c r="H232" s="221">
        <f>IFERROR(G232-E232,"-")</f>
        <v>1.3988353902311834</v>
      </c>
      <c r="I232" s="220">
        <v>6.225609756097561</v>
      </c>
      <c r="J232" s="221">
        <f>IFERROR(I232-G232,"-")</f>
        <v>0.50859254768455919</v>
      </c>
      <c r="K232" s="220">
        <v>7.2930693069306933</v>
      </c>
      <c r="L232" s="221">
        <f>IFERROR(K232-I232,"-")</f>
        <v>1.0674595508331324</v>
      </c>
      <c r="M232" s="220">
        <v>5.5533199195171026</v>
      </c>
      <c r="N232" s="221">
        <f t="shared" si="44"/>
        <v>-1.7397493874135908</v>
      </c>
    </row>
    <row r="233" spans="2:15" x14ac:dyDescent="0.25">
      <c r="B233" s="145" t="s">
        <v>82</v>
      </c>
      <c r="C233" s="220" t="s">
        <v>256</v>
      </c>
      <c r="D233" s="221" t="s">
        <v>256</v>
      </c>
      <c r="E233" s="220">
        <v>3.703846153846154</v>
      </c>
      <c r="F233" s="221" t="str">
        <f t="shared" ref="F233:J241" si="45">IFERROR(E233-C233,"-")</f>
        <v>-</v>
      </c>
      <c r="G233" s="220">
        <v>5.3867924528301883</v>
      </c>
      <c r="H233" s="221">
        <f t="shared" si="45"/>
        <v>1.6829462989840343</v>
      </c>
      <c r="I233" s="220">
        <v>6.3229461756373935</v>
      </c>
      <c r="J233" s="221">
        <f t="shared" si="45"/>
        <v>0.93615372280720521</v>
      </c>
      <c r="K233" s="220">
        <v>6.0445544554455441</v>
      </c>
      <c r="L233" s="221">
        <f t="shared" ref="L233:L241" si="46">IFERROR(K233-I233,"-")</f>
        <v>-0.27839172019184932</v>
      </c>
      <c r="M233" s="220">
        <v>6.0099206349206353</v>
      </c>
      <c r="N233" s="221">
        <f t="shared" si="44"/>
        <v>-3.463382052490882E-2</v>
      </c>
    </row>
    <row r="234" spans="2:15" x14ac:dyDescent="0.25">
      <c r="B234" s="145" t="s">
        <v>84</v>
      </c>
      <c r="C234" s="220" t="s">
        <v>256</v>
      </c>
      <c r="D234" s="221" t="s">
        <v>256</v>
      </c>
      <c r="E234" s="220">
        <v>6.5076923076923077</v>
      </c>
      <c r="F234" s="221" t="str">
        <f t="shared" si="45"/>
        <v>-</v>
      </c>
      <c r="G234" s="220">
        <v>5.4486215538847116</v>
      </c>
      <c r="H234" s="221">
        <f t="shared" si="45"/>
        <v>-1.0590707538075961</v>
      </c>
      <c r="I234" s="220">
        <v>7.3047858942065496</v>
      </c>
      <c r="J234" s="221">
        <f t="shared" si="45"/>
        <v>1.856164340321838</v>
      </c>
      <c r="K234" s="220">
        <v>6.8105413105413106</v>
      </c>
      <c r="L234" s="221">
        <f t="shared" si="46"/>
        <v>-0.49424458366523893</v>
      </c>
      <c r="M234" s="220">
        <v>6.9784411276948592</v>
      </c>
      <c r="N234" s="221">
        <f t="shared" si="44"/>
        <v>0.16789981715354863</v>
      </c>
    </row>
    <row r="235" spans="2:15" x14ac:dyDescent="0.25">
      <c r="B235" s="145" t="s">
        <v>86</v>
      </c>
      <c r="C235" s="220" t="s">
        <v>256</v>
      </c>
      <c r="D235" s="221" t="s">
        <v>256</v>
      </c>
      <c r="E235" s="220">
        <v>5.8668341708542711</v>
      </c>
      <c r="F235" s="221" t="str">
        <f t="shared" si="45"/>
        <v>-</v>
      </c>
      <c r="G235" s="220">
        <v>6.2380952380952381</v>
      </c>
      <c r="H235" s="221">
        <f t="shared" si="45"/>
        <v>0.37126106724096708</v>
      </c>
      <c r="I235" s="220">
        <v>6.6871088861076347</v>
      </c>
      <c r="J235" s="221">
        <f t="shared" si="45"/>
        <v>0.44901364801239652</v>
      </c>
      <c r="K235" s="220">
        <v>7.3509060955518946</v>
      </c>
      <c r="L235" s="221">
        <f t="shared" si="46"/>
        <v>0.66379720944425991</v>
      </c>
      <c r="M235" s="220">
        <v>7.0556701030927833</v>
      </c>
      <c r="N235" s="221">
        <f t="shared" si="44"/>
        <v>-0.29523599245911125</v>
      </c>
    </row>
    <row r="236" spans="2:15" x14ac:dyDescent="0.25">
      <c r="B236" s="145" t="s">
        <v>88</v>
      </c>
      <c r="C236" s="220">
        <v>5.3166666666666664</v>
      </c>
      <c r="D236" s="221">
        <v>-3.4559236947791163</v>
      </c>
      <c r="E236" s="220">
        <v>11.090909090909092</v>
      </c>
      <c r="F236" s="221">
        <f t="shared" si="45"/>
        <v>5.7742424242424253</v>
      </c>
      <c r="G236" s="220">
        <v>7</v>
      </c>
      <c r="H236" s="221">
        <f t="shared" si="45"/>
        <v>-4.0909090909090917</v>
      </c>
      <c r="I236" s="220">
        <v>7.7</v>
      </c>
      <c r="J236" s="221">
        <f t="shared" si="45"/>
        <v>0.70000000000000018</v>
      </c>
      <c r="K236" s="220">
        <v>7.4824120603015079</v>
      </c>
      <c r="L236" s="221">
        <f t="shared" si="46"/>
        <v>-0.21758793969849233</v>
      </c>
      <c r="M236" s="220">
        <v>7.1481865284974093</v>
      </c>
      <c r="N236" s="221">
        <f t="shared" si="44"/>
        <v>-0.33422553180409853</v>
      </c>
    </row>
    <row r="237" spans="2:15" x14ac:dyDescent="0.25">
      <c r="B237" s="145" t="s">
        <v>90</v>
      </c>
      <c r="C237" s="220">
        <v>7.760089686098655</v>
      </c>
      <c r="D237" s="221">
        <v>-0.15998466334372452</v>
      </c>
      <c r="E237" s="220">
        <v>6.9529120198265177</v>
      </c>
      <c r="F237" s="221">
        <f t="shared" si="45"/>
        <v>-0.80717766627213727</v>
      </c>
      <c r="G237" s="220">
        <v>6.4234800838574424</v>
      </c>
      <c r="H237" s="221">
        <f t="shared" si="45"/>
        <v>-0.52943193596907534</v>
      </c>
      <c r="I237" s="220">
        <v>7.0376506024096388</v>
      </c>
      <c r="J237" s="221">
        <f t="shared" si="45"/>
        <v>0.6141705185521964</v>
      </c>
      <c r="K237" s="220">
        <v>6.6914634146341463</v>
      </c>
      <c r="L237" s="221">
        <f t="shared" si="46"/>
        <v>-0.34618718777549251</v>
      </c>
      <c r="M237" s="220">
        <v>7.6578073089700993</v>
      </c>
      <c r="N237" s="221">
        <f t="shared" si="44"/>
        <v>0.96634389433595302</v>
      </c>
    </row>
    <row r="238" spans="2:15" x14ac:dyDescent="0.25">
      <c r="B238" s="145" t="s">
        <v>92</v>
      </c>
      <c r="C238" s="220">
        <v>10.689922480620154</v>
      </c>
      <c r="D238" s="221">
        <v>2.7205347255181138</v>
      </c>
      <c r="E238" s="220">
        <v>5.4377593360995853</v>
      </c>
      <c r="F238" s="221">
        <f t="shared" si="45"/>
        <v>-5.2521631445205692</v>
      </c>
      <c r="G238" s="220">
        <v>5.0327102803738315</v>
      </c>
      <c r="H238" s="221">
        <f t="shared" si="45"/>
        <v>-0.40504905572575378</v>
      </c>
      <c r="I238" s="220">
        <v>5.7731811697574891</v>
      </c>
      <c r="J238" s="221">
        <f t="shared" si="45"/>
        <v>0.74047088938365757</v>
      </c>
      <c r="K238" s="220">
        <v>6.5517241379310347</v>
      </c>
      <c r="L238" s="221">
        <f t="shared" si="46"/>
        <v>0.77854296817354562</v>
      </c>
      <c r="M238" s="220">
        <v>7.2110266159695815</v>
      </c>
      <c r="N238" s="221">
        <f t="shared" si="44"/>
        <v>0.6593024780385468</v>
      </c>
    </row>
    <row r="239" spans="2:15" x14ac:dyDescent="0.25">
      <c r="B239" s="145" t="s">
        <v>94</v>
      </c>
      <c r="C239" s="220">
        <v>17.657894736842106</v>
      </c>
      <c r="D239" s="221">
        <v>11.377980206927576</v>
      </c>
      <c r="E239" s="220">
        <v>5.9419862340216323</v>
      </c>
      <c r="F239" s="221">
        <f t="shared" si="45"/>
        <v>-11.715908502820474</v>
      </c>
      <c r="G239" s="220">
        <v>6.1750972762645917</v>
      </c>
      <c r="H239" s="221">
        <f t="shared" si="45"/>
        <v>0.23311104224295942</v>
      </c>
      <c r="I239" s="220">
        <v>6.7342419080068145</v>
      </c>
      <c r="J239" s="221">
        <f t="shared" si="45"/>
        <v>0.55914463174222284</v>
      </c>
      <c r="K239" s="220">
        <v>6.0607734806629834</v>
      </c>
      <c r="L239" s="221">
        <f t="shared" si="46"/>
        <v>-0.67346842734383117</v>
      </c>
      <c r="M239" s="220"/>
      <c r="N239" s="221"/>
    </row>
    <row r="240" spans="2:15" x14ac:dyDescent="0.25">
      <c r="B240" s="145" t="s">
        <v>96</v>
      </c>
      <c r="C240" s="220">
        <v>3.3366336633663365</v>
      </c>
      <c r="D240" s="221">
        <v>-3.5859015479012695</v>
      </c>
      <c r="E240" s="220">
        <v>5.6928675400291118</v>
      </c>
      <c r="F240" s="221">
        <f t="shared" si="45"/>
        <v>2.3562338766627753</v>
      </c>
      <c r="G240" s="220">
        <v>5.7333333333333334</v>
      </c>
      <c r="H240" s="221">
        <f t="shared" si="45"/>
        <v>4.046579330422162E-2</v>
      </c>
      <c r="I240" s="220">
        <v>5.8972267536704734</v>
      </c>
      <c r="J240" s="221">
        <f t="shared" si="45"/>
        <v>0.16389342033714005</v>
      </c>
      <c r="K240" s="220">
        <v>5.8216867469879521</v>
      </c>
      <c r="L240" s="221">
        <f t="shared" si="46"/>
        <v>-7.5540006682521366E-2</v>
      </c>
      <c r="M240" s="220"/>
      <c r="N240" s="221"/>
    </row>
    <row r="241" spans="2:15" ht="15.75" x14ac:dyDescent="0.25">
      <c r="B241" s="148" t="s">
        <v>33</v>
      </c>
      <c r="C241" s="222">
        <v>7.1863592699327565</v>
      </c>
      <c r="D241" s="223">
        <v>-0.30539941145626592</v>
      </c>
      <c r="E241" s="222">
        <v>6.4026148817535091</v>
      </c>
      <c r="F241" s="223">
        <f t="shared" si="45"/>
        <v>-0.78374438817924741</v>
      </c>
      <c r="G241" s="222">
        <v>5.7455722070844688</v>
      </c>
      <c r="H241" s="223">
        <f t="shared" si="45"/>
        <v>-0.65704267466904032</v>
      </c>
      <c r="I241" s="222">
        <v>6.5394661308840414</v>
      </c>
      <c r="J241" s="223">
        <f t="shared" si="45"/>
        <v>0.79389392379957258</v>
      </c>
      <c r="K241" s="222">
        <v>6.6119604316546763</v>
      </c>
      <c r="L241" s="223">
        <f t="shared" si="46"/>
        <v>7.2494300770634901E-2</v>
      </c>
      <c r="M241" s="222">
        <v>6.6633269994817761</v>
      </c>
      <c r="N241" s="223">
        <v>-0.13302827298814623</v>
      </c>
    </row>
    <row r="242" spans="2:15" ht="6" customHeight="1" x14ac:dyDescent="0.25"/>
    <row r="243" spans="2:15" x14ac:dyDescent="0.25">
      <c r="B243" s="131" t="s">
        <v>58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310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129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130</v>
      </c>
    </row>
    <row r="248" spans="2:15" ht="22.5" thickTop="1" thickBot="1" x14ac:dyDescent="0.3">
      <c r="B248" s="152" t="str">
        <f>C248</f>
        <v>Dinamarca</v>
      </c>
      <c r="C248" s="135" t="s">
        <v>131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72</v>
      </c>
      <c r="D250" s="143" t="str">
        <f>CONCATENATE("dif ",RIGHT(C249,2),"/",RIGHT(C249-1,2))</f>
        <v>dif 20/19</v>
      </c>
      <c r="E250" s="144" t="s">
        <v>72</v>
      </c>
      <c r="F250" s="143" t="str">
        <f>CONCATENATE("dif ",RIGHT(E249,2),"/",RIGHT(C249,2))</f>
        <v>dif 21/20</v>
      </c>
      <c r="G250" s="144" t="s">
        <v>72</v>
      </c>
      <c r="H250" s="143" t="str">
        <f>CONCATENATE("dif ",RIGHT(G249,2),"/",RIGHT(E249,2))</f>
        <v>dif 22/21</v>
      </c>
      <c r="I250" s="144" t="s">
        <v>72</v>
      </c>
      <c r="J250" s="143" t="str">
        <f>CONCATENATE("dif ",RIGHT(I249,2),"/",RIGHT(G249,2))</f>
        <v>dif 23/22</v>
      </c>
      <c r="K250" s="144" t="s">
        <v>72</v>
      </c>
      <c r="L250" s="143" t="str">
        <f>CONCATENATE("dif ",RIGHT(K249,2),"/",RIGHT(I249,2))</f>
        <v>dif 24/23</v>
      </c>
      <c r="M250" s="144" t="s">
        <v>72</v>
      </c>
      <c r="N250" s="143" t="str">
        <f>CONCATENATE("dif ",RIGHT(M249,2),"/",RIGHT(K249,2))</f>
        <v>dif 25/24</v>
      </c>
    </row>
    <row r="251" spans="2:15" x14ac:dyDescent="0.25">
      <c r="B251" s="145" t="s">
        <v>74</v>
      </c>
      <c r="C251" s="220">
        <v>10.133493205435652</v>
      </c>
      <c r="D251" s="221">
        <v>0.95747102941347606</v>
      </c>
      <c r="E251" s="220">
        <v>14.692307692307692</v>
      </c>
      <c r="F251" s="221">
        <f t="shared" ref="F251:J253" si="47">IFERROR(E251-C251,"-")</f>
        <v>4.5588144868720395</v>
      </c>
      <c r="G251" s="220">
        <v>9.5601799775028127</v>
      </c>
      <c r="H251" s="221">
        <f t="shared" si="47"/>
        <v>-5.1321277148048789</v>
      </c>
      <c r="I251" s="220">
        <v>8.4134045077105579</v>
      </c>
      <c r="J251" s="221">
        <f t="shared" si="47"/>
        <v>-1.1467754697922548</v>
      </c>
      <c r="K251" s="220">
        <v>8.7924667651403254</v>
      </c>
      <c r="L251" s="221">
        <f t="shared" ref="L251:L253" si="48">IFERROR(K251-I251,"-")</f>
        <v>0.37906225742976751</v>
      </c>
      <c r="M251" s="220">
        <v>9.8285243198680963</v>
      </c>
      <c r="N251" s="221">
        <f t="shared" ref="N251:N260" si="49">IFERROR(M251-K251,"-")</f>
        <v>1.0360575547277708</v>
      </c>
    </row>
    <row r="252" spans="2:15" x14ac:dyDescent="0.25">
      <c r="B252" s="145" t="s">
        <v>76</v>
      </c>
      <c r="C252" s="220">
        <v>8.9423728813559329</v>
      </c>
      <c r="D252" s="221">
        <v>-0.73589616850295769</v>
      </c>
      <c r="E252" s="220">
        <v>7.0588235294117645</v>
      </c>
      <c r="F252" s="221">
        <f t="shared" si="47"/>
        <v>-1.8835493519441684</v>
      </c>
      <c r="G252" s="220">
        <v>9.1644144144144146</v>
      </c>
      <c r="H252" s="221">
        <f t="shared" si="47"/>
        <v>2.1055908850026501</v>
      </c>
      <c r="I252" s="220">
        <v>9.496240601503759</v>
      </c>
      <c r="J252" s="221">
        <f t="shared" si="47"/>
        <v>0.33182618708934442</v>
      </c>
      <c r="K252" s="220">
        <v>10.563145353455123</v>
      </c>
      <c r="L252" s="221">
        <f t="shared" si="48"/>
        <v>1.0669047519513644</v>
      </c>
      <c r="M252" s="220">
        <v>9.6209476309226929</v>
      </c>
      <c r="N252" s="221">
        <f t="shared" si="49"/>
        <v>-0.9421977225324305</v>
      </c>
    </row>
    <row r="253" spans="2:15" x14ac:dyDescent="0.25">
      <c r="B253" s="145" t="s">
        <v>78</v>
      </c>
      <c r="C253" s="220">
        <v>12.185639229422067</v>
      </c>
      <c r="D253" s="221">
        <v>3.9088414003854322</v>
      </c>
      <c r="E253" s="220">
        <v>8.3571428571428577</v>
      </c>
      <c r="F253" s="221">
        <f t="shared" si="47"/>
        <v>-3.8284963722792096</v>
      </c>
      <c r="G253" s="220">
        <v>7.5493107104984096</v>
      </c>
      <c r="H253" s="221">
        <f t="shared" si="47"/>
        <v>-0.80783214664444802</v>
      </c>
      <c r="I253" s="220">
        <v>10.062709030100335</v>
      </c>
      <c r="J253" s="221">
        <f t="shared" si="47"/>
        <v>2.5133983196019249</v>
      </c>
      <c r="K253" s="220">
        <v>10.274442538593481</v>
      </c>
      <c r="L253" s="221">
        <f t="shared" si="48"/>
        <v>0.21173350849314687</v>
      </c>
      <c r="M253" s="220">
        <v>9.6300578034682083</v>
      </c>
      <c r="N253" s="221">
        <f t="shared" si="49"/>
        <v>-0.64438473512527317</v>
      </c>
    </row>
    <row r="254" spans="2:15" x14ac:dyDescent="0.25">
      <c r="B254" s="145" t="s">
        <v>80</v>
      </c>
      <c r="C254" s="220" t="s">
        <v>256</v>
      </c>
      <c r="D254" s="221" t="s">
        <v>256</v>
      </c>
      <c r="E254" s="220">
        <v>12.714285714285714</v>
      </c>
      <c r="F254" s="221" t="str">
        <f>IFERROR(E254-C254,"-")</f>
        <v>-</v>
      </c>
      <c r="G254" s="220">
        <v>8.5870020964360592</v>
      </c>
      <c r="H254" s="221">
        <f>IFERROR(G254-E254,"-")</f>
        <v>-4.1272836178496544</v>
      </c>
      <c r="I254" s="220">
        <v>8.5347490347490353</v>
      </c>
      <c r="J254" s="221">
        <f>IFERROR(I254-G254,"-")</f>
        <v>-5.2253061687023816E-2</v>
      </c>
      <c r="K254" s="220">
        <v>9.3033333333333328</v>
      </c>
      <c r="L254" s="221">
        <f>IFERROR(K254-I254,"-")</f>
        <v>0.76858429858429744</v>
      </c>
      <c r="M254" s="220">
        <v>9.3333333333333339</v>
      </c>
      <c r="N254" s="221">
        <f t="shared" si="49"/>
        <v>3.0000000000001137E-2</v>
      </c>
    </row>
    <row r="255" spans="2:15" x14ac:dyDescent="0.25">
      <c r="B255" s="145" t="s">
        <v>82</v>
      </c>
      <c r="C255" s="220" t="s">
        <v>256</v>
      </c>
      <c r="D255" s="221" t="s">
        <v>256</v>
      </c>
      <c r="E255" s="220">
        <v>5.2727272727272725</v>
      </c>
      <c r="F255" s="221" t="str">
        <f t="shared" ref="F255:J263" si="50">IFERROR(E255-C255,"-")</f>
        <v>-</v>
      </c>
      <c r="G255" s="220">
        <v>7.4805194805194803</v>
      </c>
      <c r="H255" s="221">
        <f t="shared" si="50"/>
        <v>2.2077922077922079</v>
      </c>
      <c r="I255" s="220">
        <v>7.7313432835820892</v>
      </c>
      <c r="J255" s="221">
        <f t="shared" si="50"/>
        <v>0.25082380306260887</v>
      </c>
      <c r="K255" s="220">
        <v>12.324324324324325</v>
      </c>
      <c r="L255" s="221">
        <f t="shared" ref="L255:L263" si="51">IFERROR(K255-I255,"-")</f>
        <v>4.5929810407422353</v>
      </c>
      <c r="M255" s="220">
        <v>8.8110236220472444</v>
      </c>
      <c r="N255" s="221">
        <f t="shared" si="49"/>
        <v>-3.5133007022770801</v>
      </c>
    </row>
    <row r="256" spans="2:15" x14ac:dyDescent="0.25">
      <c r="B256" s="145" t="s">
        <v>84</v>
      </c>
      <c r="C256" s="220" t="s">
        <v>256</v>
      </c>
      <c r="D256" s="221" t="s">
        <v>256</v>
      </c>
      <c r="E256" s="220">
        <v>7.9523809523809526</v>
      </c>
      <c r="F256" s="221" t="str">
        <f t="shared" si="50"/>
        <v>-</v>
      </c>
      <c r="G256" s="220">
        <v>6.5588235294117645</v>
      </c>
      <c r="H256" s="221">
        <f t="shared" si="50"/>
        <v>-1.3935574229691881</v>
      </c>
      <c r="I256" s="220">
        <v>7.1062500000000002</v>
      </c>
      <c r="J256" s="221">
        <f t="shared" si="50"/>
        <v>0.54742647058823568</v>
      </c>
      <c r="K256" s="220">
        <v>7.359375</v>
      </c>
      <c r="L256" s="221">
        <f t="shared" si="51"/>
        <v>0.25312499999999982</v>
      </c>
      <c r="M256" s="220">
        <v>6.4961832061068705</v>
      </c>
      <c r="N256" s="221">
        <f t="shared" si="49"/>
        <v>-0.8631917938931295</v>
      </c>
    </row>
    <row r="257" spans="2:15" x14ac:dyDescent="0.25">
      <c r="B257" s="145" t="s">
        <v>86</v>
      </c>
      <c r="C257" s="220" t="s">
        <v>256</v>
      </c>
      <c r="D257" s="221" t="s">
        <v>256</v>
      </c>
      <c r="E257" s="220">
        <v>6.6304347826086953</v>
      </c>
      <c r="F257" s="221" t="str">
        <f t="shared" si="50"/>
        <v>-</v>
      </c>
      <c r="G257" s="220">
        <v>6.9949622166246854</v>
      </c>
      <c r="H257" s="221">
        <f t="shared" si="50"/>
        <v>0.36452743401599008</v>
      </c>
      <c r="I257" s="220">
        <v>8.7642857142857142</v>
      </c>
      <c r="J257" s="221">
        <f t="shared" si="50"/>
        <v>1.7693234976610288</v>
      </c>
      <c r="K257" s="220">
        <v>7.4109589041095889</v>
      </c>
      <c r="L257" s="221">
        <f t="shared" si="51"/>
        <v>-1.3533268101761253</v>
      </c>
      <c r="M257" s="220">
        <v>8.4109589041095898</v>
      </c>
      <c r="N257" s="221">
        <f t="shared" si="49"/>
        <v>1.0000000000000009</v>
      </c>
    </row>
    <row r="258" spans="2:15" x14ac:dyDescent="0.25">
      <c r="B258" s="145" t="s">
        <v>88</v>
      </c>
      <c r="C258" s="220">
        <v>4.5</v>
      </c>
      <c r="D258" s="221">
        <v>-4.5276679841897227</v>
      </c>
      <c r="E258" s="220">
        <v>6.8292682926829267</v>
      </c>
      <c r="F258" s="221">
        <f t="shared" si="50"/>
        <v>2.3292682926829267</v>
      </c>
      <c r="G258" s="220">
        <v>8.3677685950413228</v>
      </c>
      <c r="H258" s="221">
        <f t="shared" si="50"/>
        <v>1.5385003023583961</v>
      </c>
      <c r="I258" s="220">
        <v>7.4968152866242042</v>
      </c>
      <c r="J258" s="221">
        <f t="shared" si="50"/>
        <v>-0.8709533084171186</v>
      </c>
      <c r="K258" s="220">
        <v>7.0512820512820511</v>
      </c>
      <c r="L258" s="221">
        <f t="shared" si="51"/>
        <v>-0.44553323534215306</v>
      </c>
      <c r="M258" s="220">
        <v>9.3208333333333329</v>
      </c>
      <c r="N258" s="221">
        <f t="shared" si="49"/>
        <v>2.2695512820512818</v>
      </c>
    </row>
    <row r="259" spans="2:15" x14ac:dyDescent="0.25">
      <c r="B259" s="145" t="s">
        <v>90</v>
      </c>
      <c r="C259" s="220">
        <v>5</v>
      </c>
      <c r="D259" s="221">
        <v>-3.1308016877637126</v>
      </c>
      <c r="E259" s="220">
        <v>6.3693693693693696</v>
      </c>
      <c r="F259" s="221">
        <f t="shared" si="50"/>
        <v>1.3693693693693696</v>
      </c>
      <c r="G259" s="220">
        <v>6.8025210084033612</v>
      </c>
      <c r="H259" s="221">
        <f t="shared" si="50"/>
        <v>0.43315163903399156</v>
      </c>
      <c r="I259" s="220">
        <v>7.2480000000000002</v>
      </c>
      <c r="J259" s="221">
        <f t="shared" si="50"/>
        <v>0.44547899159663906</v>
      </c>
      <c r="K259" s="220">
        <v>9.0243902439024382</v>
      </c>
      <c r="L259" s="221">
        <f t="shared" si="51"/>
        <v>1.7763902439024379</v>
      </c>
      <c r="M259" s="220">
        <v>7.4038461538461542</v>
      </c>
      <c r="N259" s="221">
        <f t="shared" si="49"/>
        <v>-1.620544090056284</v>
      </c>
    </row>
    <row r="260" spans="2:15" x14ac:dyDescent="0.25">
      <c r="B260" s="145" t="s">
        <v>92</v>
      </c>
      <c r="C260" s="220">
        <v>2.6</v>
      </c>
      <c r="D260" s="221">
        <v>-4.8550195567144723</v>
      </c>
      <c r="E260" s="220">
        <v>6.5376344086021509</v>
      </c>
      <c r="F260" s="221">
        <f t="shared" si="50"/>
        <v>3.9376344086021509</v>
      </c>
      <c r="G260" s="220">
        <v>7.2698048220436284</v>
      </c>
      <c r="H260" s="221">
        <f t="shared" si="50"/>
        <v>0.73217041344147749</v>
      </c>
      <c r="I260" s="220">
        <v>6.4125560538116595</v>
      </c>
      <c r="J260" s="221">
        <f t="shared" si="50"/>
        <v>-0.85724876823196894</v>
      </c>
      <c r="K260" s="220">
        <v>7.2110939907550078</v>
      </c>
      <c r="L260" s="221">
        <f t="shared" si="51"/>
        <v>0.79853793694334829</v>
      </c>
      <c r="M260" s="220">
        <v>7.8372093023255811</v>
      </c>
      <c r="N260" s="221">
        <f t="shared" si="49"/>
        <v>0.62611531157057332</v>
      </c>
    </row>
    <row r="261" spans="2:15" x14ac:dyDescent="0.25">
      <c r="B261" s="145" t="s">
        <v>94</v>
      </c>
      <c r="C261" s="220">
        <v>8.3333333333333339</v>
      </c>
      <c r="D261" s="221">
        <v>-0.41268510757194754</v>
      </c>
      <c r="E261" s="220">
        <v>7.9464980544747084</v>
      </c>
      <c r="F261" s="221">
        <f t="shared" si="50"/>
        <v>-0.38683527885862556</v>
      </c>
      <c r="G261" s="220">
        <v>7.8936464088397793</v>
      </c>
      <c r="H261" s="221">
        <f t="shared" si="50"/>
        <v>-5.2851645634929056E-2</v>
      </c>
      <c r="I261" s="220">
        <v>8.7702589807852966</v>
      </c>
      <c r="J261" s="221">
        <f t="shared" si="50"/>
        <v>0.87661257194551734</v>
      </c>
      <c r="K261" s="220">
        <v>9.8787313432835813</v>
      </c>
      <c r="L261" s="221">
        <f t="shared" si="51"/>
        <v>1.1084723624982846</v>
      </c>
      <c r="M261" s="220"/>
      <c r="N261" s="221"/>
    </row>
    <row r="262" spans="2:15" x14ac:dyDescent="0.25">
      <c r="B262" s="145" t="s">
        <v>96</v>
      </c>
      <c r="C262" s="220">
        <v>10</v>
      </c>
      <c r="D262" s="221">
        <v>1.7064579256360073</v>
      </c>
      <c r="E262" s="220">
        <v>10.456521739130435</v>
      </c>
      <c r="F262" s="221">
        <f t="shared" si="50"/>
        <v>0.45652173913043548</v>
      </c>
      <c r="G262" s="220">
        <v>10.09217046580773</v>
      </c>
      <c r="H262" s="221">
        <f t="shared" si="50"/>
        <v>-0.36435127332270589</v>
      </c>
      <c r="I262" s="220">
        <v>9.4980237154150196</v>
      </c>
      <c r="J262" s="221">
        <f t="shared" si="50"/>
        <v>-0.59414675039271003</v>
      </c>
      <c r="K262" s="220">
        <v>8.5391304347826082</v>
      </c>
      <c r="L262" s="221">
        <f t="shared" si="51"/>
        <v>-0.9588932806324113</v>
      </c>
      <c r="M262" s="220"/>
      <c r="N262" s="221"/>
    </row>
    <row r="263" spans="2:15" ht="15.75" x14ac:dyDescent="0.25">
      <c r="B263" s="148" t="s">
        <v>33</v>
      </c>
      <c r="C263" s="222">
        <v>10</v>
      </c>
      <c r="D263" s="223">
        <v>1.2191314553990615</v>
      </c>
      <c r="E263" s="222">
        <v>8.1052427184466023</v>
      </c>
      <c r="F263" s="223">
        <f t="shared" si="50"/>
        <v>-1.8947572815533977</v>
      </c>
      <c r="G263" s="222">
        <v>8.3713230444532378</v>
      </c>
      <c r="H263" s="223">
        <f t="shared" si="50"/>
        <v>0.26608032600663556</v>
      </c>
      <c r="I263" s="222">
        <v>8.7910605349601134</v>
      </c>
      <c r="J263" s="223">
        <f t="shared" si="50"/>
        <v>0.41973749050687559</v>
      </c>
      <c r="K263" s="222">
        <v>9.29595015576324</v>
      </c>
      <c r="L263" s="223">
        <f t="shared" si="51"/>
        <v>0.5048896208031266</v>
      </c>
      <c r="M263" s="222">
        <v>9.4469043887147333</v>
      </c>
      <c r="N263" s="223">
        <v>-0.14354947874744362</v>
      </c>
    </row>
    <row r="264" spans="2:15" ht="6" customHeight="1" x14ac:dyDescent="0.25"/>
    <row r="265" spans="2:15" x14ac:dyDescent="0.25">
      <c r="B265" s="131" t="s">
        <v>58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311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132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133</v>
      </c>
    </row>
    <row r="270" spans="2:15" ht="22.5" thickTop="1" thickBot="1" x14ac:dyDescent="0.3">
      <c r="B270" s="152" t="str">
        <f>C270</f>
        <v>Suecia</v>
      </c>
      <c r="C270" s="135" t="s">
        <v>134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72</v>
      </c>
      <c r="D272" s="143" t="str">
        <f>CONCATENATE("dif ",RIGHT(C271,2),"/",RIGHT(C271-1,2))</f>
        <v>dif 20/19</v>
      </c>
      <c r="E272" s="144" t="s">
        <v>72</v>
      </c>
      <c r="F272" s="143" t="str">
        <f>CONCATENATE("dif ",RIGHT(E271,2),"/",RIGHT(C271,2))</f>
        <v>dif 21/20</v>
      </c>
      <c r="G272" s="144" t="s">
        <v>72</v>
      </c>
      <c r="H272" s="143" t="str">
        <f>CONCATENATE("dif ",RIGHT(G271,2),"/",RIGHT(E271,2))</f>
        <v>dif 22/21</v>
      </c>
      <c r="I272" s="144" t="s">
        <v>72</v>
      </c>
      <c r="J272" s="143" t="str">
        <f>CONCATENATE("dif ",RIGHT(I271,2),"/",RIGHT(G271,2))</f>
        <v>dif 23/22</v>
      </c>
      <c r="K272" s="144" t="s">
        <v>72</v>
      </c>
      <c r="L272" s="143" t="str">
        <f>CONCATENATE("dif ",RIGHT(K271,2),"/",RIGHT(I271,2))</f>
        <v>dif 24/23</v>
      </c>
      <c r="M272" s="144" t="s">
        <v>72</v>
      </c>
      <c r="N272" s="143" t="str">
        <f>CONCATENATE("dif ",RIGHT(M271,2),"/",RIGHT(K271,2))</f>
        <v>dif 25/24</v>
      </c>
    </row>
    <row r="273" spans="2:14" x14ac:dyDescent="0.25">
      <c r="B273" s="145" t="s">
        <v>74</v>
      </c>
      <c r="C273" s="220">
        <v>10.432530667878238</v>
      </c>
      <c r="D273" s="221">
        <v>1.1657413394513743</v>
      </c>
      <c r="E273" s="220">
        <v>5.5945945945945947</v>
      </c>
      <c r="F273" s="221">
        <f t="shared" ref="F273:J275" si="52">IFERROR(E273-C273,"-")</f>
        <v>-4.8379360732836432</v>
      </c>
      <c r="G273" s="220">
        <v>8.8008705114254617</v>
      </c>
      <c r="H273" s="221">
        <f t="shared" si="52"/>
        <v>3.206275916830867</v>
      </c>
      <c r="I273" s="220">
        <v>8.1389693109438337</v>
      </c>
      <c r="J273" s="221">
        <f t="shared" si="52"/>
        <v>-0.66190120048162804</v>
      </c>
      <c r="K273" s="220">
        <v>8.8081096516276407</v>
      </c>
      <c r="L273" s="221">
        <f t="shared" ref="L273:L275" si="53">IFERROR(K273-I273,"-")</f>
        <v>0.66914034068380701</v>
      </c>
      <c r="M273" s="220">
        <v>10.442715700141443</v>
      </c>
      <c r="N273" s="221">
        <f t="shared" ref="N273:N282" si="54">IFERROR(M273-K273,"-")</f>
        <v>1.6346060485138025</v>
      </c>
    </row>
    <row r="274" spans="2:14" x14ac:dyDescent="0.25">
      <c r="B274" s="145" t="s">
        <v>76</v>
      </c>
      <c r="C274" s="220">
        <v>9.7348002316155178</v>
      </c>
      <c r="D274" s="221">
        <v>0.35748827107297743</v>
      </c>
      <c r="E274" s="220">
        <v>5.2272727272727275</v>
      </c>
      <c r="F274" s="221">
        <f t="shared" si="52"/>
        <v>-4.5075275043427903</v>
      </c>
      <c r="G274" s="220">
        <v>8.0541310541310533</v>
      </c>
      <c r="H274" s="221">
        <f t="shared" si="52"/>
        <v>2.8268583268583258</v>
      </c>
      <c r="I274" s="220">
        <v>8.5094637223974772</v>
      </c>
      <c r="J274" s="221">
        <f t="shared" si="52"/>
        <v>0.45533266826642382</v>
      </c>
      <c r="K274" s="220">
        <v>8.6939151813153046</v>
      </c>
      <c r="L274" s="221">
        <f t="shared" si="53"/>
        <v>0.18445145891782744</v>
      </c>
      <c r="M274" s="220">
        <v>9.4938820912124591</v>
      </c>
      <c r="N274" s="221">
        <f t="shared" si="54"/>
        <v>0.79996690989715447</v>
      </c>
    </row>
    <row r="275" spans="2:14" x14ac:dyDescent="0.25">
      <c r="B275" s="145" t="s">
        <v>78</v>
      </c>
      <c r="C275" s="220">
        <v>12.519774011299434</v>
      </c>
      <c r="D275" s="221">
        <v>4.9006790336763615</v>
      </c>
      <c r="E275" s="220">
        <v>6.3513513513513518</v>
      </c>
      <c r="F275" s="221">
        <f t="shared" si="52"/>
        <v>-6.1684226599480825</v>
      </c>
      <c r="G275" s="220">
        <v>8.6628930817610055</v>
      </c>
      <c r="H275" s="221">
        <f t="shared" si="52"/>
        <v>2.3115417304096537</v>
      </c>
      <c r="I275" s="220">
        <v>8.5167827739075364</v>
      </c>
      <c r="J275" s="221">
        <f t="shared" si="52"/>
        <v>-0.14611030785346912</v>
      </c>
      <c r="K275" s="220">
        <v>7.8153126826417303</v>
      </c>
      <c r="L275" s="221">
        <f t="shared" si="53"/>
        <v>-0.70147009126580606</v>
      </c>
      <c r="M275" s="220">
        <v>9.3967611336032384</v>
      </c>
      <c r="N275" s="221">
        <f t="shared" si="54"/>
        <v>1.5814484509615081</v>
      </c>
    </row>
    <row r="276" spans="2:14" x14ac:dyDescent="0.25">
      <c r="B276" s="145" t="s">
        <v>80</v>
      </c>
      <c r="C276" s="220" t="s">
        <v>256</v>
      </c>
      <c r="D276" s="221" t="s">
        <v>256</v>
      </c>
      <c r="E276" s="220">
        <v>11.684210526315789</v>
      </c>
      <c r="F276" s="221" t="str">
        <f>IFERROR(E276-C276,"-")</f>
        <v>-</v>
      </c>
      <c r="G276" s="220">
        <v>8.3247999999999998</v>
      </c>
      <c r="H276" s="221">
        <f>IFERROR(G276-E276,"-")</f>
        <v>-3.3594105263157896</v>
      </c>
      <c r="I276" s="220">
        <v>8.1567436208991495</v>
      </c>
      <c r="J276" s="221">
        <f>IFERROR(I276-G276,"-")</f>
        <v>-0.16805637910085025</v>
      </c>
      <c r="K276" s="220">
        <v>9.968036529680365</v>
      </c>
      <c r="L276" s="221">
        <f>IFERROR(K276-I276,"-")</f>
        <v>1.8112929087812155</v>
      </c>
      <c r="M276" s="220">
        <v>10.36723163841808</v>
      </c>
      <c r="N276" s="221">
        <f t="shared" si="54"/>
        <v>0.39919510873771458</v>
      </c>
    </row>
    <row r="277" spans="2:14" x14ac:dyDescent="0.25">
      <c r="B277" s="145" t="s">
        <v>82</v>
      </c>
      <c r="C277" s="220" t="s">
        <v>256</v>
      </c>
      <c r="D277" s="221" t="s">
        <v>256</v>
      </c>
      <c r="E277" s="220">
        <v>9.1962616822429908</v>
      </c>
      <c r="F277" s="221" t="str">
        <f t="shared" ref="F277:J285" si="55">IFERROR(E277-C277,"-")</f>
        <v>-</v>
      </c>
      <c r="G277" s="220">
        <v>10.846153846153847</v>
      </c>
      <c r="H277" s="221">
        <f t="shared" si="55"/>
        <v>1.6498921639108559</v>
      </c>
      <c r="I277" s="220">
        <v>8.5614035087719298</v>
      </c>
      <c r="J277" s="221">
        <f t="shared" si="55"/>
        <v>-2.2847503373819169</v>
      </c>
      <c r="K277" s="220">
        <v>7.6216216216216219</v>
      </c>
      <c r="L277" s="221">
        <f t="shared" ref="L277:L285" si="56">IFERROR(K277-I277,"-")</f>
        <v>-0.93978188715030786</v>
      </c>
      <c r="M277" s="220">
        <v>11.657894736842104</v>
      </c>
      <c r="N277" s="221">
        <f t="shared" si="54"/>
        <v>4.0362731152204825</v>
      </c>
    </row>
    <row r="278" spans="2:14" x14ac:dyDescent="0.25">
      <c r="B278" s="145" t="s">
        <v>84</v>
      </c>
      <c r="C278" s="220" t="s">
        <v>256</v>
      </c>
      <c r="D278" s="221" t="s">
        <v>256</v>
      </c>
      <c r="E278" s="220">
        <v>22.302325581395348</v>
      </c>
      <c r="F278" s="221" t="str">
        <f t="shared" si="55"/>
        <v>-</v>
      </c>
      <c r="G278" s="220">
        <v>6.3466666666666667</v>
      </c>
      <c r="H278" s="221">
        <f t="shared" si="55"/>
        <v>-15.95565891472868</v>
      </c>
      <c r="I278" s="220">
        <v>7.9863945578231297</v>
      </c>
      <c r="J278" s="221">
        <f t="shared" si="55"/>
        <v>1.639727891156463</v>
      </c>
      <c r="K278" s="220">
        <v>6.5042016806722689</v>
      </c>
      <c r="L278" s="221">
        <f t="shared" si="56"/>
        <v>-1.4821928771508608</v>
      </c>
      <c r="M278" s="220">
        <v>6.4285714285714288</v>
      </c>
      <c r="N278" s="221">
        <f t="shared" si="54"/>
        <v>-7.5630252100840067E-2</v>
      </c>
    </row>
    <row r="279" spans="2:14" x14ac:dyDescent="0.25">
      <c r="B279" s="145" t="s">
        <v>86</v>
      </c>
      <c r="C279" s="220" t="s">
        <v>256</v>
      </c>
      <c r="D279" s="221" t="s">
        <v>256</v>
      </c>
      <c r="E279" s="220">
        <v>5.3</v>
      </c>
      <c r="F279" s="221" t="str">
        <f t="shared" si="55"/>
        <v>-</v>
      </c>
      <c r="G279" s="220">
        <v>6.798657718120805</v>
      </c>
      <c r="H279" s="221">
        <f t="shared" si="55"/>
        <v>1.4986577181208052</v>
      </c>
      <c r="I279" s="220">
        <v>9.247863247863247</v>
      </c>
      <c r="J279" s="221">
        <f t="shared" si="55"/>
        <v>2.449205529742442</v>
      </c>
      <c r="K279" s="220">
        <v>6.2028985507246377</v>
      </c>
      <c r="L279" s="221">
        <f t="shared" si="56"/>
        <v>-3.0449646971386093</v>
      </c>
      <c r="M279" s="220">
        <v>6.225806451612903</v>
      </c>
      <c r="N279" s="221">
        <f t="shared" si="54"/>
        <v>2.2907900888265331E-2</v>
      </c>
    </row>
    <row r="280" spans="2:14" x14ac:dyDescent="0.25">
      <c r="B280" s="145" t="s">
        <v>88</v>
      </c>
      <c r="C280" s="220">
        <v>2.9130434782608696</v>
      </c>
      <c r="D280" s="221">
        <v>-5.4715719063545158</v>
      </c>
      <c r="E280" s="220">
        <v>7.1923076923076925</v>
      </c>
      <c r="F280" s="221">
        <f t="shared" si="55"/>
        <v>4.2792642140468224</v>
      </c>
      <c r="G280" s="220">
        <v>6.5476190476190474</v>
      </c>
      <c r="H280" s="221">
        <f t="shared" si="55"/>
        <v>-0.64468864468864506</v>
      </c>
      <c r="I280" s="220">
        <v>6.8297872340425529</v>
      </c>
      <c r="J280" s="221">
        <f t="shared" si="55"/>
        <v>0.2821681864235055</v>
      </c>
      <c r="K280" s="220">
        <v>6.564516129032258</v>
      </c>
      <c r="L280" s="221">
        <f t="shared" si="56"/>
        <v>-0.26527110501029494</v>
      </c>
      <c r="M280" s="220">
        <v>6.1648351648351651</v>
      </c>
      <c r="N280" s="221">
        <f t="shared" si="54"/>
        <v>-0.39968096419709287</v>
      </c>
    </row>
    <row r="281" spans="2:14" x14ac:dyDescent="0.25">
      <c r="B281" s="145" t="s">
        <v>90</v>
      </c>
      <c r="C281" s="220">
        <v>5.583333333333333</v>
      </c>
      <c r="D281" s="221">
        <v>-2.8220720720720722</v>
      </c>
      <c r="E281" s="220">
        <v>7.2073170731707314</v>
      </c>
      <c r="F281" s="221">
        <f t="shared" si="55"/>
        <v>1.6239837398373984</v>
      </c>
      <c r="G281" s="220">
        <v>5.1529411764705886</v>
      </c>
      <c r="H281" s="221">
        <f t="shared" si="55"/>
        <v>-2.0543758967001429</v>
      </c>
      <c r="I281" s="220">
        <v>6.7029702970297027</v>
      </c>
      <c r="J281" s="221">
        <f t="shared" si="55"/>
        <v>1.5500291205591141</v>
      </c>
      <c r="K281" s="220">
        <v>9.7278106508875748</v>
      </c>
      <c r="L281" s="221">
        <f t="shared" si="56"/>
        <v>3.0248403538578721</v>
      </c>
      <c r="M281" s="220">
        <v>6.5584415584415581</v>
      </c>
      <c r="N281" s="221">
        <f t="shared" si="54"/>
        <v>-3.1693690924460167</v>
      </c>
    </row>
    <row r="282" spans="2:14" x14ac:dyDescent="0.25">
      <c r="B282" s="145" t="s">
        <v>92</v>
      </c>
      <c r="C282" s="220">
        <v>5.2173913043478262</v>
      </c>
      <c r="D282" s="221">
        <v>-1.373165425743788</v>
      </c>
      <c r="E282" s="220">
        <v>5.2435530085959883</v>
      </c>
      <c r="F282" s="221">
        <f t="shared" si="55"/>
        <v>2.616170424816211E-2</v>
      </c>
      <c r="G282" s="220">
        <v>6.176154672395274</v>
      </c>
      <c r="H282" s="221">
        <f t="shared" si="55"/>
        <v>0.93260166379928577</v>
      </c>
      <c r="I282" s="220">
        <v>6.3087885985748215</v>
      </c>
      <c r="J282" s="221">
        <f t="shared" si="55"/>
        <v>0.1326339261795475</v>
      </c>
      <c r="K282" s="220">
        <v>5.7896389324960751</v>
      </c>
      <c r="L282" s="221">
        <f t="shared" si="56"/>
        <v>-0.51914966607874646</v>
      </c>
      <c r="M282" s="220">
        <v>6.3247232472324724</v>
      </c>
      <c r="N282" s="221">
        <f t="shared" si="54"/>
        <v>0.53508431473639728</v>
      </c>
    </row>
    <row r="283" spans="2:14" x14ac:dyDescent="0.25">
      <c r="B283" s="145" t="s">
        <v>94</v>
      </c>
      <c r="C283" s="220">
        <v>9.1702127659574462</v>
      </c>
      <c r="D283" s="221">
        <v>0.74318088450257491</v>
      </c>
      <c r="E283" s="220">
        <v>7.6117886178861784</v>
      </c>
      <c r="F283" s="221">
        <f t="shared" si="55"/>
        <v>-1.5584241480712677</v>
      </c>
      <c r="G283" s="220">
        <v>7.768624641833811</v>
      </c>
      <c r="H283" s="221">
        <f t="shared" si="55"/>
        <v>0.15683602394763252</v>
      </c>
      <c r="I283" s="220">
        <v>9.0835714285714282</v>
      </c>
      <c r="J283" s="221">
        <f t="shared" si="55"/>
        <v>1.3149467867376172</v>
      </c>
      <c r="K283" s="220">
        <v>8.9146238377007609</v>
      </c>
      <c r="L283" s="221">
        <f t="shared" si="56"/>
        <v>-0.16894759087066724</v>
      </c>
      <c r="M283" s="220"/>
      <c r="N283" s="221"/>
    </row>
    <row r="284" spans="2:14" x14ac:dyDescent="0.25">
      <c r="B284" s="145" t="s">
        <v>96</v>
      </c>
      <c r="C284" s="220">
        <v>9.0740740740740744</v>
      </c>
      <c r="D284" s="221">
        <v>0.26648723677974218</v>
      </c>
      <c r="E284" s="220">
        <v>9.2411575562700961</v>
      </c>
      <c r="F284" s="221">
        <f t="shared" si="55"/>
        <v>0.16708348219602165</v>
      </c>
      <c r="G284" s="220">
        <v>8.3785276073619634</v>
      </c>
      <c r="H284" s="221">
        <f t="shared" si="55"/>
        <v>-0.8626299489081326</v>
      </c>
      <c r="I284" s="220">
        <v>8.0674671240708982</v>
      </c>
      <c r="J284" s="221">
        <f t="shared" si="55"/>
        <v>-0.31106048329106528</v>
      </c>
      <c r="K284" s="220">
        <v>8.1882591093117405</v>
      </c>
      <c r="L284" s="221">
        <f t="shared" si="56"/>
        <v>0.12079198524084234</v>
      </c>
      <c r="M284" s="220"/>
      <c r="N284" s="221"/>
    </row>
    <row r="285" spans="2:14" ht="15.75" x14ac:dyDescent="0.25">
      <c r="B285" s="148" t="s">
        <v>33</v>
      </c>
      <c r="C285" s="222">
        <v>10.33891299855342</v>
      </c>
      <c r="D285" s="223">
        <v>1.7853131199402643</v>
      </c>
      <c r="E285" s="222">
        <v>7.9606243348705217</v>
      </c>
      <c r="F285" s="223">
        <f t="shared" si="55"/>
        <v>-2.3782886636828984</v>
      </c>
      <c r="G285" s="222">
        <v>7.8920910646137648</v>
      </c>
      <c r="H285" s="223">
        <f t="shared" si="55"/>
        <v>-6.8533270256756929E-2</v>
      </c>
      <c r="I285" s="222">
        <v>8.2016865776528469</v>
      </c>
      <c r="J285" s="223">
        <f t="shared" si="55"/>
        <v>0.30959551303908217</v>
      </c>
      <c r="K285" s="222">
        <v>8.3508018027460427</v>
      </c>
      <c r="L285" s="223">
        <f t="shared" si="56"/>
        <v>0.14911522509319575</v>
      </c>
      <c r="M285" s="222">
        <v>9.7139076034648699</v>
      </c>
      <c r="N285" s="223">
        <v>1.2028697121963354</v>
      </c>
    </row>
    <row r="286" spans="2:14" ht="6" customHeight="1" x14ac:dyDescent="0.25"/>
    <row r="287" spans="2:14" x14ac:dyDescent="0.25">
      <c r="B287" s="131" t="s">
        <v>58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505C-0C02-446B-9B96-0C20FE3F2D64}">
  <sheetPr>
    <tabColor theme="4" tint="0.79998168889431442"/>
  </sheetPr>
  <dimension ref="A4:O111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300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70</v>
      </c>
    </row>
    <row r="6" spans="1:15" ht="22.5" thickTop="1" thickBot="1" x14ac:dyDescent="0.3">
      <c r="B6" s="134" t="s">
        <v>33</v>
      </c>
      <c r="C6" s="225" t="s">
        <v>135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CONCATENATE("dif ",RIGHT(C7,2),"/",RIGHT(C7-1,2))</f>
        <v>dif 20/19</v>
      </c>
      <c r="E8" s="144" t="s">
        <v>72</v>
      </c>
      <c r="F8" s="143" t="str">
        <f>CONCATENATE("dif ",RIGHT(E7,2),"/",RIGHT(C7,2))</f>
        <v>dif 21/20</v>
      </c>
      <c r="G8" s="144" t="s">
        <v>72</v>
      </c>
      <c r="H8" s="143" t="str">
        <f>CONCATENATE("dif ",RIGHT(G7,2),"/",RIGHT(E7,2))</f>
        <v>dif 22/21</v>
      </c>
      <c r="I8" s="144" t="s">
        <v>72</v>
      </c>
      <c r="J8" s="143" t="str">
        <f>CONCATENATE("dif ",RIGHT(I7,2),"/",RIGHT(G7,2))</f>
        <v>dif 23/22</v>
      </c>
      <c r="K8" s="144" t="s">
        <v>72</v>
      </c>
      <c r="L8" s="143" t="str">
        <f>CONCATENATE("dif ",RIGHT(K7,2),"/",RIGHT(I7,2))</f>
        <v>dif 24/23</v>
      </c>
      <c r="M8" s="144" t="s">
        <v>72</v>
      </c>
      <c r="N8" s="143" t="str">
        <f>CONCATENATE("def ",RIGHT(M7,2),"/",RIGHT(K7,2))</f>
        <v>def 25/24</v>
      </c>
    </row>
    <row r="9" spans="1:15" x14ac:dyDescent="0.25">
      <c r="A9" s="1" t="s">
        <v>73</v>
      </c>
      <c r="B9" s="145" t="s">
        <v>74</v>
      </c>
      <c r="C9" s="220">
        <v>8.049077653275921</v>
      </c>
      <c r="D9" s="221">
        <v>-0.46923937694151263</v>
      </c>
      <c r="E9" s="220">
        <v>6.4407994786009128</v>
      </c>
      <c r="F9" s="221">
        <f t="shared" ref="F9:J21" si="0">IFERROR(E9-C9,"-")</f>
        <v>-1.6082781746750081</v>
      </c>
      <c r="G9" s="220">
        <v>7.2707658219083227</v>
      </c>
      <c r="H9" s="221">
        <f t="shared" si="0"/>
        <v>0.82996634330740982</v>
      </c>
      <c r="I9" s="220">
        <v>7.6495140460657698</v>
      </c>
      <c r="J9" s="221">
        <f t="shared" si="0"/>
        <v>0.37874822415744713</v>
      </c>
      <c r="K9" s="220">
        <v>7.4799863525689734</v>
      </c>
      <c r="L9" s="221">
        <f t="shared" ref="L9:L21" si="1">IFERROR(K9-I9,"-")</f>
        <v>-0.16952769349679642</v>
      </c>
      <c r="M9" s="220">
        <v>7.5668246445497633</v>
      </c>
      <c r="N9" s="221">
        <f t="shared" ref="N9:N18" si="2">IFERROR(M9-K9,"-")</f>
        <v>8.6838291980789961E-2</v>
      </c>
    </row>
    <row r="10" spans="1:15" x14ac:dyDescent="0.25">
      <c r="A10" s="1" t="s">
        <v>75</v>
      </c>
      <c r="B10" s="145" t="s">
        <v>76</v>
      </c>
      <c r="C10" s="220">
        <v>7.4743507451034814</v>
      </c>
      <c r="D10" s="221">
        <v>-0.73241368877153423</v>
      </c>
      <c r="E10" s="220">
        <v>4.1890667960536954</v>
      </c>
      <c r="F10" s="221">
        <f t="shared" si="0"/>
        <v>-3.285283949049786</v>
      </c>
      <c r="G10" s="220">
        <v>5.9475019322618365</v>
      </c>
      <c r="H10" s="221">
        <f t="shared" si="0"/>
        <v>1.7584351362081412</v>
      </c>
      <c r="I10" s="220">
        <v>7.1207352712306973</v>
      </c>
      <c r="J10" s="221">
        <f t="shared" si="0"/>
        <v>1.1732333389688607</v>
      </c>
      <c r="K10" s="220">
        <v>7.130149994765886</v>
      </c>
      <c r="L10" s="221">
        <f t="shared" si="1"/>
        <v>9.4147235351886849E-3</v>
      </c>
      <c r="M10" s="220">
        <v>6.9672563150615128</v>
      </c>
      <c r="N10" s="221">
        <f t="shared" si="2"/>
        <v>-0.16289367970437318</v>
      </c>
    </row>
    <row r="11" spans="1:15" x14ac:dyDescent="0.25">
      <c r="A11" s="1" t="s">
        <v>77</v>
      </c>
      <c r="B11" s="145" t="s">
        <v>78</v>
      </c>
      <c r="C11" s="220">
        <v>9.3527138440398492</v>
      </c>
      <c r="D11" s="221">
        <v>2.4588482731563737</v>
      </c>
      <c r="E11" s="220">
        <v>4.3917310759416024</v>
      </c>
      <c r="F11" s="221">
        <f t="shared" si="0"/>
        <v>-4.9609827680982468</v>
      </c>
      <c r="G11" s="220">
        <v>6.4008498583569402</v>
      </c>
      <c r="H11" s="221">
        <f t="shared" si="0"/>
        <v>2.0091187824153378</v>
      </c>
      <c r="I11" s="220">
        <v>6.5608761101911783</v>
      </c>
      <c r="J11" s="221">
        <f t="shared" si="0"/>
        <v>0.16002625183423813</v>
      </c>
      <c r="K11" s="220">
        <v>6.5438265292744955</v>
      </c>
      <c r="L11" s="221">
        <f t="shared" si="1"/>
        <v>-1.7049580916682849E-2</v>
      </c>
      <c r="M11" s="220">
        <v>6.312627201132643</v>
      </c>
      <c r="N11" s="221">
        <f t="shared" si="2"/>
        <v>-0.23119932814185251</v>
      </c>
    </row>
    <row r="12" spans="1:15" x14ac:dyDescent="0.25">
      <c r="A12" s="1" t="s">
        <v>79</v>
      </c>
      <c r="B12" s="145" t="s">
        <v>80</v>
      </c>
      <c r="C12" s="220" t="s">
        <v>256</v>
      </c>
      <c r="D12" s="221" t="s">
        <v>256</v>
      </c>
      <c r="E12" s="220">
        <v>4.1749260355029589</v>
      </c>
      <c r="F12" s="221" t="str">
        <f t="shared" si="0"/>
        <v>-</v>
      </c>
      <c r="G12" s="220">
        <v>5.741822968081606</v>
      </c>
      <c r="H12" s="221">
        <f t="shared" si="0"/>
        <v>1.566896932578647</v>
      </c>
      <c r="I12" s="220">
        <v>5.8235402468226196</v>
      </c>
      <c r="J12" s="221">
        <f t="shared" si="0"/>
        <v>8.1717278741013644E-2</v>
      </c>
      <c r="K12" s="220">
        <v>6.1835149147193631</v>
      </c>
      <c r="L12" s="221">
        <f t="shared" si="1"/>
        <v>0.35997466789674348</v>
      </c>
      <c r="M12" s="220">
        <v>5.5082925680801527</v>
      </c>
      <c r="N12" s="221">
        <f t="shared" si="2"/>
        <v>-0.67522234663921044</v>
      </c>
    </row>
    <row r="13" spans="1:15" x14ac:dyDescent="0.25">
      <c r="A13" s="1" t="s">
        <v>81</v>
      </c>
      <c r="B13" s="145" t="s">
        <v>82</v>
      </c>
      <c r="C13" s="220" t="s">
        <v>256</v>
      </c>
      <c r="D13" s="221" t="s">
        <v>256</v>
      </c>
      <c r="E13" s="220">
        <v>3.6363131593559133</v>
      </c>
      <c r="F13" s="221" t="str">
        <f t="shared" si="0"/>
        <v>-</v>
      </c>
      <c r="G13" s="220">
        <v>5.7990297602388283</v>
      </c>
      <c r="H13" s="221">
        <f t="shared" si="0"/>
        <v>2.1627166008829151</v>
      </c>
      <c r="I13" s="220">
        <v>5.8624737512478911</v>
      </c>
      <c r="J13" s="221">
        <f t="shared" si="0"/>
        <v>6.3443991009062728E-2</v>
      </c>
      <c r="K13" s="220">
        <v>5.2644131577239994</v>
      </c>
      <c r="L13" s="221">
        <f t="shared" si="1"/>
        <v>-0.59806059352389163</v>
      </c>
      <c r="M13" s="220">
        <v>5.2597598182408305</v>
      </c>
      <c r="N13" s="221">
        <f t="shared" si="2"/>
        <v>-4.6533394831689279E-3</v>
      </c>
    </row>
    <row r="14" spans="1:15" x14ac:dyDescent="0.25">
      <c r="A14" s="1" t="s">
        <v>83</v>
      </c>
      <c r="B14" s="145" t="s">
        <v>84</v>
      </c>
      <c r="C14" s="220" t="s">
        <v>256</v>
      </c>
      <c r="D14" s="221" t="s">
        <v>256</v>
      </c>
      <c r="E14" s="220">
        <v>4.4208528154098232</v>
      </c>
      <c r="F14" s="221" t="str">
        <f t="shared" si="0"/>
        <v>-</v>
      </c>
      <c r="G14" s="220">
        <v>5.7599316531396836</v>
      </c>
      <c r="H14" s="221">
        <f t="shared" si="0"/>
        <v>1.3390788377298604</v>
      </c>
      <c r="I14" s="220">
        <v>5.5192868356133662</v>
      </c>
      <c r="J14" s="221">
        <f t="shared" si="0"/>
        <v>-0.24064481752631739</v>
      </c>
      <c r="K14" s="220">
        <v>5.5214346527886038</v>
      </c>
      <c r="L14" s="221">
        <f t="shared" si="1"/>
        <v>2.1478171752375985E-3</v>
      </c>
      <c r="M14" s="220">
        <v>5.5668871429126163</v>
      </c>
      <c r="N14" s="221">
        <f t="shared" si="2"/>
        <v>4.5452490124012535E-2</v>
      </c>
    </row>
    <row r="15" spans="1:15" x14ac:dyDescent="0.25">
      <c r="A15" s="1" t="s">
        <v>85</v>
      </c>
      <c r="B15" s="145" t="s">
        <v>86</v>
      </c>
      <c r="C15" s="220" t="s">
        <v>256</v>
      </c>
      <c r="D15" s="221" t="s">
        <v>256</v>
      </c>
      <c r="E15" s="220">
        <v>5.4281900180396869</v>
      </c>
      <c r="F15" s="221" t="str">
        <f t="shared" si="0"/>
        <v>-</v>
      </c>
      <c r="G15" s="220">
        <v>5.6479330349294781</v>
      </c>
      <c r="H15" s="221">
        <f t="shared" si="0"/>
        <v>0.21974301688979114</v>
      </c>
      <c r="I15" s="220">
        <v>6.1112336431001788</v>
      </c>
      <c r="J15" s="221">
        <f t="shared" si="0"/>
        <v>0.46330060817070073</v>
      </c>
      <c r="K15" s="220">
        <v>5.9086820362473347</v>
      </c>
      <c r="L15" s="221">
        <f t="shared" si="1"/>
        <v>-0.20255160685284412</v>
      </c>
      <c r="M15" s="220">
        <v>5.6119565217391303</v>
      </c>
      <c r="N15" s="221">
        <f t="shared" si="2"/>
        <v>-0.29672551450820439</v>
      </c>
    </row>
    <row r="16" spans="1:15" x14ac:dyDescent="0.25">
      <c r="A16" s="1" t="s">
        <v>87</v>
      </c>
      <c r="B16" s="145" t="s">
        <v>88</v>
      </c>
      <c r="C16" s="220">
        <v>5.3355448053443908</v>
      </c>
      <c r="D16" s="221">
        <v>-1.4035250476934404</v>
      </c>
      <c r="E16" s="220">
        <v>5.6756335438484289</v>
      </c>
      <c r="F16" s="221">
        <f t="shared" si="0"/>
        <v>0.34008873850403809</v>
      </c>
      <c r="G16" s="220">
        <v>6.327599318610452</v>
      </c>
      <c r="H16" s="221">
        <f t="shared" si="0"/>
        <v>0.65196577476202311</v>
      </c>
      <c r="I16" s="220">
        <v>6.5705482072584172</v>
      </c>
      <c r="J16" s="221">
        <f t="shared" si="0"/>
        <v>0.24294888864796516</v>
      </c>
      <c r="K16" s="220">
        <v>6.1984073500011228</v>
      </c>
      <c r="L16" s="221">
        <f t="shared" si="1"/>
        <v>-0.3721408572572944</v>
      </c>
      <c r="M16" s="220">
        <v>5.8762391361601267</v>
      </c>
      <c r="N16" s="221">
        <f t="shared" si="2"/>
        <v>-0.32216821384099603</v>
      </c>
    </row>
    <row r="17" spans="1:15" x14ac:dyDescent="0.25">
      <c r="A17" s="1" t="s">
        <v>89</v>
      </c>
      <c r="B17" s="145" t="s">
        <v>90</v>
      </c>
      <c r="C17" s="220">
        <v>4.5957519503445132</v>
      </c>
      <c r="D17" s="221">
        <v>-2.2245685801087749</v>
      </c>
      <c r="E17" s="220">
        <v>5.8120697473102769</v>
      </c>
      <c r="F17" s="221">
        <f t="shared" si="0"/>
        <v>1.2163177969657637</v>
      </c>
      <c r="G17" s="220">
        <v>6.0842648738198255</v>
      </c>
      <c r="H17" s="221">
        <f t="shared" si="0"/>
        <v>0.27219512650954858</v>
      </c>
      <c r="I17" s="220">
        <v>6.1392882492936769</v>
      </c>
      <c r="J17" s="221">
        <f t="shared" si="0"/>
        <v>5.5023375473851388E-2</v>
      </c>
      <c r="K17" s="220">
        <v>6.305475355743452</v>
      </c>
      <c r="L17" s="221">
        <f t="shared" si="1"/>
        <v>0.16618710644977508</v>
      </c>
      <c r="M17" s="220">
        <v>5.7627999292053298</v>
      </c>
      <c r="N17" s="221">
        <f t="shared" si="2"/>
        <v>-0.54267542653812217</v>
      </c>
    </row>
    <row r="18" spans="1:15" x14ac:dyDescent="0.25">
      <c r="A18" s="1" t="s">
        <v>91</v>
      </c>
      <c r="B18" s="145" t="s">
        <v>92</v>
      </c>
      <c r="C18" s="220">
        <v>3.774981495188749</v>
      </c>
      <c r="D18" s="221">
        <v>-2.4913677158993073</v>
      </c>
      <c r="E18" s="220">
        <v>5.4833505174323136</v>
      </c>
      <c r="F18" s="221">
        <f t="shared" si="0"/>
        <v>1.7083690222435646</v>
      </c>
      <c r="G18" s="220">
        <v>5.8589082295741068</v>
      </c>
      <c r="H18" s="221">
        <f t="shared" si="0"/>
        <v>0.37555771214179323</v>
      </c>
      <c r="I18" s="220">
        <v>6.0482481494536486</v>
      </c>
      <c r="J18" s="221">
        <f t="shared" si="0"/>
        <v>0.1893399198795418</v>
      </c>
      <c r="K18" s="220">
        <v>5.9983995699607835</v>
      </c>
      <c r="L18" s="221">
        <f t="shared" si="1"/>
        <v>-4.9848579492865142E-2</v>
      </c>
      <c r="M18" s="220">
        <v>5.7099185433636803</v>
      </c>
      <c r="N18" s="221">
        <f t="shared" si="2"/>
        <v>-0.28848102659710317</v>
      </c>
    </row>
    <row r="19" spans="1:15" x14ac:dyDescent="0.25">
      <c r="A19" s="1" t="s">
        <v>93</v>
      </c>
      <c r="B19" s="145" t="s">
        <v>94</v>
      </c>
      <c r="C19" s="220">
        <v>5.968881685575365</v>
      </c>
      <c r="D19" s="221">
        <v>-0.9826427320880935</v>
      </c>
      <c r="E19" s="220">
        <v>6.385712479986517</v>
      </c>
      <c r="F19" s="221">
        <f t="shared" si="0"/>
        <v>0.41683079441115201</v>
      </c>
      <c r="G19" s="220">
        <v>6.5084693613162328</v>
      </c>
      <c r="H19" s="221">
        <f t="shared" si="0"/>
        <v>0.12275688132971574</v>
      </c>
      <c r="I19" s="220">
        <v>6.9049731284535616</v>
      </c>
      <c r="J19" s="221">
        <f t="shared" si="0"/>
        <v>0.39650376713732882</v>
      </c>
      <c r="K19" s="220">
        <v>6.5895340110527396</v>
      </c>
      <c r="L19" s="221">
        <f t="shared" si="1"/>
        <v>-0.31543911740082198</v>
      </c>
      <c r="M19" s="220"/>
      <c r="N19" s="221"/>
    </row>
    <row r="20" spans="1:15" x14ac:dyDescent="0.25">
      <c r="A20" s="1" t="s">
        <v>95</v>
      </c>
      <c r="B20" s="145" t="s">
        <v>96</v>
      </c>
      <c r="C20" s="220">
        <v>5.0320915619389588</v>
      </c>
      <c r="D20" s="221">
        <v>-2.4022549671265896</v>
      </c>
      <c r="E20" s="220">
        <v>6.4343276482978871</v>
      </c>
      <c r="F20" s="221">
        <f t="shared" si="0"/>
        <v>1.4022360863589283</v>
      </c>
      <c r="G20" s="220">
        <v>6.7109165302782321</v>
      </c>
      <c r="H20" s="221">
        <f t="shared" si="0"/>
        <v>0.27658888198034504</v>
      </c>
      <c r="I20" s="220">
        <v>7.0489614480564127</v>
      </c>
      <c r="J20" s="221">
        <f t="shared" si="0"/>
        <v>0.33804491777818058</v>
      </c>
      <c r="K20" s="220">
        <v>6.903225806451613</v>
      </c>
      <c r="L20" s="221">
        <f t="shared" si="1"/>
        <v>-0.14573564160479968</v>
      </c>
      <c r="M20" s="220"/>
      <c r="N20" s="221"/>
    </row>
    <row r="21" spans="1:15" ht="15.75" x14ac:dyDescent="0.25">
      <c r="A21" s="1" t="s">
        <v>0</v>
      </c>
      <c r="B21" s="148" t="s">
        <v>33</v>
      </c>
      <c r="C21" s="222">
        <v>6.8485442911860428</v>
      </c>
      <c r="D21" s="223">
        <v>-8.8938736294597476E-2</v>
      </c>
      <c r="E21" s="222">
        <v>5.5543189800228117</v>
      </c>
      <c r="F21" s="223">
        <f t="shared" si="0"/>
        <v>-1.2942253111632311</v>
      </c>
      <c r="G21" s="222">
        <v>6.1281889542046537</v>
      </c>
      <c r="H21" s="223">
        <f t="shared" si="0"/>
        <v>0.57386997418184205</v>
      </c>
      <c r="I21" s="222">
        <v>6.4214324031645127</v>
      </c>
      <c r="J21" s="223">
        <f t="shared" si="0"/>
        <v>0.29324344895985899</v>
      </c>
      <c r="K21" s="222">
        <v>6.2905465704823937</v>
      </c>
      <c r="L21" s="223">
        <f t="shared" si="1"/>
        <v>-0.13088583268211895</v>
      </c>
      <c r="M21" s="222">
        <v>6.0275326654054115</v>
      </c>
      <c r="N21" s="223">
        <v>-0.19658186369858299</v>
      </c>
    </row>
    <row r="22" spans="1:15" ht="6" customHeight="1" x14ac:dyDescent="0.25"/>
    <row r="23" spans="1:15" x14ac:dyDescent="0.25">
      <c r="B23" s="131" t="s">
        <v>58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312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98</v>
      </c>
    </row>
    <row r="28" spans="1:15" ht="22.5" thickTop="1" thickBot="1" x14ac:dyDescent="0.3">
      <c r="B28" s="152" t="s">
        <v>99</v>
      </c>
      <c r="C28" s="225" t="s">
        <v>140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CONCATENATE("dif ",RIGHT(C29,2),"/",RIGHT(C29-1,2))</f>
        <v>dif 20/19</v>
      </c>
      <c r="E30" s="144" t="s">
        <v>72</v>
      </c>
      <c r="F30" s="143" t="str">
        <f>CONCATENATE("dif ",RIGHT(E29,2),"/",RIGHT(C29,2))</f>
        <v>dif 21/20</v>
      </c>
      <c r="G30" s="144" t="s">
        <v>72</v>
      </c>
      <c r="H30" s="143" t="str">
        <f>CONCATENATE("dif ",RIGHT(G29,2),"/",RIGHT(E29,2))</f>
        <v>dif 22/21</v>
      </c>
      <c r="I30" s="144" t="s">
        <v>72</v>
      </c>
      <c r="J30" s="143" t="str">
        <f>CONCATENATE("dif ",RIGHT(I29,2),"/",RIGHT(G29,2))</f>
        <v>dif 23/22</v>
      </c>
      <c r="K30" s="144" t="s">
        <v>72</v>
      </c>
      <c r="L30" s="143" t="str">
        <f>CONCATENATE("dif ",RIGHT(K29,2),"/",RIGHT(I29,2))</f>
        <v>dif 24/23</v>
      </c>
      <c r="M30" s="144" t="s">
        <v>72</v>
      </c>
      <c r="N30" s="143" t="str">
        <f>CONCATENATE("def ",RIGHT(M29,2),"/",RIGHT(K29,2))</f>
        <v>def 25/24</v>
      </c>
    </row>
    <row r="31" spans="1:15" x14ac:dyDescent="0.25">
      <c r="B31" s="145" t="s">
        <v>74</v>
      </c>
      <c r="C31" s="220">
        <v>7.5954477961068285</v>
      </c>
      <c r="D31" s="221">
        <v>-0.5383361966472755</v>
      </c>
      <c r="E31" s="220">
        <v>5.8213649851632043</v>
      </c>
      <c r="F31" s="221">
        <f t="shared" ref="F31:J43" si="3">IFERROR(E31-C31,"-")</f>
        <v>-1.7740828109436242</v>
      </c>
      <c r="G31" s="220">
        <v>6.9119119825093449</v>
      </c>
      <c r="H31" s="221">
        <f t="shared" si="3"/>
        <v>1.0905469973461406</v>
      </c>
      <c r="I31" s="220">
        <v>7.2951352442470734</v>
      </c>
      <c r="J31" s="221">
        <f t="shared" si="3"/>
        <v>0.38322326173772847</v>
      </c>
      <c r="K31" s="220">
        <v>7.1438314612938214</v>
      </c>
      <c r="L31" s="221">
        <f t="shared" ref="L31:L43" si="4">IFERROR(K31-I31,"-")</f>
        <v>-0.15130378295325198</v>
      </c>
      <c r="M31" s="220">
        <v>7.2497312464697625</v>
      </c>
      <c r="N31" s="221">
        <f>IFERROR(M31-K31,"-")</f>
        <v>0.10589978517594112</v>
      </c>
    </row>
    <row r="32" spans="1:15" x14ac:dyDescent="0.25">
      <c r="B32" s="145" t="s">
        <v>76</v>
      </c>
      <c r="C32" s="220">
        <v>6.9212380158399336</v>
      </c>
      <c r="D32" s="221">
        <v>-0.84608200100059605</v>
      </c>
      <c r="E32" s="220">
        <v>3.6173596909793231</v>
      </c>
      <c r="F32" s="221">
        <f t="shared" si="3"/>
        <v>-3.3038783248606105</v>
      </c>
      <c r="G32" s="220">
        <v>5.5299104363235791</v>
      </c>
      <c r="H32" s="221">
        <f t="shared" si="3"/>
        <v>1.9125507453442561</v>
      </c>
      <c r="I32" s="220">
        <v>6.6877820526151606</v>
      </c>
      <c r="J32" s="221">
        <f t="shared" si="3"/>
        <v>1.1578716162915814</v>
      </c>
      <c r="K32" s="220">
        <v>6.8093968971177432</v>
      </c>
      <c r="L32" s="221">
        <f t="shared" si="4"/>
        <v>0.12161484450258264</v>
      </c>
      <c r="M32" s="220">
        <v>6.7024091352179358</v>
      </c>
      <c r="N32" s="221">
        <f t="shared" ref="N32:N40" si="5">IFERROR(M32-K32,"-")</f>
        <v>-0.10698776189980741</v>
      </c>
    </row>
    <row r="33" spans="2:15" x14ac:dyDescent="0.25">
      <c r="B33" s="145" t="s">
        <v>78</v>
      </c>
      <c r="C33" s="220">
        <v>8.5903753407422947</v>
      </c>
      <c r="D33" s="221">
        <v>1.8501476013359106</v>
      </c>
      <c r="E33" s="220">
        <v>3.9838980207983896</v>
      </c>
      <c r="F33" s="221">
        <f t="shared" si="3"/>
        <v>-4.6064773199439051</v>
      </c>
      <c r="G33" s="220">
        <v>6.1933873720136523</v>
      </c>
      <c r="H33" s="221">
        <f t="shared" si="3"/>
        <v>2.2094893512152627</v>
      </c>
      <c r="I33" s="220">
        <v>6.3821791406468451</v>
      </c>
      <c r="J33" s="221">
        <f t="shared" si="3"/>
        <v>0.1887917686331928</v>
      </c>
      <c r="K33" s="220">
        <v>6.3870607741853203</v>
      </c>
      <c r="L33" s="221">
        <f t="shared" si="4"/>
        <v>4.8816335384751497E-3</v>
      </c>
      <c r="M33" s="220">
        <v>6.1931555076278979</v>
      </c>
      <c r="N33" s="221">
        <f t="shared" si="5"/>
        <v>-0.19390526655742235</v>
      </c>
    </row>
    <row r="34" spans="2:15" x14ac:dyDescent="0.25">
      <c r="B34" s="145" t="s">
        <v>80</v>
      </c>
      <c r="C34" s="220" t="s">
        <v>256</v>
      </c>
      <c r="D34" s="221" t="s">
        <v>256</v>
      </c>
      <c r="E34" s="220">
        <v>3.6613133476088509</v>
      </c>
      <c r="F34" s="221" t="str">
        <f t="shared" si="3"/>
        <v>-</v>
      </c>
      <c r="G34" s="220">
        <v>5.6651906319189127</v>
      </c>
      <c r="H34" s="221">
        <f t="shared" si="3"/>
        <v>2.0038772843100618</v>
      </c>
      <c r="I34" s="220">
        <v>5.8500116090085905</v>
      </c>
      <c r="J34" s="221">
        <f t="shared" si="3"/>
        <v>0.18482097708967782</v>
      </c>
      <c r="K34" s="220">
        <v>6.3142779576877581</v>
      </c>
      <c r="L34" s="221">
        <f t="shared" si="4"/>
        <v>0.46426634867916761</v>
      </c>
      <c r="M34" s="220">
        <v>5.4713083791208792</v>
      </c>
      <c r="N34" s="221">
        <f t="shared" si="5"/>
        <v>-0.84296957856687893</v>
      </c>
    </row>
    <row r="35" spans="2:15" x14ac:dyDescent="0.25">
      <c r="B35" s="145" t="s">
        <v>82</v>
      </c>
      <c r="C35" s="220" t="s">
        <v>256</v>
      </c>
      <c r="D35" s="221" t="s">
        <v>256</v>
      </c>
      <c r="E35" s="220">
        <v>3.2940076307324007</v>
      </c>
      <c r="F35" s="221" t="str">
        <f t="shared" si="3"/>
        <v>-</v>
      </c>
      <c r="G35" s="220">
        <v>5.8009572649572654</v>
      </c>
      <c r="H35" s="221">
        <f t="shared" si="3"/>
        <v>2.5069496342248647</v>
      </c>
      <c r="I35" s="220">
        <v>5.9152615464228733</v>
      </c>
      <c r="J35" s="221">
        <f t="shared" si="3"/>
        <v>0.11430428146560789</v>
      </c>
      <c r="K35" s="220">
        <v>5.4284928225793401</v>
      </c>
      <c r="L35" s="221">
        <f t="shared" si="4"/>
        <v>-0.4867687238435332</v>
      </c>
      <c r="M35" s="220">
        <v>5.3464655826101612</v>
      </c>
      <c r="N35" s="221">
        <f t="shared" si="5"/>
        <v>-8.2027239969178822E-2</v>
      </c>
    </row>
    <row r="36" spans="2:15" x14ac:dyDescent="0.25">
      <c r="B36" s="145" t="s">
        <v>84</v>
      </c>
      <c r="C36" s="220" t="s">
        <v>256</v>
      </c>
      <c r="D36" s="221" t="s">
        <v>256</v>
      </c>
      <c r="E36" s="220">
        <v>4.3794594594594596</v>
      </c>
      <c r="F36" s="221" t="str">
        <f t="shared" si="3"/>
        <v>-</v>
      </c>
      <c r="G36" s="220">
        <v>5.7954434531362864</v>
      </c>
      <c r="H36" s="221">
        <f t="shared" si="3"/>
        <v>1.4159839936768268</v>
      </c>
      <c r="I36" s="220">
        <v>5.5275941664043646</v>
      </c>
      <c r="J36" s="221">
        <f t="shared" si="3"/>
        <v>-0.26784928673192177</v>
      </c>
      <c r="K36" s="220">
        <v>5.6843582161607626</v>
      </c>
      <c r="L36" s="221">
        <f t="shared" si="4"/>
        <v>0.15676404975639802</v>
      </c>
      <c r="M36" s="220">
        <v>5.7806034556277606</v>
      </c>
      <c r="N36" s="221">
        <f t="shared" si="5"/>
        <v>9.6245239466997923E-2</v>
      </c>
    </row>
    <row r="37" spans="2:15" x14ac:dyDescent="0.25">
      <c r="B37" s="145" t="s">
        <v>86</v>
      </c>
      <c r="C37" s="220" t="s">
        <v>256</v>
      </c>
      <c r="D37" s="221" t="s">
        <v>256</v>
      </c>
      <c r="E37" s="220">
        <v>5.2023697794462693</v>
      </c>
      <c r="F37" s="221" t="str">
        <f t="shared" si="3"/>
        <v>-</v>
      </c>
      <c r="G37" s="220">
        <v>5.6538348920925268</v>
      </c>
      <c r="H37" s="221">
        <f t="shared" si="3"/>
        <v>0.45146511264625744</v>
      </c>
      <c r="I37" s="220">
        <v>5.9000261028452101</v>
      </c>
      <c r="J37" s="221">
        <f t="shared" si="3"/>
        <v>0.24619121075268335</v>
      </c>
      <c r="K37" s="220">
        <v>5.9975975975975979</v>
      </c>
      <c r="L37" s="221">
        <f t="shared" si="4"/>
        <v>9.75714947523878E-2</v>
      </c>
      <c r="M37" s="220">
        <v>5.5449708948152159</v>
      </c>
      <c r="N37" s="221">
        <f t="shared" si="5"/>
        <v>-0.45262670278238204</v>
      </c>
    </row>
    <row r="38" spans="2:15" x14ac:dyDescent="0.25">
      <c r="B38" s="145" t="s">
        <v>88</v>
      </c>
      <c r="C38" s="220">
        <v>5.0789443289443286</v>
      </c>
      <c r="D38" s="221">
        <v>-1.5210981866719839</v>
      </c>
      <c r="E38" s="220">
        <v>5.5314553990610325</v>
      </c>
      <c r="F38" s="221">
        <f t="shared" si="3"/>
        <v>0.45251107011670388</v>
      </c>
      <c r="G38" s="220">
        <v>6.3208030592734223</v>
      </c>
      <c r="H38" s="221">
        <f t="shared" si="3"/>
        <v>0.78934766021238989</v>
      </c>
      <c r="I38" s="220">
        <v>6.5134050880626226</v>
      </c>
      <c r="J38" s="221">
        <f t="shared" si="3"/>
        <v>0.1926020287892003</v>
      </c>
      <c r="K38" s="220">
        <v>6.1746327130264449</v>
      </c>
      <c r="L38" s="221">
        <f t="shared" si="4"/>
        <v>-0.33877237503617774</v>
      </c>
      <c r="M38" s="220">
        <v>5.8357844103615504</v>
      </c>
      <c r="N38" s="221">
        <f t="shared" si="5"/>
        <v>-0.33884830266489452</v>
      </c>
    </row>
    <row r="39" spans="2:15" x14ac:dyDescent="0.25">
      <c r="B39" s="145" t="s">
        <v>90</v>
      </c>
      <c r="C39" s="220">
        <v>4.4273724983860552</v>
      </c>
      <c r="D39" s="221">
        <v>-2.2681806239648914</v>
      </c>
      <c r="E39" s="220">
        <v>5.693527794146533</v>
      </c>
      <c r="F39" s="221">
        <f t="shared" si="3"/>
        <v>1.2661552957604778</v>
      </c>
      <c r="G39" s="220">
        <v>6.0728080637094601</v>
      </c>
      <c r="H39" s="221">
        <f t="shared" si="3"/>
        <v>0.37928026956292715</v>
      </c>
      <c r="I39" s="220">
        <v>6.2223256455338367</v>
      </c>
      <c r="J39" s="221">
        <f t="shared" si="3"/>
        <v>0.14951758182437658</v>
      </c>
      <c r="K39" s="220">
        <v>6.434873568898773</v>
      </c>
      <c r="L39" s="221">
        <f t="shared" si="4"/>
        <v>0.21254792336493633</v>
      </c>
      <c r="M39" s="220">
        <v>5.7860627289157591</v>
      </c>
      <c r="N39" s="221">
        <f t="shared" si="5"/>
        <v>-0.64881083998301392</v>
      </c>
    </row>
    <row r="40" spans="2:15" x14ac:dyDescent="0.25">
      <c r="B40" s="145" t="s">
        <v>92</v>
      </c>
      <c r="C40" s="220">
        <v>3.842143638352169</v>
      </c>
      <c r="D40" s="221">
        <v>-2.1808302202366314</v>
      </c>
      <c r="E40" s="220">
        <v>5.4093930200782756</v>
      </c>
      <c r="F40" s="221">
        <f t="shared" si="3"/>
        <v>1.5672493817261066</v>
      </c>
      <c r="G40" s="220">
        <v>5.8925504254648597</v>
      </c>
      <c r="H40" s="221">
        <f t="shared" si="3"/>
        <v>0.48315740538658414</v>
      </c>
      <c r="I40" s="220">
        <v>5.9883141112618725</v>
      </c>
      <c r="J40" s="221">
        <f t="shared" si="3"/>
        <v>9.5763685797012776E-2</v>
      </c>
      <c r="K40" s="220">
        <v>6.0413623109988874</v>
      </c>
      <c r="L40" s="221">
        <f t="shared" si="4"/>
        <v>5.3048199737014912E-2</v>
      </c>
      <c r="M40" s="220">
        <v>5.6282091965486503</v>
      </c>
      <c r="N40" s="221">
        <f t="shared" si="5"/>
        <v>-0.41315311445023717</v>
      </c>
    </row>
    <row r="41" spans="2:15" x14ac:dyDescent="0.25">
      <c r="B41" s="145" t="s">
        <v>94</v>
      </c>
      <c r="C41" s="220">
        <v>6.1645193260654114</v>
      </c>
      <c r="D41" s="221">
        <v>-0.46315552937269366</v>
      </c>
      <c r="E41" s="220">
        <v>6.1288739735082505</v>
      </c>
      <c r="F41" s="221">
        <f t="shared" si="3"/>
        <v>-3.5645352557160948E-2</v>
      </c>
      <c r="G41" s="220">
        <v>6.2818283121741549</v>
      </c>
      <c r="H41" s="221">
        <f t="shared" si="3"/>
        <v>0.15295433866590447</v>
      </c>
      <c r="I41" s="220">
        <v>6.5813258435058151</v>
      </c>
      <c r="J41" s="221">
        <f t="shared" si="3"/>
        <v>0.29949753133166013</v>
      </c>
      <c r="K41" s="220">
        <v>6.393363528948405</v>
      </c>
      <c r="L41" s="221">
        <f t="shared" si="4"/>
        <v>-0.18796231455741008</v>
      </c>
      <c r="M41" s="220"/>
      <c r="N41" s="221"/>
    </row>
    <row r="42" spans="2:15" x14ac:dyDescent="0.25">
      <c r="B42" s="145" t="s">
        <v>96</v>
      </c>
      <c r="C42" s="220">
        <v>5.060939794419971</v>
      </c>
      <c r="D42" s="221">
        <v>-2.0386770638175769</v>
      </c>
      <c r="E42" s="220">
        <v>6.1506012109497146</v>
      </c>
      <c r="F42" s="221">
        <f t="shared" si="3"/>
        <v>1.0896614165297436</v>
      </c>
      <c r="G42" s="220">
        <v>6.3477289055639821</v>
      </c>
      <c r="H42" s="221">
        <f t="shared" si="3"/>
        <v>0.19712769461426749</v>
      </c>
      <c r="I42" s="220">
        <v>6.8286991646731243</v>
      </c>
      <c r="J42" s="221">
        <f t="shared" si="3"/>
        <v>0.48097025910914226</v>
      </c>
      <c r="K42" s="220">
        <v>6.6342549078721031</v>
      </c>
      <c r="L42" s="221">
        <f t="shared" si="4"/>
        <v>-0.19444425680102118</v>
      </c>
      <c r="M42" s="220"/>
      <c r="N42" s="221"/>
    </row>
    <row r="43" spans="2:15" ht="15.75" x14ac:dyDescent="0.25">
      <c r="B43" s="148" t="s">
        <v>33</v>
      </c>
      <c r="C43" s="222">
        <v>6.5331335331335332</v>
      </c>
      <c r="D43" s="223">
        <v>-0.20289109065650024</v>
      </c>
      <c r="E43" s="222">
        <v>5.3807667498667859</v>
      </c>
      <c r="F43" s="223">
        <f t="shared" si="3"/>
        <v>-1.1523667832667472</v>
      </c>
      <c r="G43" s="222">
        <v>6.0107846207376481</v>
      </c>
      <c r="H43" s="223">
        <f t="shared" si="3"/>
        <v>0.63001787087086214</v>
      </c>
      <c r="I43" s="222">
        <v>6.292885291918461</v>
      </c>
      <c r="J43" s="223">
        <f t="shared" si="3"/>
        <v>0.28210067118081295</v>
      </c>
      <c r="K43" s="222">
        <v>6.2611466687178075</v>
      </c>
      <c r="L43" s="223">
        <f t="shared" si="4"/>
        <v>-3.1738623200653571E-2</v>
      </c>
      <c r="M43" s="222">
        <v>5.9851962469246072</v>
      </c>
      <c r="N43" s="223">
        <v>-0.22555851603998178</v>
      </c>
    </row>
    <row r="44" spans="2:15" ht="6" customHeight="1" x14ac:dyDescent="0.25"/>
    <row r="45" spans="2:15" x14ac:dyDescent="0.25">
      <c r="B45" s="131" t="s">
        <v>58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313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102</v>
      </c>
    </row>
    <row r="50" spans="1:15" ht="22.5" thickTop="1" thickBot="1" x14ac:dyDescent="0.3">
      <c r="B50" s="137"/>
      <c r="C50" s="225" t="s">
        <v>64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CONCATENATE("dif ",RIGHT(C51,2),"/",RIGHT(C51-1,2))</f>
        <v>dif 20/19</v>
      </c>
      <c r="E52" s="144" t="s">
        <v>72</v>
      </c>
      <c r="F52" s="143" t="str">
        <f>CONCATENATE("dif ",RIGHT(E51,2),"/",RIGHT(C51,2))</f>
        <v>dif 21/20</v>
      </c>
      <c r="G52" s="144" t="s">
        <v>72</v>
      </c>
      <c r="H52" s="143" t="str">
        <f>CONCATENATE("dif ",RIGHT(G51,2),"/",RIGHT(E51,2))</f>
        <v>dif 22/21</v>
      </c>
      <c r="I52" s="144" t="s">
        <v>72</v>
      </c>
      <c r="J52" s="143" t="str">
        <f>CONCATENATE("dif ",RIGHT(I51,2),"/",RIGHT(G51,2))</f>
        <v>dif 23/22</v>
      </c>
      <c r="K52" s="144" t="s">
        <v>72</v>
      </c>
      <c r="L52" s="143" t="str">
        <f>CONCATENATE("dif ",RIGHT(K51,2),"/",RIGHT(I51,2))</f>
        <v>dif 24/23</v>
      </c>
      <c r="M52" s="144" t="s">
        <v>72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74</v>
      </c>
      <c r="C53" s="220">
        <v>7.8575377202992263</v>
      </c>
      <c r="D53" s="221">
        <v>-0.55259881021936064</v>
      </c>
      <c r="E53" s="220">
        <v>6.7388571428571424</v>
      </c>
      <c r="F53" s="221">
        <f t="shared" ref="F53:J65" si="6">IFERROR(E53-C53,"-")</f>
        <v>-1.1186805774420838</v>
      </c>
      <c r="G53" s="220">
        <v>7.3537526837513134</v>
      </c>
      <c r="H53" s="221">
        <f t="shared" si="6"/>
        <v>0.61489554089417098</v>
      </c>
      <c r="I53" s="220">
        <v>7.4522752628955304</v>
      </c>
      <c r="J53" s="221">
        <f t="shared" si="6"/>
        <v>9.8522579144217026E-2</v>
      </c>
      <c r="K53" s="220">
        <v>7.2061604213434638</v>
      </c>
      <c r="L53" s="221">
        <f t="shared" ref="L53:L65" si="7">IFERROR(K53-I53,"-")</f>
        <v>-0.24611484155206664</v>
      </c>
      <c r="M53" s="220">
        <v>7.4404097844724673</v>
      </c>
      <c r="N53" s="221">
        <f>IFERROR(M53-K53,"-")</f>
        <v>0.23424936312900346</v>
      </c>
    </row>
    <row r="54" spans="1:15" x14ac:dyDescent="0.25">
      <c r="A54" s="1"/>
      <c r="B54" s="145" t="s">
        <v>76</v>
      </c>
      <c r="C54" s="220">
        <v>7.1317147822478146</v>
      </c>
      <c r="D54" s="221">
        <v>-0.83357721052762201</v>
      </c>
      <c r="E54" s="220">
        <v>3.9739895958383356</v>
      </c>
      <c r="F54" s="221">
        <f t="shared" si="6"/>
        <v>-3.1577251864094791</v>
      </c>
      <c r="G54" s="220">
        <v>5.9991786188159475</v>
      </c>
      <c r="H54" s="221">
        <f t="shared" si="6"/>
        <v>2.0251890229776119</v>
      </c>
      <c r="I54" s="220">
        <v>6.8233836393824499</v>
      </c>
      <c r="J54" s="221">
        <f t="shared" si="6"/>
        <v>0.82420502056650236</v>
      </c>
      <c r="K54" s="220">
        <v>6.9122049926699844</v>
      </c>
      <c r="L54" s="221">
        <f t="shared" si="7"/>
        <v>8.8821353287534599E-2</v>
      </c>
      <c r="M54" s="220">
        <v>7.0023714273930793</v>
      </c>
      <c r="N54" s="221">
        <f t="shared" ref="N54:N62" si="8">IFERROR(M54-K54,"-")</f>
        <v>9.0166434723094824E-2</v>
      </c>
    </row>
    <row r="55" spans="1:15" x14ac:dyDescent="0.25">
      <c r="A55" s="1"/>
      <c r="B55" s="145" t="s">
        <v>78</v>
      </c>
      <c r="C55" s="220">
        <v>8.9422952096585746</v>
      </c>
      <c r="D55" s="221">
        <v>1.9156028463726198</v>
      </c>
      <c r="E55" s="220">
        <v>4.8597499155119976</v>
      </c>
      <c r="F55" s="221">
        <f t="shared" si="6"/>
        <v>-4.082545294146577</v>
      </c>
      <c r="G55" s="220">
        <v>6.6894059676977831</v>
      </c>
      <c r="H55" s="221">
        <f t="shared" si="6"/>
        <v>1.8296560521857854</v>
      </c>
      <c r="I55" s="220">
        <v>6.649440715883669</v>
      </c>
      <c r="J55" s="221">
        <f t="shared" si="6"/>
        <v>-3.9965251814114033E-2</v>
      </c>
      <c r="K55" s="220">
        <v>6.5643052542213001</v>
      </c>
      <c r="L55" s="221">
        <f t="shared" si="7"/>
        <v>-8.5135461662368961E-2</v>
      </c>
      <c r="M55" s="220">
        <v>6.4406454310475905</v>
      </c>
      <c r="N55" s="221">
        <f t="shared" si="8"/>
        <v>-0.1236598231737096</v>
      </c>
    </row>
    <row r="56" spans="1:15" x14ac:dyDescent="0.25">
      <c r="A56" s="1"/>
      <c r="B56" s="145" t="s">
        <v>80</v>
      </c>
      <c r="C56" s="220" t="s">
        <v>256</v>
      </c>
      <c r="D56" s="221" t="s">
        <v>256</v>
      </c>
      <c r="E56" s="220">
        <v>3.6185723584291605</v>
      </c>
      <c r="F56" s="221" t="str">
        <f t="shared" si="6"/>
        <v>-</v>
      </c>
      <c r="G56" s="220">
        <v>6.0060613557644729</v>
      </c>
      <c r="H56" s="221">
        <f t="shared" si="6"/>
        <v>2.3874889973353124</v>
      </c>
      <c r="I56" s="220">
        <v>6.0809907379465633</v>
      </c>
      <c r="J56" s="221">
        <f t="shared" si="6"/>
        <v>7.4929382182090443E-2</v>
      </c>
      <c r="K56" s="220">
        <v>6.674921068752651</v>
      </c>
      <c r="L56" s="221">
        <f t="shared" si="7"/>
        <v>0.5939303308060877</v>
      </c>
      <c r="M56" s="220">
        <v>5.7127668308702795</v>
      </c>
      <c r="N56" s="221">
        <f t="shared" si="8"/>
        <v>-0.96215423788237153</v>
      </c>
    </row>
    <row r="57" spans="1:15" x14ac:dyDescent="0.25">
      <c r="A57" s="1"/>
      <c r="B57" s="145" t="s">
        <v>82</v>
      </c>
      <c r="C57" s="220" t="s">
        <v>256</v>
      </c>
      <c r="D57" s="221" t="s">
        <v>256</v>
      </c>
      <c r="E57" s="220">
        <v>4.1149956659924873</v>
      </c>
      <c r="F57" s="221" t="str">
        <f t="shared" si="6"/>
        <v>-</v>
      </c>
      <c r="G57" s="220">
        <v>6.1274882823269916</v>
      </c>
      <c r="H57" s="221">
        <f t="shared" si="6"/>
        <v>2.0124926163345043</v>
      </c>
      <c r="I57" s="220">
        <v>6.1505074160811866</v>
      </c>
      <c r="J57" s="221">
        <f t="shared" si="6"/>
        <v>2.3019133754194954E-2</v>
      </c>
      <c r="K57" s="220">
        <v>5.7345799120519905</v>
      </c>
      <c r="L57" s="221">
        <f t="shared" si="7"/>
        <v>-0.41592750402919609</v>
      </c>
      <c r="M57" s="220">
        <v>5.6898916670099267</v>
      </c>
      <c r="N57" s="221">
        <f t="shared" si="8"/>
        <v>-4.4688245042063812E-2</v>
      </c>
    </row>
    <row r="58" spans="1:15" x14ac:dyDescent="0.25">
      <c r="A58" s="1"/>
      <c r="B58" s="145" t="s">
        <v>84</v>
      </c>
      <c r="C58" s="220" t="s">
        <v>256</v>
      </c>
      <c r="D58" s="221" t="s">
        <v>256</v>
      </c>
      <c r="E58" s="220">
        <v>5.0995921696574227</v>
      </c>
      <c r="F58" s="221" t="str">
        <f t="shared" si="6"/>
        <v>-</v>
      </c>
      <c r="G58" s="220">
        <v>6.0414866831443028</v>
      </c>
      <c r="H58" s="221">
        <f t="shared" si="6"/>
        <v>0.94189451348688014</v>
      </c>
      <c r="I58" s="220">
        <v>5.7960487723120755</v>
      </c>
      <c r="J58" s="221">
        <f t="shared" si="6"/>
        <v>-0.24543791083222732</v>
      </c>
      <c r="K58" s="220">
        <v>6.0057444356407119</v>
      </c>
      <c r="L58" s="221">
        <f t="shared" si="7"/>
        <v>0.20969566332863643</v>
      </c>
      <c r="M58" s="220">
        <v>6.2364357438190874</v>
      </c>
      <c r="N58" s="221">
        <f t="shared" si="8"/>
        <v>0.23069130817837546</v>
      </c>
    </row>
    <row r="59" spans="1:15" x14ac:dyDescent="0.25">
      <c r="A59" s="1"/>
      <c r="B59" s="145" t="s">
        <v>86</v>
      </c>
      <c r="C59" s="220" t="s">
        <v>256</v>
      </c>
      <c r="D59" s="221" t="s">
        <v>256</v>
      </c>
      <c r="E59" s="220">
        <v>5.5323207732277169</v>
      </c>
      <c r="F59" s="221" t="str">
        <f t="shared" si="6"/>
        <v>-</v>
      </c>
      <c r="G59" s="220">
        <v>5.830469000963701</v>
      </c>
      <c r="H59" s="221">
        <f t="shared" si="6"/>
        <v>0.29814822773598415</v>
      </c>
      <c r="I59" s="220">
        <v>6.2268733148410371</v>
      </c>
      <c r="J59" s="221">
        <f t="shared" si="6"/>
        <v>0.3964043138773361</v>
      </c>
      <c r="K59" s="220">
        <v>6.2800901752117628</v>
      </c>
      <c r="L59" s="221">
        <f t="shared" si="7"/>
        <v>5.3216860370725705E-2</v>
      </c>
      <c r="M59" s="220">
        <v>5.9248142694045036</v>
      </c>
      <c r="N59" s="221">
        <f t="shared" si="8"/>
        <v>-0.35527590580725921</v>
      </c>
    </row>
    <row r="60" spans="1:15" x14ac:dyDescent="0.25">
      <c r="A60" s="1"/>
      <c r="B60" s="145" t="s">
        <v>88</v>
      </c>
      <c r="C60" s="220">
        <v>5.2951926897099719</v>
      </c>
      <c r="D60" s="221">
        <v>-1.728098532873461</v>
      </c>
      <c r="E60" s="220">
        <v>5.8371572467823167</v>
      </c>
      <c r="F60" s="221">
        <f t="shared" si="6"/>
        <v>0.54196455707234481</v>
      </c>
      <c r="G60" s="220">
        <v>6.6544105936156175</v>
      </c>
      <c r="H60" s="221">
        <f t="shared" si="6"/>
        <v>0.81725334683330075</v>
      </c>
      <c r="I60" s="220">
        <v>6.8111707717883556</v>
      </c>
      <c r="J60" s="221">
        <f t="shared" si="6"/>
        <v>0.15676017817273813</v>
      </c>
      <c r="K60" s="220">
        <v>6.3516104231756989</v>
      </c>
      <c r="L60" s="221">
        <f t="shared" si="7"/>
        <v>-0.45956034861265671</v>
      </c>
      <c r="M60" s="220">
        <v>6.1086442334983762</v>
      </c>
      <c r="N60" s="221">
        <f t="shared" si="8"/>
        <v>-0.24296618967732275</v>
      </c>
    </row>
    <row r="61" spans="1:15" x14ac:dyDescent="0.25">
      <c r="A61" s="1"/>
      <c r="B61" s="145" t="s">
        <v>90</v>
      </c>
      <c r="C61" s="220">
        <v>4.6933310591847182</v>
      </c>
      <c r="D61" s="221">
        <v>-2.2829748943616019</v>
      </c>
      <c r="E61" s="220">
        <v>6.1426823529411765</v>
      </c>
      <c r="F61" s="221">
        <f t="shared" si="6"/>
        <v>1.4493512937564583</v>
      </c>
      <c r="G61" s="220">
        <v>6.2479502657897106</v>
      </c>
      <c r="H61" s="221">
        <f t="shared" si="6"/>
        <v>0.1052679128485341</v>
      </c>
      <c r="I61" s="220">
        <v>6.4222709551656916</v>
      </c>
      <c r="J61" s="221">
        <f t="shared" si="6"/>
        <v>0.174320689375981</v>
      </c>
      <c r="K61" s="220">
        <v>6.665046939687846</v>
      </c>
      <c r="L61" s="221">
        <f t="shared" si="7"/>
        <v>0.24277598452215443</v>
      </c>
      <c r="M61" s="220">
        <v>6.1081242763411812</v>
      </c>
      <c r="N61" s="221">
        <f t="shared" si="8"/>
        <v>-0.55692266334666485</v>
      </c>
    </row>
    <row r="62" spans="1:15" x14ac:dyDescent="0.25">
      <c r="A62" s="1"/>
      <c r="B62" s="145" t="s">
        <v>92</v>
      </c>
      <c r="C62" s="220">
        <v>4.0031424581005588</v>
      </c>
      <c r="D62" s="221">
        <v>-2.2462351073391824</v>
      </c>
      <c r="E62" s="220">
        <v>5.8492952656306469</v>
      </c>
      <c r="F62" s="221">
        <f t="shared" si="6"/>
        <v>1.8461528075300881</v>
      </c>
      <c r="G62" s="220">
        <v>6.0814325500034521</v>
      </c>
      <c r="H62" s="221">
        <f t="shared" si="6"/>
        <v>0.23213728437280512</v>
      </c>
      <c r="I62" s="220">
        <v>6.1433065569229548</v>
      </c>
      <c r="J62" s="221">
        <f t="shared" si="6"/>
        <v>6.1874006919502733E-2</v>
      </c>
      <c r="K62" s="220">
        <v>6.3976284727870869</v>
      </c>
      <c r="L62" s="221">
        <f t="shared" si="7"/>
        <v>0.25432191586413211</v>
      </c>
      <c r="M62" s="220">
        <v>5.9237317486647587</v>
      </c>
      <c r="N62" s="221">
        <f t="shared" si="8"/>
        <v>-0.47389672412232819</v>
      </c>
    </row>
    <row r="63" spans="1:15" x14ac:dyDescent="0.25">
      <c r="A63" s="1"/>
      <c r="B63" s="145" t="s">
        <v>94</v>
      </c>
      <c r="C63" s="220">
        <v>7.5808177302254487</v>
      </c>
      <c r="D63" s="221">
        <v>0.59774084351103784</v>
      </c>
      <c r="E63" s="220">
        <v>6.5630226495581816</v>
      </c>
      <c r="F63" s="221">
        <f t="shared" si="6"/>
        <v>-1.0177950806672671</v>
      </c>
      <c r="G63" s="220">
        <v>6.5263070024804426</v>
      </c>
      <c r="H63" s="221">
        <f t="shared" si="6"/>
        <v>-3.6715647077739E-2</v>
      </c>
      <c r="I63" s="220">
        <v>6.6964430937807649</v>
      </c>
      <c r="J63" s="221">
        <f t="shared" si="6"/>
        <v>0.17013609130032226</v>
      </c>
      <c r="K63" s="220">
        <v>6.8044554455445541</v>
      </c>
      <c r="L63" s="221">
        <f t="shared" si="7"/>
        <v>0.1080123517637892</v>
      </c>
      <c r="M63" s="220"/>
      <c r="N63" s="221"/>
    </row>
    <row r="64" spans="1:15" x14ac:dyDescent="0.25">
      <c r="A64" s="1"/>
      <c r="B64" s="145" t="s">
        <v>96</v>
      </c>
      <c r="C64" s="220">
        <v>5.1866415297603012</v>
      </c>
      <c r="D64" s="221">
        <v>-2.1189985416521058</v>
      </c>
      <c r="E64" s="220">
        <v>6.3429773226042432</v>
      </c>
      <c r="F64" s="221">
        <f t="shared" si="6"/>
        <v>1.1563357928439419</v>
      </c>
      <c r="G64" s="220">
        <v>6.4088591608587864</v>
      </c>
      <c r="H64" s="221">
        <f t="shared" si="6"/>
        <v>6.588183825454319E-2</v>
      </c>
      <c r="I64" s="220">
        <v>6.9909702299769556</v>
      </c>
      <c r="J64" s="221">
        <f t="shared" si="6"/>
        <v>0.58211106911816923</v>
      </c>
      <c r="K64" s="220">
        <v>6.8213794998625996</v>
      </c>
      <c r="L64" s="221">
        <f t="shared" si="7"/>
        <v>-0.16959073011435599</v>
      </c>
      <c r="M64" s="220"/>
      <c r="N64" s="221"/>
    </row>
    <row r="65" spans="1:15" ht="15.75" x14ac:dyDescent="0.25">
      <c r="B65" s="148" t="s">
        <v>33</v>
      </c>
      <c r="C65" s="222">
        <v>6.7828565838934614</v>
      </c>
      <c r="D65" s="223">
        <v>-0.2253915052194202</v>
      </c>
      <c r="E65" s="222">
        <v>5.8365146505370076</v>
      </c>
      <c r="F65" s="223">
        <f t="shared" si="6"/>
        <v>-0.94634193335645378</v>
      </c>
      <c r="G65" s="222">
        <v>6.2852371395462105</v>
      </c>
      <c r="H65" s="223">
        <f t="shared" si="6"/>
        <v>0.44872248900920297</v>
      </c>
      <c r="I65" s="222">
        <v>6.5094102291985605</v>
      </c>
      <c r="J65" s="223">
        <f t="shared" si="6"/>
        <v>0.22417308965234994</v>
      </c>
      <c r="K65" s="222">
        <v>6.5121287737220879</v>
      </c>
      <c r="L65" s="223">
        <f t="shared" si="7"/>
        <v>2.7185445235273775E-3</v>
      </c>
      <c r="M65" s="222">
        <v>6.2950596080016163</v>
      </c>
      <c r="N65" s="223">
        <v>-0.14375432059711457</v>
      </c>
    </row>
    <row r="66" spans="1:15" ht="6" customHeight="1" x14ac:dyDescent="0.25"/>
    <row r="67" spans="1:15" x14ac:dyDescent="0.25">
      <c r="B67" s="131" t="s">
        <v>58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314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105</v>
      </c>
    </row>
    <row r="72" spans="1:15" ht="22.5" thickTop="1" thickBot="1" x14ac:dyDescent="0.3">
      <c r="B72" s="137"/>
      <c r="C72" s="225" t="s">
        <v>65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CONCATENATE("dif ",RIGHT(C73,2),"/",RIGHT(C73-1,2))</f>
        <v>dif 20/19</v>
      </c>
      <c r="E74" s="144" t="s">
        <v>72</v>
      </c>
      <c r="F74" s="143" t="str">
        <f>CONCATENATE("dif ",RIGHT(E73,2),"/",RIGHT(C73,2))</f>
        <v>dif 21/20</v>
      </c>
      <c r="G74" s="144" t="s">
        <v>72</v>
      </c>
      <c r="H74" s="143" t="str">
        <f>CONCATENATE("dif ",RIGHT(G73,2),"/",RIGHT(E73,2))</f>
        <v>dif 22/21</v>
      </c>
      <c r="I74" s="144" t="s">
        <v>72</v>
      </c>
      <c r="J74" s="143" t="str">
        <f>CONCATENATE("dif ",RIGHT(I73,2),"/",RIGHT(G73,2))</f>
        <v>dif 23/22</v>
      </c>
      <c r="K74" s="144" t="s">
        <v>72</v>
      </c>
      <c r="L74" s="143" t="str">
        <f>CONCATENATE("dif ",RIGHT(K73,2),"/",RIGHT(I73,2))</f>
        <v>dif 24/23</v>
      </c>
      <c r="M74" s="144" t="s">
        <v>72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74</v>
      </c>
      <c r="C75" s="220">
        <v>6.5329975328947372</v>
      </c>
      <c r="D75" s="221">
        <v>-0.67463488083207235</v>
      </c>
      <c r="E75" s="220">
        <v>4.8302469135802468</v>
      </c>
      <c r="F75" s="221">
        <f t="shared" ref="F75:J87" si="9">IFERROR(E75-C75,"-")</f>
        <v>-1.7027506193144903</v>
      </c>
      <c r="G75" s="220">
        <v>5.4162672027215093</v>
      </c>
      <c r="H75" s="221">
        <f t="shared" si="9"/>
        <v>0.58602028914126247</v>
      </c>
      <c r="I75" s="220">
        <v>6.402131390799946</v>
      </c>
      <c r="J75" s="221">
        <f t="shared" si="9"/>
        <v>0.98586418807843668</v>
      </c>
      <c r="K75" s="220">
        <v>6.7859710001239311</v>
      </c>
      <c r="L75" s="221">
        <f t="shared" ref="L75:L87" si="10">IFERROR(K75-I75,"-")</f>
        <v>0.38383960932398509</v>
      </c>
      <c r="M75" s="220">
        <v>6.2525539160045405</v>
      </c>
      <c r="N75" s="221">
        <f>IFERROR(M75-K75,"-")</f>
        <v>-0.53341708411939059</v>
      </c>
    </row>
    <row r="76" spans="1:15" x14ac:dyDescent="0.25">
      <c r="A76" s="1"/>
      <c r="B76" s="145" t="s">
        <v>76</v>
      </c>
      <c r="C76" s="220">
        <v>6.0604646228916943</v>
      </c>
      <c r="D76" s="221">
        <v>-1.0170474392018658</v>
      </c>
      <c r="E76" s="220">
        <v>3.1487907465825447</v>
      </c>
      <c r="F76" s="221">
        <f t="shared" si="9"/>
        <v>-2.9116738763091496</v>
      </c>
      <c r="G76" s="220">
        <v>4.0597783056215357</v>
      </c>
      <c r="H76" s="221">
        <f t="shared" si="9"/>
        <v>0.91098755903899109</v>
      </c>
      <c r="I76" s="220">
        <v>5.980082772891878</v>
      </c>
      <c r="J76" s="221">
        <f t="shared" si="9"/>
        <v>1.9203044672703422</v>
      </c>
      <c r="K76" s="220">
        <v>6.2041089229273041</v>
      </c>
      <c r="L76" s="221">
        <f t="shared" si="10"/>
        <v>0.22402615003542614</v>
      </c>
      <c r="M76" s="220">
        <v>5.0778423051150323</v>
      </c>
      <c r="N76" s="221">
        <f t="shared" ref="N76:N84" si="11">IFERROR(M76-K76,"-")</f>
        <v>-1.1262666178122718</v>
      </c>
    </row>
    <row r="77" spans="1:15" x14ac:dyDescent="0.25">
      <c r="A77" s="1"/>
      <c r="B77" s="145" t="s">
        <v>78</v>
      </c>
      <c r="C77" s="220">
        <v>7.1130790190735693</v>
      </c>
      <c r="D77" s="221">
        <v>1.3588501633521766</v>
      </c>
      <c r="E77" s="220">
        <v>3.1208791208791209</v>
      </c>
      <c r="F77" s="221">
        <f t="shared" si="9"/>
        <v>-3.9921998981944484</v>
      </c>
      <c r="G77" s="220">
        <v>4.442705314009662</v>
      </c>
      <c r="H77" s="221">
        <f t="shared" si="9"/>
        <v>1.3218261931305411</v>
      </c>
      <c r="I77" s="220">
        <v>5.0466182224706539</v>
      </c>
      <c r="J77" s="221">
        <f t="shared" si="9"/>
        <v>0.60391290846099199</v>
      </c>
      <c r="K77" s="220">
        <v>5.4204136228006998</v>
      </c>
      <c r="L77" s="221">
        <f t="shared" si="10"/>
        <v>0.37379540033004588</v>
      </c>
      <c r="M77" s="220">
        <v>4.9460831258379621</v>
      </c>
      <c r="N77" s="221">
        <f t="shared" si="11"/>
        <v>-0.47433049696273777</v>
      </c>
    </row>
    <row r="78" spans="1:15" x14ac:dyDescent="0.25">
      <c r="A78" s="1"/>
      <c r="B78" s="145" t="s">
        <v>80</v>
      </c>
      <c r="C78" s="220" t="s">
        <v>256</v>
      </c>
      <c r="D78" s="221" t="s">
        <v>256</v>
      </c>
      <c r="E78" s="220">
        <v>3.8592964824120601</v>
      </c>
      <c r="F78" s="221" t="str">
        <f t="shared" si="9"/>
        <v>-</v>
      </c>
      <c r="G78" s="220">
        <v>4.1014640789921692</v>
      </c>
      <c r="H78" s="221">
        <f t="shared" si="9"/>
        <v>0.24216759658010911</v>
      </c>
      <c r="I78" s="220">
        <v>4.6936664729808255</v>
      </c>
      <c r="J78" s="221">
        <f t="shared" si="9"/>
        <v>0.59220239398865626</v>
      </c>
      <c r="K78" s="220">
        <v>4.637230196121398</v>
      </c>
      <c r="L78" s="221">
        <f t="shared" si="10"/>
        <v>-5.6436276859427537E-2</v>
      </c>
      <c r="M78" s="220">
        <v>4.2356092436974793</v>
      </c>
      <c r="N78" s="221">
        <f t="shared" si="11"/>
        <v>-0.40162095242391871</v>
      </c>
    </row>
    <row r="79" spans="1:15" x14ac:dyDescent="0.25">
      <c r="A79" s="1"/>
      <c r="B79" s="145" t="s">
        <v>82</v>
      </c>
      <c r="C79" s="220" t="s">
        <v>256</v>
      </c>
      <c r="D79" s="221" t="s">
        <v>256</v>
      </c>
      <c r="E79" s="220">
        <v>2.4122575640031032</v>
      </c>
      <c r="F79" s="221" t="str">
        <f t="shared" si="9"/>
        <v>-</v>
      </c>
      <c r="G79" s="220">
        <v>4.2436554898093357</v>
      </c>
      <c r="H79" s="221">
        <f t="shared" si="9"/>
        <v>1.8313979258062325</v>
      </c>
      <c r="I79" s="220">
        <v>4.7778057372924003</v>
      </c>
      <c r="J79" s="221">
        <f t="shared" si="9"/>
        <v>0.53415024748306461</v>
      </c>
      <c r="K79" s="220">
        <v>3.9154563816485526</v>
      </c>
      <c r="L79" s="221">
        <f t="shared" si="10"/>
        <v>-0.86234935564384774</v>
      </c>
      <c r="M79" s="220">
        <v>3.8012232415902139</v>
      </c>
      <c r="N79" s="221">
        <f t="shared" si="11"/>
        <v>-0.11423314005833873</v>
      </c>
    </row>
    <row r="80" spans="1:15" x14ac:dyDescent="0.25">
      <c r="A80" s="1"/>
      <c r="B80" s="145" t="s">
        <v>84</v>
      </c>
      <c r="C80" s="220" t="s">
        <v>256</v>
      </c>
      <c r="D80" s="221" t="s">
        <v>256</v>
      </c>
      <c r="E80" s="220">
        <v>2.9645833333333331</v>
      </c>
      <c r="F80" s="221" t="str">
        <f t="shared" si="9"/>
        <v>-</v>
      </c>
      <c r="G80" s="220">
        <v>4.4525970751386792</v>
      </c>
      <c r="H80" s="221">
        <f t="shared" si="9"/>
        <v>1.4880137418053461</v>
      </c>
      <c r="I80" s="220">
        <v>4.1722022424370637</v>
      </c>
      <c r="J80" s="221">
        <f t="shared" si="9"/>
        <v>-0.28039483270161547</v>
      </c>
      <c r="K80" s="220">
        <v>4.0244605654761907</v>
      </c>
      <c r="L80" s="221">
        <f t="shared" si="10"/>
        <v>-0.14774167696087304</v>
      </c>
      <c r="M80" s="220">
        <v>3.8555902004454343</v>
      </c>
      <c r="N80" s="221">
        <f t="shared" si="11"/>
        <v>-0.16887036503075636</v>
      </c>
    </row>
    <row r="81" spans="1:15" x14ac:dyDescent="0.25">
      <c r="A81" s="1"/>
      <c r="B81" s="145" t="s">
        <v>86</v>
      </c>
      <c r="C81" s="220" t="s">
        <v>256</v>
      </c>
      <c r="D81" s="221" t="s">
        <v>256</v>
      </c>
      <c r="E81" s="220">
        <v>3.8212927756653992</v>
      </c>
      <c r="F81" s="221" t="str">
        <f t="shared" si="9"/>
        <v>-</v>
      </c>
      <c r="G81" s="220">
        <v>4.5875651436189555</v>
      </c>
      <c r="H81" s="221">
        <f t="shared" si="9"/>
        <v>0.76627236795355635</v>
      </c>
      <c r="I81" s="220">
        <v>4.170584009032126</v>
      </c>
      <c r="J81" s="221">
        <f t="shared" si="9"/>
        <v>-0.4169811345868295</v>
      </c>
      <c r="K81" s="220">
        <v>4.4851792687255942</v>
      </c>
      <c r="L81" s="221">
        <f t="shared" si="10"/>
        <v>0.31459525969346824</v>
      </c>
      <c r="M81" s="220">
        <v>3.836000893322415</v>
      </c>
      <c r="N81" s="221">
        <f t="shared" si="11"/>
        <v>-0.64917837540317924</v>
      </c>
    </row>
    <row r="82" spans="1:15" x14ac:dyDescent="0.25">
      <c r="A82" s="1"/>
      <c r="B82" s="145" t="s">
        <v>88</v>
      </c>
      <c r="C82" s="220">
        <v>3.6038843721770553</v>
      </c>
      <c r="D82" s="221">
        <v>-1.3573170299899298</v>
      </c>
      <c r="E82" s="220">
        <v>4.1624901081508838</v>
      </c>
      <c r="F82" s="221">
        <f t="shared" si="9"/>
        <v>0.55860573597382857</v>
      </c>
      <c r="G82" s="220">
        <v>4.5646185171876867</v>
      </c>
      <c r="H82" s="221">
        <f t="shared" si="9"/>
        <v>0.40212840903680291</v>
      </c>
      <c r="I82" s="220">
        <v>4.779459218871704</v>
      </c>
      <c r="J82" s="221">
        <f t="shared" si="9"/>
        <v>0.21484070168401725</v>
      </c>
      <c r="K82" s="220">
        <v>5.1279868433781566</v>
      </c>
      <c r="L82" s="221">
        <f t="shared" si="10"/>
        <v>0.34852762450645258</v>
      </c>
      <c r="M82" s="220">
        <v>4.4701286402020362</v>
      </c>
      <c r="N82" s="221">
        <f t="shared" si="11"/>
        <v>-0.65785820317612043</v>
      </c>
    </row>
    <row r="83" spans="1:15" x14ac:dyDescent="0.25">
      <c r="A83" s="1"/>
      <c r="B83" s="145" t="s">
        <v>90</v>
      </c>
      <c r="C83" s="220">
        <v>3.0194130925507903</v>
      </c>
      <c r="D83" s="221">
        <v>-2.5953522380418788</v>
      </c>
      <c r="E83" s="220">
        <v>4.0763582966226135</v>
      </c>
      <c r="F83" s="221">
        <f t="shared" si="9"/>
        <v>1.0569452040718232</v>
      </c>
      <c r="G83" s="220">
        <v>5.0483530961791834</v>
      </c>
      <c r="H83" s="221">
        <f t="shared" si="9"/>
        <v>0.97199479955656987</v>
      </c>
      <c r="I83" s="220">
        <v>5.0990189368012775</v>
      </c>
      <c r="J83" s="221">
        <f t="shared" si="9"/>
        <v>5.0665840622094116E-2</v>
      </c>
      <c r="K83" s="220">
        <v>5.1554667242869492</v>
      </c>
      <c r="L83" s="221">
        <f t="shared" si="10"/>
        <v>5.6447787485671697E-2</v>
      </c>
      <c r="M83" s="220">
        <v>4.2267588526581337</v>
      </c>
      <c r="N83" s="221">
        <f t="shared" si="11"/>
        <v>-0.92870787162881552</v>
      </c>
    </row>
    <row r="84" spans="1:15" x14ac:dyDescent="0.25">
      <c r="A84" s="1"/>
      <c r="B84" s="145" t="s">
        <v>92</v>
      </c>
      <c r="C84" s="220">
        <v>3.2609243697478991</v>
      </c>
      <c r="D84" s="221">
        <v>-1.7867130831461004</v>
      </c>
      <c r="E84" s="220">
        <v>3.9453743610303698</v>
      </c>
      <c r="F84" s="221">
        <f t="shared" si="9"/>
        <v>0.68444999128247064</v>
      </c>
      <c r="G84" s="220">
        <v>4.7716158994672861</v>
      </c>
      <c r="H84" s="221">
        <f t="shared" si="9"/>
        <v>0.82624153843691639</v>
      </c>
      <c r="I84" s="220">
        <v>5.0577334283677837</v>
      </c>
      <c r="J84" s="221">
        <f t="shared" si="9"/>
        <v>0.28611752890049758</v>
      </c>
      <c r="K84" s="220">
        <v>4.2832931941842833</v>
      </c>
      <c r="L84" s="221">
        <f t="shared" si="10"/>
        <v>-0.77444023418350039</v>
      </c>
      <c r="M84" s="220">
        <v>4.195794309948754</v>
      </c>
      <c r="N84" s="221">
        <f t="shared" si="11"/>
        <v>-8.7498884235529317E-2</v>
      </c>
    </row>
    <row r="85" spans="1:15" x14ac:dyDescent="0.25">
      <c r="A85" s="1"/>
      <c r="B85" s="145" t="s">
        <v>94</v>
      </c>
      <c r="C85" s="220">
        <v>3.5525017618040873</v>
      </c>
      <c r="D85" s="221">
        <v>-1.8213830043094785</v>
      </c>
      <c r="E85" s="220">
        <v>4.8198244181298486</v>
      </c>
      <c r="F85" s="221">
        <f t="shared" si="9"/>
        <v>1.2673226563257614</v>
      </c>
      <c r="G85" s="220">
        <v>5.0506846024501559</v>
      </c>
      <c r="H85" s="221">
        <f t="shared" si="9"/>
        <v>0.2308601843203073</v>
      </c>
      <c r="I85" s="220">
        <v>5.9711887477313974</v>
      </c>
      <c r="J85" s="221">
        <f t="shared" si="9"/>
        <v>0.92050414528124147</v>
      </c>
      <c r="K85" s="220">
        <v>4.5765741728922089</v>
      </c>
      <c r="L85" s="221">
        <f t="shared" si="10"/>
        <v>-1.3946145748391885</v>
      </c>
      <c r="M85" s="220"/>
      <c r="N85" s="221"/>
    </row>
    <row r="86" spans="1:15" x14ac:dyDescent="0.25">
      <c r="A86" s="1"/>
      <c r="B86" s="145" t="s">
        <v>96</v>
      </c>
      <c r="C86" s="220">
        <v>4.7919308357348704</v>
      </c>
      <c r="D86" s="221">
        <v>-1.4734189249819609</v>
      </c>
      <c r="E86" s="220">
        <v>5.4796530169664495</v>
      </c>
      <c r="F86" s="221">
        <f t="shared" si="9"/>
        <v>0.68772218123157902</v>
      </c>
      <c r="G86" s="220">
        <v>5.992108843537415</v>
      </c>
      <c r="H86" s="221">
        <f t="shared" si="9"/>
        <v>0.51245582657096556</v>
      </c>
      <c r="I86" s="220">
        <v>6.0141643059490084</v>
      </c>
      <c r="J86" s="221">
        <f t="shared" si="9"/>
        <v>2.2055462411593396E-2</v>
      </c>
      <c r="K86" s="220">
        <v>5.6595463554283194</v>
      </c>
      <c r="L86" s="221">
        <f t="shared" si="10"/>
        <v>-0.35461795052068901</v>
      </c>
      <c r="M86" s="220"/>
      <c r="N86" s="221"/>
    </row>
    <row r="87" spans="1:15" ht="15.75" x14ac:dyDescent="0.25">
      <c r="B87" s="148" t="s">
        <v>33</v>
      </c>
      <c r="C87" s="222">
        <v>5.4836294229922187</v>
      </c>
      <c r="D87" s="223">
        <v>-0.21365725707355843</v>
      </c>
      <c r="E87" s="222">
        <v>4.00098832366188</v>
      </c>
      <c r="F87" s="223">
        <f t="shared" si="9"/>
        <v>-1.4826410993303387</v>
      </c>
      <c r="G87" s="222">
        <v>4.682944665637442</v>
      </c>
      <c r="H87" s="223">
        <f t="shared" si="9"/>
        <v>0.6819563419755621</v>
      </c>
      <c r="I87" s="222">
        <v>5.1413953668476946</v>
      </c>
      <c r="J87" s="223">
        <f t="shared" si="9"/>
        <v>0.45845070121025255</v>
      </c>
      <c r="K87" s="222">
        <v>4.9450744809921812</v>
      </c>
      <c r="L87" s="223">
        <f t="shared" si="10"/>
        <v>-0.19632088585551344</v>
      </c>
      <c r="M87" s="222">
        <v>4.4846585746569438</v>
      </c>
      <c r="N87" s="223">
        <v>-0.50055228611717517</v>
      </c>
    </row>
    <row r="88" spans="1:15" ht="6" customHeight="1" x14ac:dyDescent="0.25"/>
    <row r="89" spans="1:15" x14ac:dyDescent="0.25">
      <c r="B89" s="131" t="s">
        <v>58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315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117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118</v>
      </c>
    </row>
    <row r="94" spans="1:15" ht="22.5" thickTop="1" thickBot="1" x14ac:dyDescent="0.3">
      <c r="B94" s="152" t="s">
        <v>99</v>
      </c>
      <c r="C94" s="225" t="s">
        <v>35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CONCATENATE("dif ",RIGHT(C95,2),"/",RIGHT(C95-1,2))</f>
        <v>dif 20/19</v>
      </c>
      <c r="E96" s="144" t="s">
        <v>72</v>
      </c>
      <c r="F96" s="143" t="str">
        <f>CONCATENATE("dif ",RIGHT(E95,2),"/",RIGHT(C95,2))</f>
        <v>dif 21/20</v>
      </c>
      <c r="G96" s="144" t="s">
        <v>72</v>
      </c>
      <c r="H96" s="143" t="str">
        <f>CONCATENATE("dif ",RIGHT(G95,2),"/",RIGHT(E95,2))</f>
        <v>dif 22/21</v>
      </c>
      <c r="I96" s="144" t="s">
        <v>72</v>
      </c>
      <c r="J96" s="143" t="str">
        <f>CONCATENATE("dif ",RIGHT(I95,2),"/",RIGHT(G95,2))</f>
        <v>dif 23/22</v>
      </c>
      <c r="K96" s="144" t="s">
        <v>72</v>
      </c>
      <c r="L96" s="143" t="str">
        <f>CONCATENATE("dif ",RIGHT(K95,2),"/",RIGHT(I95,2))</f>
        <v>dif 24/23</v>
      </c>
      <c r="M96" s="144" t="s">
        <v>72</v>
      </c>
      <c r="N96" s="143" t="str">
        <f>CONCATENATE("def ",RIGHT(M95,2),"/",RIGHT(K95,2))</f>
        <v>def 25/24</v>
      </c>
    </row>
    <row r="97" spans="2:14" x14ac:dyDescent="0.25">
      <c r="B97" s="145" t="s">
        <v>74</v>
      </c>
      <c r="C97" s="220">
        <v>9.8849193282844912</v>
      </c>
      <c r="D97" s="221">
        <v>-7.3869152351059952E-2</v>
      </c>
      <c r="E97" s="220">
        <v>8.1338199513382001</v>
      </c>
      <c r="F97" s="221">
        <f t="shared" ref="F97:J109" si="12">IFERROR(E97-C97,"-")</f>
        <v>-1.751099376946291</v>
      </c>
      <c r="G97" s="220">
        <v>8.5843552342842386</v>
      </c>
      <c r="H97" s="221">
        <f t="shared" si="12"/>
        <v>0.45053528294603851</v>
      </c>
      <c r="I97" s="220">
        <v>9.3138983693591211</v>
      </c>
      <c r="J97" s="221">
        <f t="shared" si="12"/>
        <v>0.72954313507488244</v>
      </c>
      <c r="K97" s="220">
        <v>9.293335977786592</v>
      </c>
      <c r="L97" s="221">
        <f t="shared" ref="L97:L109" si="13">IFERROR(K97-I97,"-")</f>
        <v>-2.0562391572529037E-2</v>
      </c>
      <c r="M97" s="220">
        <v>9.2200056996295245</v>
      </c>
      <c r="N97" s="221">
        <f>IFERROR(M97-K97,"-")</f>
        <v>-7.3330278157067497E-2</v>
      </c>
    </row>
    <row r="98" spans="2:14" x14ac:dyDescent="0.25">
      <c r="B98" s="145" t="s">
        <v>76</v>
      </c>
      <c r="C98" s="220">
        <v>10.220738900962434</v>
      </c>
      <c r="D98" s="221">
        <v>0.17723513715365513</v>
      </c>
      <c r="E98" s="220">
        <v>5.6010101010101012</v>
      </c>
      <c r="F98" s="221">
        <f t="shared" si="12"/>
        <v>-4.6197287999523331</v>
      </c>
      <c r="G98" s="220">
        <v>7.9516147569244913</v>
      </c>
      <c r="H98" s="221">
        <f t="shared" si="12"/>
        <v>2.3506046559143901</v>
      </c>
      <c r="I98" s="220">
        <v>9.257286535303777</v>
      </c>
      <c r="J98" s="221">
        <f t="shared" si="12"/>
        <v>1.3056717783792857</v>
      </c>
      <c r="K98" s="220">
        <v>8.9097140618879749</v>
      </c>
      <c r="L98" s="221">
        <f t="shared" si="13"/>
        <v>-0.34757247341580211</v>
      </c>
      <c r="M98" s="220">
        <v>8.3212601228085781</v>
      </c>
      <c r="N98" s="221">
        <f t="shared" ref="N98:N106" si="14">IFERROR(M98-K98,"-")</f>
        <v>-0.5884539390793968</v>
      </c>
    </row>
    <row r="99" spans="2:14" x14ac:dyDescent="0.25">
      <c r="B99" s="145" t="s">
        <v>78</v>
      </c>
      <c r="C99" s="220">
        <v>12.805318138651472</v>
      </c>
      <c r="D99" s="221">
        <v>5.3465672807242246</v>
      </c>
      <c r="E99" s="220">
        <v>5.5025125628140703</v>
      </c>
      <c r="F99" s="221">
        <f t="shared" si="12"/>
        <v>-7.302805575837402</v>
      </c>
      <c r="G99" s="220">
        <v>7.3445565689889385</v>
      </c>
      <c r="H99" s="221">
        <f t="shared" si="12"/>
        <v>1.8420440061748682</v>
      </c>
      <c r="I99" s="220">
        <v>7.3106765741102855</v>
      </c>
      <c r="J99" s="221">
        <f t="shared" si="12"/>
        <v>-3.3879994878653008E-2</v>
      </c>
      <c r="K99" s="220">
        <v>7.2692931975800503</v>
      </c>
      <c r="L99" s="221">
        <f t="shared" si="13"/>
        <v>-4.1383376530235161E-2</v>
      </c>
      <c r="M99" s="220">
        <v>6.7820424948594926</v>
      </c>
      <c r="N99" s="221">
        <f t="shared" si="14"/>
        <v>-0.4872507027205577</v>
      </c>
    </row>
    <row r="100" spans="2:14" x14ac:dyDescent="0.25">
      <c r="B100" s="145" t="s">
        <v>80</v>
      </c>
      <c r="C100" s="220" t="s">
        <v>256</v>
      </c>
      <c r="D100" s="221" t="s">
        <v>256</v>
      </c>
      <c r="E100" s="220">
        <v>5.3225677830940992</v>
      </c>
      <c r="F100" s="221" t="str">
        <f t="shared" si="12"/>
        <v>-</v>
      </c>
      <c r="G100" s="220">
        <v>6.0684907784223743</v>
      </c>
      <c r="H100" s="221">
        <f t="shared" si="12"/>
        <v>0.74592299532827511</v>
      </c>
      <c r="I100" s="220">
        <v>5.7219251336898393</v>
      </c>
      <c r="J100" s="221">
        <f t="shared" si="12"/>
        <v>-0.34656564473253493</v>
      </c>
      <c r="K100" s="220">
        <v>5.7332398504273501</v>
      </c>
      <c r="L100" s="221">
        <f t="shared" si="13"/>
        <v>1.1314716737510722E-2</v>
      </c>
      <c r="M100" s="220">
        <v>5.6265510047216427</v>
      </c>
      <c r="N100" s="221">
        <f t="shared" si="14"/>
        <v>-0.10668884570570736</v>
      </c>
    </row>
    <row r="101" spans="2:14" x14ac:dyDescent="0.25">
      <c r="B101" s="145" t="s">
        <v>82</v>
      </c>
      <c r="C101" s="220" t="s">
        <v>256</v>
      </c>
      <c r="D101" s="221" t="s">
        <v>256</v>
      </c>
      <c r="E101" s="220">
        <v>4.6217962524230023</v>
      </c>
      <c r="F101" s="221" t="str">
        <f t="shared" si="12"/>
        <v>-</v>
      </c>
      <c r="G101" s="220">
        <v>5.7903292181069963</v>
      </c>
      <c r="H101" s="221">
        <f t="shared" si="12"/>
        <v>1.168532965683994</v>
      </c>
      <c r="I101" s="220">
        <v>5.6535836177474401</v>
      </c>
      <c r="J101" s="221">
        <f t="shared" si="12"/>
        <v>-0.13674560035955619</v>
      </c>
      <c r="K101" s="220">
        <v>4.600628519051984</v>
      </c>
      <c r="L101" s="221">
        <f t="shared" si="13"/>
        <v>-1.0529550986954561</v>
      </c>
      <c r="M101" s="220">
        <v>4.9687217194570135</v>
      </c>
      <c r="N101" s="221">
        <f t="shared" si="14"/>
        <v>0.36809320040502946</v>
      </c>
    </row>
    <row r="102" spans="2:14" x14ac:dyDescent="0.25">
      <c r="B102" s="145" t="s">
        <v>84</v>
      </c>
      <c r="C102" s="220" t="s">
        <v>256</v>
      </c>
      <c r="D102" s="221" t="s">
        <v>256</v>
      </c>
      <c r="E102" s="220">
        <v>4.5382492718074507</v>
      </c>
      <c r="F102" s="221" t="str">
        <f t="shared" si="12"/>
        <v>-</v>
      </c>
      <c r="G102" s="220">
        <v>5.6081441922563418</v>
      </c>
      <c r="H102" s="221">
        <f t="shared" si="12"/>
        <v>1.069894920448891</v>
      </c>
      <c r="I102" s="220">
        <v>5.485732448085888</v>
      </c>
      <c r="J102" s="221">
        <f t="shared" si="12"/>
        <v>-0.12241174417045375</v>
      </c>
      <c r="K102" s="220">
        <v>4.8902332105909174</v>
      </c>
      <c r="L102" s="221">
        <f t="shared" si="13"/>
        <v>-0.59549923749497058</v>
      </c>
      <c r="M102" s="220">
        <v>4.8942452222460808</v>
      </c>
      <c r="N102" s="221">
        <f t="shared" si="14"/>
        <v>4.0120116551634055E-3</v>
      </c>
    </row>
    <row r="103" spans="2:14" x14ac:dyDescent="0.25">
      <c r="B103" s="145" t="s">
        <v>86</v>
      </c>
      <c r="C103" s="220" t="s">
        <v>256</v>
      </c>
      <c r="D103" s="221" t="s">
        <v>256</v>
      </c>
      <c r="E103" s="220">
        <v>6.4576815082230246</v>
      </c>
      <c r="F103" s="221" t="str">
        <f t="shared" si="12"/>
        <v>-</v>
      </c>
      <c r="G103" s="220">
        <v>5.626368785399622</v>
      </c>
      <c r="H103" s="221">
        <f t="shared" si="12"/>
        <v>-0.83131272282340252</v>
      </c>
      <c r="I103" s="220">
        <v>7.1024423857285051</v>
      </c>
      <c r="J103" s="221">
        <f t="shared" si="12"/>
        <v>1.476073600328883</v>
      </c>
      <c r="K103" s="220">
        <v>5.563702379016962</v>
      </c>
      <c r="L103" s="221">
        <f t="shared" si="13"/>
        <v>-1.5387400067115431</v>
      </c>
      <c r="M103" s="220">
        <v>5.8597396094141212</v>
      </c>
      <c r="N103" s="221">
        <f t="shared" si="14"/>
        <v>0.29603723039715923</v>
      </c>
    </row>
    <row r="104" spans="2:14" x14ac:dyDescent="0.25">
      <c r="B104" s="145" t="s">
        <v>88</v>
      </c>
      <c r="C104" s="220">
        <v>6.3479152426520846</v>
      </c>
      <c r="D104" s="221">
        <v>-0.9609989664631966</v>
      </c>
      <c r="E104" s="220">
        <v>6.3800729325961649</v>
      </c>
      <c r="F104" s="221">
        <f t="shared" si="12"/>
        <v>3.2157689944080303E-2</v>
      </c>
      <c r="G104" s="220">
        <v>6.354030339083879</v>
      </c>
      <c r="H104" s="221">
        <f t="shared" si="12"/>
        <v>-2.6042593512285883E-2</v>
      </c>
      <c r="I104" s="220">
        <v>6.8658968307484827</v>
      </c>
      <c r="J104" s="221">
        <f t="shared" si="12"/>
        <v>0.51186649166460363</v>
      </c>
      <c r="K104" s="220">
        <v>6.2951491687542704</v>
      </c>
      <c r="L104" s="221">
        <f t="shared" si="13"/>
        <v>-0.57074766199421223</v>
      </c>
      <c r="M104" s="220">
        <v>6.0396581015077508</v>
      </c>
      <c r="N104" s="221">
        <f t="shared" si="14"/>
        <v>-0.2554910672465196</v>
      </c>
    </row>
    <row r="105" spans="2:14" x14ac:dyDescent="0.25">
      <c r="B105" s="145" t="s">
        <v>90</v>
      </c>
      <c r="C105" s="220">
        <v>5.2441988950276244</v>
      </c>
      <c r="D105" s="221">
        <v>-2.1436234200177608</v>
      </c>
      <c r="E105" s="220">
        <v>6.4318356867779203</v>
      </c>
      <c r="F105" s="221">
        <f t="shared" si="12"/>
        <v>1.1876367917502959</v>
      </c>
      <c r="G105" s="220">
        <v>6.1427309315794636</v>
      </c>
      <c r="H105" s="221">
        <f t="shared" si="12"/>
        <v>-0.28910475519845669</v>
      </c>
      <c r="I105" s="220">
        <v>5.7911396979113974</v>
      </c>
      <c r="J105" s="221">
        <f t="shared" si="12"/>
        <v>-0.35159123366806622</v>
      </c>
      <c r="K105" s="220">
        <v>5.840097162154156</v>
      </c>
      <c r="L105" s="221">
        <f t="shared" si="13"/>
        <v>4.8957464242758597E-2</v>
      </c>
      <c r="M105" s="220">
        <v>5.6750708727908803</v>
      </c>
      <c r="N105" s="221">
        <f t="shared" si="14"/>
        <v>-0.16502628936327568</v>
      </c>
    </row>
    <row r="106" spans="2:14" x14ac:dyDescent="0.25">
      <c r="B106" s="145" t="s">
        <v>92</v>
      </c>
      <c r="C106" s="220">
        <v>3.5854975572126513</v>
      </c>
      <c r="D106" s="221">
        <v>-3.7894920770853835</v>
      </c>
      <c r="E106" s="220">
        <v>5.8307407810290437</v>
      </c>
      <c r="F106" s="221">
        <f t="shared" si="12"/>
        <v>2.2452432238163924</v>
      </c>
      <c r="G106" s="220">
        <v>5.7314780273073191</v>
      </c>
      <c r="H106" s="221">
        <f t="shared" si="12"/>
        <v>-9.926275372172455E-2</v>
      </c>
      <c r="I106" s="220">
        <v>6.3435854575846218</v>
      </c>
      <c r="J106" s="221">
        <f t="shared" si="12"/>
        <v>0.61210743027730263</v>
      </c>
      <c r="K106" s="220">
        <v>5.8118023369671645</v>
      </c>
      <c r="L106" s="221">
        <f t="shared" si="13"/>
        <v>-0.53178312061745725</v>
      </c>
      <c r="M106" s="220">
        <v>6.0224238571346014</v>
      </c>
      <c r="N106" s="221">
        <f t="shared" si="14"/>
        <v>0.21062152016743685</v>
      </c>
    </row>
    <row r="107" spans="2:14" x14ac:dyDescent="0.25">
      <c r="B107" s="145" t="s">
        <v>94</v>
      </c>
      <c r="C107" s="220">
        <v>5.598875351452671</v>
      </c>
      <c r="D107" s="221">
        <v>-2.7694778551216128</v>
      </c>
      <c r="E107" s="220">
        <v>7.6275353411186231</v>
      </c>
      <c r="F107" s="221">
        <f t="shared" si="12"/>
        <v>2.0286599896659521</v>
      </c>
      <c r="G107" s="220">
        <v>7.4990433118803272</v>
      </c>
      <c r="H107" s="221">
        <f t="shared" si="12"/>
        <v>-0.12849202923829584</v>
      </c>
      <c r="I107" s="220">
        <v>8.6148577951108152</v>
      </c>
      <c r="J107" s="221">
        <f t="shared" si="12"/>
        <v>1.1158144832304879</v>
      </c>
      <c r="K107" s="220">
        <v>7.5575350230787919</v>
      </c>
      <c r="L107" s="221">
        <f t="shared" si="13"/>
        <v>-1.0573227720320233</v>
      </c>
      <c r="M107" s="220"/>
      <c r="N107" s="221"/>
    </row>
    <row r="108" spans="2:14" x14ac:dyDescent="0.25">
      <c r="B108" s="145" t="s">
        <v>96</v>
      </c>
      <c r="C108" s="220">
        <v>4.9867205542725177</v>
      </c>
      <c r="D108" s="221">
        <v>-3.7835812565926741</v>
      </c>
      <c r="E108" s="220">
        <v>7.5468123049487295</v>
      </c>
      <c r="F108" s="221">
        <f t="shared" si="12"/>
        <v>2.5600917506762118</v>
      </c>
      <c r="G108" s="220">
        <v>8.3665393013100431</v>
      </c>
      <c r="H108" s="221">
        <f t="shared" si="12"/>
        <v>0.81972699636131363</v>
      </c>
      <c r="I108" s="220">
        <v>8.0222684342777928</v>
      </c>
      <c r="J108" s="221">
        <f t="shared" si="12"/>
        <v>-0.34427086703225029</v>
      </c>
      <c r="K108" s="220">
        <v>8.2184356573014217</v>
      </c>
      <c r="L108" s="221">
        <f t="shared" si="13"/>
        <v>0.19616722302362888</v>
      </c>
      <c r="M108" s="220"/>
      <c r="N108" s="221"/>
    </row>
    <row r="109" spans="2:14" ht="15.75" x14ac:dyDescent="0.25">
      <c r="B109" s="148" t="s">
        <v>33</v>
      </c>
      <c r="C109" s="222">
        <v>7.997040568868429</v>
      </c>
      <c r="D109" s="223">
        <v>0.25889955530991582</v>
      </c>
      <c r="E109" s="222">
        <v>6.2723501769449443</v>
      </c>
      <c r="F109" s="223">
        <f t="shared" si="12"/>
        <v>-1.7246903919234846</v>
      </c>
      <c r="G109" s="222">
        <v>6.6265017537382311</v>
      </c>
      <c r="H109" s="223">
        <f t="shared" si="12"/>
        <v>0.35415157679328679</v>
      </c>
      <c r="I109" s="222">
        <v>6.9992286501377414</v>
      </c>
      <c r="J109" s="223">
        <f t="shared" si="12"/>
        <v>0.37272689639951029</v>
      </c>
      <c r="K109" s="222">
        <v>6.4162603502495603</v>
      </c>
      <c r="L109" s="223">
        <f t="shared" si="13"/>
        <v>-0.58296829988818111</v>
      </c>
      <c r="M109" s="222">
        <v>6.1894525739471256</v>
      </c>
      <c r="N109" s="223">
        <v>-9.1244541027368342E-2</v>
      </c>
    </row>
    <row r="110" spans="2:14" ht="6" customHeight="1" x14ac:dyDescent="0.25"/>
    <row r="111" spans="2:14" x14ac:dyDescent="0.25">
      <c r="B111" s="131" t="s">
        <v>58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B1CA2-562E-40CE-B287-F1EBBD4A85BE}">
  <sheetPr>
    <tabColor rgb="FF7030A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13661-E9EC-4991-81C6-0BC3FFFF849D}">
  <sheetPr>
    <tabColor rgb="FFAC75D5"/>
  </sheetPr>
  <dimension ref="A1:AC112"/>
  <sheetViews>
    <sheetView showGridLines="0" topLeftCell="A96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155</v>
      </c>
    </row>
    <row r="2" spans="1:16" ht="18.75" x14ac:dyDescent="0.3">
      <c r="D2" s="230" t="s">
        <v>156</v>
      </c>
    </row>
    <row r="4" spans="1:16" ht="48.75" customHeight="1" thickBot="1" x14ac:dyDescent="0.3">
      <c r="B4" s="12" t="s">
        <v>316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157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158</v>
      </c>
    </row>
    <row r="6" spans="1:16" ht="22.5" thickTop="1" thickBot="1" x14ac:dyDescent="0.3">
      <c r="B6" s="137"/>
      <c r="C6" s="135" t="s">
        <v>159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72</v>
      </c>
      <c r="D8" s="143" t="str">
        <f>CONCATENATE("dif ",RIGHT(C7,2),"/",RIGHT(C7-1,2))</f>
        <v>dif 20/19</v>
      </c>
      <c r="E8" s="144" t="s">
        <v>72</v>
      </c>
      <c r="F8" s="143" t="str">
        <f>CONCATENATE("dif ",RIGHT(E7,2),"/",RIGHT(C7,2))</f>
        <v>dif 21/20</v>
      </c>
      <c r="G8" s="144" t="s">
        <v>72</v>
      </c>
      <c r="H8" s="143" t="str">
        <f>CONCATENATE("dif ",RIGHT(G7,2),"/",RIGHT(E7,2))</f>
        <v>dif 22/21</v>
      </c>
      <c r="I8" s="144" t="s">
        <v>72</v>
      </c>
      <c r="J8" s="143" t="str">
        <f>CONCATENATE("dif ",RIGHT(I7,2),"/",RIGHT(G7,2))</f>
        <v>dif 23/22</v>
      </c>
      <c r="K8" s="144" t="s">
        <v>72</v>
      </c>
      <c r="L8" s="143" t="str">
        <f>CONCATENATE("dif ",RIGHT(K7,2),"/",RIGHT(I7,2))</f>
        <v>dif 24/23</v>
      </c>
      <c r="M8" s="144" t="s">
        <v>72</v>
      </c>
      <c r="N8" s="143" t="str">
        <f>CONCATENATE("var ",RIGHT(M7,2),"/",RIGHT(K7,2))</f>
        <v>var 25/24</v>
      </c>
    </row>
    <row r="9" spans="1:16" x14ac:dyDescent="0.25">
      <c r="A9" s="1" t="s">
        <v>73</v>
      </c>
      <c r="B9" s="145" t="s">
        <v>74</v>
      </c>
      <c r="C9" s="231">
        <v>0.74319999999999997</v>
      </c>
      <c r="D9" s="147">
        <v>9.5082857919042141E-3</v>
      </c>
      <c r="E9" s="231">
        <v>0.1467</v>
      </c>
      <c r="F9" s="147">
        <f t="shared" ref="F9:L21" si="0">IFERROR(E9/C9-1,"-")</f>
        <v>-0.80261033369214208</v>
      </c>
      <c r="G9" s="231">
        <v>0.46729999999999999</v>
      </c>
      <c r="H9" s="147">
        <f t="shared" si="0"/>
        <v>2.1854124062713018</v>
      </c>
      <c r="I9" s="231">
        <v>0.77790000000000004</v>
      </c>
      <c r="J9" s="147">
        <f t="shared" si="0"/>
        <v>0.66466937727370001</v>
      </c>
      <c r="K9" s="231">
        <v>0.78709999999999991</v>
      </c>
      <c r="L9" s="147">
        <f t="shared" si="0"/>
        <v>1.1826712945108397E-2</v>
      </c>
      <c r="M9" s="231">
        <v>0.80409999999999993</v>
      </c>
      <c r="N9" s="147">
        <f t="shared" ref="N9:N18" si="1">IFERROR(M9/K9-1,"-")</f>
        <v>2.1598272138229069E-2</v>
      </c>
    </row>
    <row r="10" spans="1:16" x14ac:dyDescent="0.25">
      <c r="A10" s="1" t="s">
        <v>75</v>
      </c>
      <c r="B10" s="145" t="s">
        <v>76</v>
      </c>
      <c r="C10" s="231">
        <v>0.69359999999999999</v>
      </c>
      <c r="D10" s="147">
        <v>-4.3837882547560048E-2</v>
      </c>
      <c r="E10" s="231">
        <v>0.16760000000000003</v>
      </c>
      <c r="F10" s="147">
        <f t="shared" si="0"/>
        <v>-0.7583621683967704</v>
      </c>
      <c r="G10" s="231">
        <v>0.58499999999999996</v>
      </c>
      <c r="H10" s="147">
        <f t="shared" si="0"/>
        <v>2.4904534606205244</v>
      </c>
      <c r="I10" s="231">
        <v>0.76489999999999991</v>
      </c>
      <c r="J10" s="147">
        <f t="shared" si="0"/>
        <v>0.30752136752136749</v>
      </c>
      <c r="K10" s="231">
        <v>0.83169999999999999</v>
      </c>
      <c r="L10" s="147">
        <f t="shared" si="0"/>
        <v>8.7331677343443603E-2</v>
      </c>
      <c r="M10" s="231">
        <v>0.83530000000000004</v>
      </c>
      <c r="N10" s="147">
        <f t="shared" si="1"/>
        <v>4.328483828303531E-3</v>
      </c>
    </row>
    <row r="11" spans="1:16" x14ac:dyDescent="0.25">
      <c r="A11" s="1" t="s">
        <v>77</v>
      </c>
      <c r="B11" s="145" t="s">
        <v>78</v>
      </c>
      <c r="C11" s="231">
        <v>0.33079999999999998</v>
      </c>
      <c r="D11" s="147">
        <v>-0.53296625723563462</v>
      </c>
      <c r="E11" s="231">
        <v>0.21809999999999999</v>
      </c>
      <c r="F11" s="147">
        <f t="shared" si="0"/>
        <v>-0.34068923821039898</v>
      </c>
      <c r="G11" s="231">
        <v>0.64450000000000007</v>
      </c>
      <c r="H11" s="147">
        <f t="shared" si="0"/>
        <v>1.9550664832645581</v>
      </c>
      <c r="I11" s="231">
        <v>0.73129999999999995</v>
      </c>
      <c r="J11" s="147">
        <f t="shared" si="0"/>
        <v>0.1346780449961209</v>
      </c>
      <c r="K11" s="231">
        <v>0.81389999999999996</v>
      </c>
      <c r="L11" s="147">
        <f t="shared" si="0"/>
        <v>0.11294954191166418</v>
      </c>
      <c r="M11" s="231">
        <v>0.7802</v>
      </c>
      <c r="N11" s="147">
        <f t="shared" si="1"/>
        <v>-4.1405578080845218E-2</v>
      </c>
    </row>
    <row r="12" spans="1:16" x14ac:dyDescent="0.25">
      <c r="A12" s="1" t="s">
        <v>79</v>
      </c>
      <c r="B12" s="145" t="s">
        <v>80</v>
      </c>
      <c r="C12" s="231">
        <v>0</v>
      </c>
      <c r="D12" s="147">
        <v>-1</v>
      </c>
      <c r="E12" s="231">
        <v>0.2036</v>
      </c>
      <c r="F12" s="147" t="str">
        <f t="shared" si="0"/>
        <v>-</v>
      </c>
      <c r="G12" s="231">
        <v>0.61619999999999997</v>
      </c>
      <c r="H12" s="147">
        <f t="shared" si="0"/>
        <v>2.0265225933202355</v>
      </c>
      <c r="I12" s="231">
        <v>0.65780000000000005</v>
      </c>
      <c r="J12" s="147">
        <f t="shared" si="0"/>
        <v>6.7510548523206815E-2</v>
      </c>
      <c r="K12" s="231">
        <v>0.68099999999999994</v>
      </c>
      <c r="L12" s="147">
        <f t="shared" si="0"/>
        <v>3.5269078747339533E-2</v>
      </c>
      <c r="M12" s="231">
        <v>0.71819999999999995</v>
      </c>
      <c r="N12" s="147">
        <f t="shared" si="1"/>
        <v>5.4625550660792888E-2</v>
      </c>
    </row>
    <row r="13" spans="1:16" x14ac:dyDescent="0.25">
      <c r="A13" s="1" t="s">
        <v>81</v>
      </c>
      <c r="B13" s="145" t="s">
        <v>82</v>
      </c>
      <c r="C13" s="231">
        <v>0</v>
      </c>
      <c r="D13" s="147">
        <v>-1</v>
      </c>
      <c r="E13" s="231">
        <v>0.35240000000000005</v>
      </c>
      <c r="F13" s="147" t="str">
        <f t="shared" si="0"/>
        <v>-</v>
      </c>
      <c r="G13" s="231">
        <v>0.56340000000000001</v>
      </c>
      <c r="H13" s="147">
        <f t="shared" si="0"/>
        <v>0.59875141884222449</v>
      </c>
      <c r="I13" s="231">
        <v>0.59040000000000004</v>
      </c>
      <c r="J13" s="147">
        <f t="shared" si="0"/>
        <v>4.7923322683706138E-2</v>
      </c>
      <c r="K13" s="231">
        <v>0.64980000000000004</v>
      </c>
      <c r="L13" s="147">
        <f t="shared" si="0"/>
        <v>0.10060975609756095</v>
      </c>
      <c r="M13" s="231">
        <v>0.66870000000000007</v>
      </c>
      <c r="N13" s="147">
        <f t="shared" si="1"/>
        <v>2.9085872576177341E-2</v>
      </c>
    </row>
    <row r="14" spans="1:16" x14ac:dyDescent="0.25">
      <c r="A14" s="1" t="s">
        <v>83</v>
      </c>
      <c r="B14" s="145" t="s">
        <v>84</v>
      </c>
      <c r="C14" s="231">
        <v>0</v>
      </c>
      <c r="D14" s="147">
        <v>-1</v>
      </c>
      <c r="E14" s="231">
        <v>0.3962</v>
      </c>
      <c r="F14" s="147" t="str">
        <f t="shared" si="0"/>
        <v>-</v>
      </c>
      <c r="G14" s="231">
        <v>0.66049999999999998</v>
      </c>
      <c r="H14" s="147">
        <f t="shared" si="0"/>
        <v>0.66708732963149919</v>
      </c>
      <c r="I14" s="231">
        <v>0.70200000000000007</v>
      </c>
      <c r="J14" s="147">
        <f t="shared" si="0"/>
        <v>6.2831188493565726E-2</v>
      </c>
      <c r="K14" s="231">
        <v>0.76209999999999989</v>
      </c>
      <c r="L14" s="147">
        <f t="shared" si="0"/>
        <v>8.5612535612535456E-2</v>
      </c>
      <c r="M14" s="231">
        <v>0.73019999999999996</v>
      </c>
      <c r="N14" s="147">
        <f t="shared" si="1"/>
        <v>-4.1858023881380269E-2</v>
      </c>
    </row>
    <row r="15" spans="1:16" x14ac:dyDescent="0.25">
      <c r="A15" s="1" t="s">
        <v>85</v>
      </c>
      <c r="B15" s="145" t="s">
        <v>86</v>
      </c>
      <c r="C15" s="231">
        <v>0</v>
      </c>
      <c r="D15" s="147">
        <v>-1</v>
      </c>
      <c r="E15" s="231">
        <v>0.53280000000000005</v>
      </c>
      <c r="F15" s="147" t="str">
        <f t="shared" si="0"/>
        <v>-</v>
      </c>
      <c r="G15" s="231">
        <v>0.7229000000000001</v>
      </c>
      <c r="H15" s="147">
        <f t="shared" si="0"/>
        <v>0.35679429429429432</v>
      </c>
      <c r="I15" s="231">
        <v>0.75970000000000004</v>
      </c>
      <c r="J15" s="147">
        <f t="shared" si="0"/>
        <v>5.0906072762484378E-2</v>
      </c>
      <c r="K15" s="231">
        <v>0.85219999999999996</v>
      </c>
      <c r="L15" s="147">
        <f t="shared" si="0"/>
        <v>0.12175858891667746</v>
      </c>
      <c r="M15" s="231">
        <v>0.84489999999999998</v>
      </c>
      <c r="N15" s="147">
        <f t="shared" si="1"/>
        <v>-8.5660643041539641E-3</v>
      </c>
    </row>
    <row r="16" spans="1:16" x14ac:dyDescent="0.25">
      <c r="A16" s="1" t="s">
        <v>87</v>
      </c>
      <c r="B16" s="145" t="s">
        <v>88</v>
      </c>
      <c r="C16" s="231">
        <v>0.43159999999999998</v>
      </c>
      <c r="D16" s="147">
        <v>-0.4386786318116791</v>
      </c>
      <c r="E16" s="231">
        <v>0.60020000000000007</v>
      </c>
      <c r="F16" s="147">
        <f t="shared" si="0"/>
        <v>0.39063948100092705</v>
      </c>
      <c r="G16" s="231">
        <v>0.72010000000000007</v>
      </c>
      <c r="H16" s="147">
        <f t="shared" si="0"/>
        <v>0.19976674441852715</v>
      </c>
      <c r="I16" s="231">
        <v>0.79819999999999991</v>
      </c>
      <c r="J16" s="147">
        <f t="shared" si="0"/>
        <v>0.10845715872795414</v>
      </c>
      <c r="K16" s="231">
        <v>0.88090000000000002</v>
      </c>
      <c r="L16" s="147">
        <f t="shared" si="0"/>
        <v>0.10360811826609884</v>
      </c>
      <c r="M16" s="231">
        <v>0.89469999999999994</v>
      </c>
      <c r="N16" s="147">
        <f t="shared" si="1"/>
        <v>1.5665796344647376E-2</v>
      </c>
    </row>
    <row r="17" spans="1:29" x14ac:dyDescent="0.25">
      <c r="A17" s="1" t="s">
        <v>89</v>
      </c>
      <c r="B17" s="145" t="s">
        <v>90</v>
      </c>
      <c r="C17" s="231">
        <v>0.29139999999999999</v>
      </c>
      <c r="D17" s="147">
        <v>-0.60087659224763734</v>
      </c>
      <c r="E17" s="231">
        <v>0.60299999999999998</v>
      </c>
      <c r="F17" s="147">
        <f t="shared" si="0"/>
        <v>1.0693205216197668</v>
      </c>
      <c r="G17" s="231">
        <v>0.69769999999999999</v>
      </c>
      <c r="H17" s="147">
        <f t="shared" si="0"/>
        <v>0.15704809286898835</v>
      </c>
      <c r="I17" s="231">
        <v>0.75659999999999994</v>
      </c>
      <c r="J17" s="147">
        <f t="shared" si="0"/>
        <v>8.4420237924609287E-2</v>
      </c>
      <c r="K17" s="231">
        <v>0.80830000000000002</v>
      </c>
      <c r="L17" s="147">
        <f t="shared" si="0"/>
        <v>6.8332011630980904E-2</v>
      </c>
      <c r="M17" s="231">
        <v>0.75560000000000005</v>
      </c>
      <c r="N17" s="147">
        <f t="shared" si="1"/>
        <v>-6.519856488927378E-2</v>
      </c>
    </row>
    <row r="18" spans="1:29" x14ac:dyDescent="0.25">
      <c r="A18" s="1" t="s">
        <v>91</v>
      </c>
      <c r="B18" s="145" t="s">
        <v>92</v>
      </c>
      <c r="C18" s="231">
        <v>0.22320000000000001</v>
      </c>
      <c r="D18" s="147">
        <v>-0.64548919949174077</v>
      </c>
      <c r="E18" s="231">
        <v>0.5877</v>
      </c>
      <c r="F18" s="147">
        <f t="shared" si="0"/>
        <v>1.633064516129032</v>
      </c>
      <c r="G18" s="231">
        <v>0.67110000000000003</v>
      </c>
      <c r="H18" s="147">
        <f t="shared" si="0"/>
        <v>0.14190913731495658</v>
      </c>
      <c r="I18" s="231">
        <v>0.71200000000000008</v>
      </c>
      <c r="J18" s="147">
        <f t="shared" si="0"/>
        <v>6.0944717627775313E-2</v>
      </c>
      <c r="K18" s="231">
        <v>0.78510000000000002</v>
      </c>
      <c r="L18" s="147">
        <f t="shared" si="0"/>
        <v>0.10266853932584263</v>
      </c>
      <c r="M18" s="231">
        <v>0.76459999999999995</v>
      </c>
      <c r="N18" s="147">
        <f t="shared" si="1"/>
        <v>-2.6111323398293251E-2</v>
      </c>
      <c r="AB18" s="232"/>
    </row>
    <row r="19" spans="1:29" x14ac:dyDescent="0.25">
      <c r="A19" s="1" t="s">
        <v>93</v>
      </c>
      <c r="B19" s="145" t="s">
        <v>94</v>
      </c>
      <c r="C19" s="231">
        <v>0.18469999999999998</v>
      </c>
      <c r="D19" s="147">
        <v>-0.74411194236630651</v>
      </c>
      <c r="E19" s="231">
        <v>0.59840000000000004</v>
      </c>
      <c r="F19" s="147">
        <f t="shared" si="0"/>
        <v>2.2398484028153769</v>
      </c>
      <c r="G19" s="231">
        <v>0.74129999999999996</v>
      </c>
      <c r="H19" s="147">
        <f t="shared" si="0"/>
        <v>0.23880347593582862</v>
      </c>
      <c r="I19" s="231">
        <v>0.7823</v>
      </c>
      <c r="J19" s="147">
        <f t="shared" si="0"/>
        <v>5.5308242277080755E-2</v>
      </c>
      <c r="K19" s="231">
        <v>0.81129999999999991</v>
      </c>
      <c r="L19" s="147">
        <f t="shared" si="0"/>
        <v>3.7070177681196359E-2</v>
      </c>
      <c r="M19" s="231"/>
      <c r="N19" s="147"/>
      <c r="AB19" s="232"/>
      <c r="AC19" s="232"/>
    </row>
    <row r="20" spans="1:29" x14ac:dyDescent="0.25">
      <c r="A20" s="1" t="s">
        <v>95</v>
      </c>
      <c r="B20" s="145" t="s">
        <v>96</v>
      </c>
      <c r="C20" s="231">
        <v>0.2039</v>
      </c>
      <c r="D20" s="147">
        <v>-0.70619596541786744</v>
      </c>
      <c r="E20" s="231">
        <v>0.53079999999999994</v>
      </c>
      <c r="F20" s="147">
        <f t="shared" si="0"/>
        <v>1.6032368808239332</v>
      </c>
      <c r="G20" s="231">
        <v>0.69389999999999996</v>
      </c>
      <c r="H20" s="147">
        <f t="shared" si="0"/>
        <v>0.30727204220045223</v>
      </c>
      <c r="I20" s="231">
        <v>0.73170000000000002</v>
      </c>
      <c r="J20" s="147">
        <f t="shared" si="0"/>
        <v>5.4474708171206254E-2</v>
      </c>
      <c r="K20" s="231">
        <v>0.76200000000000001</v>
      </c>
      <c r="L20" s="147">
        <f t="shared" si="0"/>
        <v>4.1410414104140925E-2</v>
      </c>
      <c r="M20" s="231"/>
      <c r="N20" s="147"/>
      <c r="O20" s="153"/>
    </row>
    <row r="21" spans="1:29" ht="15.75" x14ac:dyDescent="0.25">
      <c r="A21" s="1" t="s">
        <v>0</v>
      </c>
      <c r="B21" s="148" t="s">
        <v>33</v>
      </c>
      <c r="C21" s="233">
        <v>0.48948502261743165</v>
      </c>
      <c r="D21" s="150">
        <v>-0.3058738170162294</v>
      </c>
      <c r="E21" s="233">
        <v>0.48615455783025679</v>
      </c>
      <c r="F21" s="150">
        <f t="shared" si="0"/>
        <v>-6.8040177600651175E-3</v>
      </c>
      <c r="G21" s="233">
        <v>0.6493275173640638</v>
      </c>
      <c r="H21" s="150">
        <f t="shared" si="0"/>
        <v>0.33564008997891492</v>
      </c>
      <c r="I21" s="233">
        <v>0.73071425433679682</v>
      </c>
      <c r="J21" s="150">
        <f t="shared" si="0"/>
        <v>0.12534003995875831</v>
      </c>
      <c r="K21" s="233">
        <v>0.78531451498170857</v>
      </c>
      <c r="L21" s="150">
        <f t="shared" si="0"/>
        <v>7.4721767532053285E-2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317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160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161</v>
      </c>
    </row>
    <row r="28" spans="1:29" ht="22.5" thickTop="1" thickBot="1" x14ac:dyDescent="0.3">
      <c r="B28" s="137"/>
      <c r="C28" s="135" t="s">
        <v>63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72</v>
      </c>
      <c r="D30" s="143" t="str">
        <f>CONCATENATE("var ",RIGHT(C29,2),"/",RIGHT(C29-1,2))</f>
        <v>var 20/19</v>
      </c>
      <c r="E30" s="144" t="s">
        <v>72</v>
      </c>
      <c r="F30" s="143" t="str">
        <f>CONCATENATE("var ",RIGHT(E29,2),"/",RIGHT(C29,2))</f>
        <v>var 21/20</v>
      </c>
      <c r="G30" s="144" t="s">
        <v>72</v>
      </c>
      <c r="H30" s="143" t="str">
        <f>CONCATENATE("var ",RIGHT(G29,2),"/",RIGHT(E29,2))</f>
        <v>var 22/21</v>
      </c>
      <c r="I30" s="144" t="s">
        <v>72</v>
      </c>
      <c r="J30" s="143" t="str">
        <f>CONCATENATE("var ",RIGHT(I29,2),"/",RIGHT(G29,2))</f>
        <v>var 23/22</v>
      </c>
      <c r="K30" s="144" t="s">
        <v>72</v>
      </c>
      <c r="L30" s="143" t="str">
        <f>CONCATENATE("var ",RIGHT(K29,2),"/",RIGHT(I29,2))</f>
        <v>var 24/23</v>
      </c>
      <c r="M30" s="144" t="s">
        <v>72</v>
      </c>
      <c r="N30" s="143" t="str">
        <f>CONCATENATE("var ",RIGHT(M29,2),"/",RIGHT(K29,2))</f>
        <v>var 25/24</v>
      </c>
    </row>
    <row r="31" spans="1:29" x14ac:dyDescent="0.25">
      <c r="B31" s="145" t="s">
        <v>74</v>
      </c>
      <c r="C31" s="231">
        <v>0.74199999999999999</v>
      </c>
      <c r="D31" s="147"/>
      <c r="E31" s="231">
        <v>0.1583</v>
      </c>
      <c r="F31" s="147">
        <f t="shared" ref="F31:J43" si="2">IFERROR(E31/C31-1,"-")</f>
        <v>-0.78665768194070085</v>
      </c>
      <c r="G31" s="231">
        <v>0.4451</v>
      </c>
      <c r="H31" s="147">
        <f t="shared" si="2"/>
        <v>1.8117498420720151</v>
      </c>
      <c r="I31" s="231">
        <v>0.79239999999999999</v>
      </c>
      <c r="J31" s="147">
        <f t="shared" si="2"/>
        <v>0.78027409570882944</v>
      </c>
      <c r="K31" s="231">
        <v>0.81290000000000007</v>
      </c>
      <c r="L31" s="147">
        <f t="shared" ref="L31:L43" si="3">IFERROR(K31/I31-1,"-")</f>
        <v>2.5870772337203585E-2</v>
      </c>
      <c r="M31" s="231">
        <v>0.83260000000000001</v>
      </c>
      <c r="N31" s="147">
        <f t="shared" ref="N31:N40" si="4">IFERROR(M31/K31-1,"-")</f>
        <v>2.4234223151679002E-2</v>
      </c>
    </row>
    <row r="32" spans="1:29" x14ac:dyDescent="0.25">
      <c r="B32" s="145" t="s">
        <v>76</v>
      </c>
      <c r="C32" s="231">
        <v>0.70540000000000003</v>
      </c>
      <c r="D32" s="147"/>
      <c r="E32" s="231">
        <v>0.1638</v>
      </c>
      <c r="F32" s="147">
        <f t="shared" si="2"/>
        <v>-0.7677913240714489</v>
      </c>
      <c r="G32" s="231">
        <v>0.57899999999999996</v>
      </c>
      <c r="H32" s="147">
        <f t="shared" si="2"/>
        <v>2.5347985347985347</v>
      </c>
      <c r="I32" s="231">
        <v>0.77190000000000003</v>
      </c>
      <c r="J32" s="147">
        <f t="shared" si="2"/>
        <v>0.33316062176165828</v>
      </c>
      <c r="K32" s="231">
        <v>0.89349999999999996</v>
      </c>
      <c r="L32" s="147">
        <f t="shared" si="3"/>
        <v>0.15753335924342515</v>
      </c>
      <c r="M32" s="231">
        <v>0.85829999999999995</v>
      </c>
      <c r="N32" s="147">
        <f t="shared" si="4"/>
        <v>-3.9395635142697283E-2</v>
      </c>
    </row>
    <row r="33" spans="2:16" x14ac:dyDescent="0.25">
      <c r="B33" s="145" t="s">
        <v>78</v>
      </c>
      <c r="C33" s="231">
        <v>0.32929999999999998</v>
      </c>
      <c r="D33" s="147"/>
      <c r="E33" s="231">
        <v>0.23600000000000002</v>
      </c>
      <c r="F33" s="147">
        <f t="shared" si="2"/>
        <v>-0.28332827209231692</v>
      </c>
      <c r="G33" s="231">
        <v>0.65749999999999997</v>
      </c>
      <c r="H33" s="147">
        <f t="shared" si="2"/>
        <v>1.7860169491525419</v>
      </c>
      <c r="I33" s="231">
        <v>0.74230000000000007</v>
      </c>
      <c r="J33" s="147">
        <f t="shared" si="2"/>
        <v>0.12897338403041836</v>
      </c>
      <c r="K33" s="231">
        <v>0.83799999999999997</v>
      </c>
      <c r="L33" s="147">
        <f t="shared" si="3"/>
        <v>0.12892361578876455</v>
      </c>
      <c r="M33" s="231">
        <v>0.77800000000000002</v>
      </c>
      <c r="N33" s="147">
        <f t="shared" si="4"/>
        <v>-7.1599045346061985E-2</v>
      </c>
    </row>
    <row r="34" spans="2:16" x14ac:dyDescent="0.25">
      <c r="B34" s="145" t="s">
        <v>80</v>
      </c>
      <c r="C34" s="231">
        <v>0</v>
      </c>
      <c r="D34" s="147"/>
      <c r="E34" s="231">
        <v>0.2</v>
      </c>
      <c r="F34" s="147" t="str">
        <f t="shared" si="2"/>
        <v>-</v>
      </c>
      <c r="G34" s="231">
        <v>0.62850000000000006</v>
      </c>
      <c r="H34" s="147">
        <f t="shared" si="2"/>
        <v>2.1425000000000001</v>
      </c>
      <c r="I34" s="231">
        <v>0.6774</v>
      </c>
      <c r="J34" s="147">
        <f t="shared" si="2"/>
        <v>7.7804295942720758E-2</v>
      </c>
      <c r="K34" s="231">
        <v>0.68799999999999994</v>
      </c>
      <c r="L34" s="147">
        <f t="shared" si="3"/>
        <v>1.5648066135222738E-2</v>
      </c>
      <c r="M34" s="231">
        <v>0.70379999999999998</v>
      </c>
      <c r="N34" s="147">
        <f t="shared" si="4"/>
        <v>2.296511627906983E-2</v>
      </c>
    </row>
    <row r="35" spans="2:16" x14ac:dyDescent="0.25">
      <c r="B35" s="145" t="s">
        <v>82</v>
      </c>
      <c r="C35" s="231">
        <v>0</v>
      </c>
      <c r="D35" s="147"/>
      <c r="E35" s="231">
        <v>0.41539999999999999</v>
      </c>
      <c r="F35" s="147" t="str">
        <f t="shared" si="2"/>
        <v>-</v>
      </c>
      <c r="G35" s="231">
        <v>0.59889999999999999</v>
      </c>
      <c r="H35" s="147">
        <f t="shared" si="2"/>
        <v>0.44174289841116998</v>
      </c>
      <c r="I35" s="231">
        <v>0.62049999999999994</v>
      </c>
      <c r="J35" s="147">
        <f t="shared" si="2"/>
        <v>3.6066121222240621E-2</v>
      </c>
      <c r="K35" s="231">
        <v>0.68579999999999997</v>
      </c>
      <c r="L35" s="147">
        <f t="shared" si="3"/>
        <v>0.10523771152296546</v>
      </c>
      <c r="M35" s="231">
        <v>0.67819999999999991</v>
      </c>
      <c r="N35" s="147">
        <f t="shared" si="4"/>
        <v>-1.1081948089822213E-2</v>
      </c>
    </row>
    <row r="36" spans="2:16" x14ac:dyDescent="0.25">
      <c r="B36" s="145" t="s">
        <v>84</v>
      </c>
      <c r="C36" s="231">
        <v>0</v>
      </c>
      <c r="D36" s="147"/>
      <c r="E36" s="231">
        <v>0.41689999999999999</v>
      </c>
      <c r="F36" s="147" t="str">
        <f t="shared" si="2"/>
        <v>-</v>
      </c>
      <c r="G36" s="231">
        <v>0.6926000000000001</v>
      </c>
      <c r="H36" s="147">
        <f t="shared" si="2"/>
        <v>0.66130966658671175</v>
      </c>
      <c r="I36" s="231">
        <v>0.73419999999999996</v>
      </c>
      <c r="J36" s="147">
        <f t="shared" si="2"/>
        <v>6.0063528732312799E-2</v>
      </c>
      <c r="K36" s="231">
        <v>0.79610000000000003</v>
      </c>
      <c r="L36" s="147">
        <f t="shared" si="3"/>
        <v>8.4309452465268331E-2</v>
      </c>
      <c r="M36" s="231">
        <v>0.74419999999999997</v>
      </c>
      <c r="N36" s="147">
        <f t="shared" si="4"/>
        <v>-6.5192814972993451E-2</v>
      </c>
    </row>
    <row r="37" spans="2:16" x14ac:dyDescent="0.25">
      <c r="B37" s="145" t="s">
        <v>86</v>
      </c>
      <c r="C37" s="231">
        <v>0</v>
      </c>
      <c r="D37" s="147"/>
      <c r="E37" s="231">
        <v>0.55659999999999998</v>
      </c>
      <c r="F37" s="147" t="str">
        <f t="shared" si="2"/>
        <v>-</v>
      </c>
      <c r="G37" s="231">
        <v>0.74109999999999998</v>
      </c>
      <c r="H37" s="147">
        <f t="shared" si="2"/>
        <v>0.33147682357168518</v>
      </c>
      <c r="I37" s="231">
        <v>0.78040000000000009</v>
      </c>
      <c r="J37" s="147">
        <f t="shared" si="2"/>
        <v>5.3029280798812639E-2</v>
      </c>
      <c r="K37" s="231">
        <v>0.878</v>
      </c>
      <c r="L37" s="147">
        <f t="shared" si="3"/>
        <v>0.12506406970784201</v>
      </c>
      <c r="M37" s="231">
        <v>0.84409999999999996</v>
      </c>
      <c r="N37" s="147">
        <f t="shared" si="4"/>
        <v>-3.861047835990894E-2</v>
      </c>
    </row>
    <row r="38" spans="2:16" x14ac:dyDescent="0.25">
      <c r="B38" s="145" t="s">
        <v>88</v>
      </c>
      <c r="C38" s="231">
        <v>0.49719999999999998</v>
      </c>
      <c r="D38" s="147"/>
      <c r="E38" s="231">
        <v>0.61680000000000001</v>
      </c>
      <c r="F38" s="147">
        <f t="shared" si="2"/>
        <v>0.24054706355591327</v>
      </c>
      <c r="G38" s="231">
        <v>0.74629999999999996</v>
      </c>
      <c r="H38" s="147">
        <f t="shared" si="2"/>
        <v>0.20995460440985725</v>
      </c>
      <c r="I38" s="231">
        <v>0.85400000000000009</v>
      </c>
      <c r="J38" s="147">
        <f t="shared" si="2"/>
        <v>0.14431193889856653</v>
      </c>
      <c r="K38" s="231">
        <v>0.90229999999999999</v>
      </c>
      <c r="L38" s="147">
        <f t="shared" si="3"/>
        <v>5.6557377049180291E-2</v>
      </c>
      <c r="M38" s="231">
        <v>0.91480000000000006</v>
      </c>
      <c r="N38" s="147">
        <f t="shared" si="4"/>
        <v>1.3853485536961196E-2</v>
      </c>
    </row>
    <row r="39" spans="2:16" x14ac:dyDescent="0.25">
      <c r="B39" s="145" t="s">
        <v>90</v>
      </c>
      <c r="C39" s="231">
        <v>0.32750000000000001</v>
      </c>
      <c r="D39" s="147"/>
      <c r="E39" s="231">
        <v>0.63070000000000004</v>
      </c>
      <c r="F39" s="147">
        <f t="shared" si="2"/>
        <v>0.92580152671755722</v>
      </c>
      <c r="G39" s="231">
        <v>0.76680000000000004</v>
      </c>
      <c r="H39" s="147">
        <f t="shared" si="2"/>
        <v>0.21579197716822573</v>
      </c>
      <c r="I39" s="231">
        <v>0.79760000000000009</v>
      </c>
      <c r="J39" s="147">
        <f t="shared" si="2"/>
        <v>4.016692749087114E-2</v>
      </c>
      <c r="K39" s="231">
        <v>0.82719999999999994</v>
      </c>
      <c r="L39" s="147">
        <f t="shared" si="3"/>
        <v>3.7111334002005725E-2</v>
      </c>
      <c r="M39" s="231">
        <v>0.77010000000000001</v>
      </c>
      <c r="N39" s="147">
        <f t="shared" si="4"/>
        <v>-6.902804642166338E-2</v>
      </c>
    </row>
    <row r="40" spans="2:16" x14ac:dyDescent="0.25">
      <c r="B40" s="145" t="s">
        <v>92</v>
      </c>
      <c r="C40" s="231">
        <v>0.25489999999999996</v>
      </c>
      <c r="D40" s="147"/>
      <c r="E40" s="231">
        <v>0.60609999999999997</v>
      </c>
      <c r="F40" s="147">
        <f t="shared" si="2"/>
        <v>1.3777952138093372</v>
      </c>
      <c r="G40" s="231">
        <v>0.70319999999999994</v>
      </c>
      <c r="H40" s="147">
        <f t="shared" si="2"/>
        <v>0.16020458670186444</v>
      </c>
      <c r="I40" s="231">
        <v>0.7548999999999999</v>
      </c>
      <c r="J40" s="147">
        <f t="shared" si="2"/>
        <v>7.3521046643913568E-2</v>
      </c>
      <c r="K40" s="231">
        <v>0.8237000000000001</v>
      </c>
      <c r="L40" s="147">
        <f t="shared" si="3"/>
        <v>9.1137899059478444E-2</v>
      </c>
      <c r="M40" s="231">
        <v>0.76730000000000009</v>
      </c>
      <c r="N40" s="147">
        <f t="shared" si="4"/>
        <v>-6.8471530897171284E-2</v>
      </c>
    </row>
    <row r="41" spans="2:16" x14ac:dyDescent="0.25">
      <c r="B41" s="145" t="s">
        <v>94</v>
      </c>
      <c r="C41" s="231">
        <v>0.19</v>
      </c>
      <c r="D41" s="147"/>
      <c r="E41" s="231">
        <v>0.61960000000000004</v>
      </c>
      <c r="F41" s="147">
        <f t="shared" si="2"/>
        <v>2.2610526315789476</v>
      </c>
      <c r="G41" s="231">
        <v>0.76680000000000004</v>
      </c>
      <c r="H41" s="147">
        <f t="shared" si="2"/>
        <v>0.2375726275016139</v>
      </c>
      <c r="I41" s="231">
        <v>0.8076000000000001</v>
      </c>
      <c r="J41" s="147">
        <f t="shared" si="2"/>
        <v>5.3208137715180071E-2</v>
      </c>
      <c r="K41" s="231">
        <v>0.84279999999999999</v>
      </c>
      <c r="L41" s="147">
        <f t="shared" si="3"/>
        <v>4.3585933630509999E-2</v>
      </c>
      <c r="M41" s="231"/>
      <c r="N41" s="147"/>
    </row>
    <row r="42" spans="2:16" x14ac:dyDescent="0.25">
      <c r="B42" s="145" t="s">
        <v>96</v>
      </c>
      <c r="C42" s="231">
        <v>0.20379999999999998</v>
      </c>
      <c r="D42" s="147"/>
      <c r="E42" s="231">
        <v>0.52300000000000002</v>
      </c>
      <c r="F42" s="147">
        <f t="shared" si="2"/>
        <v>1.5662414131501476</v>
      </c>
      <c r="G42" s="231">
        <v>0.69739999999999991</v>
      </c>
      <c r="H42" s="147">
        <f t="shared" si="2"/>
        <v>0.33346080305927317</v>
      </c>
      <c r="I42" s="231">
        <v>0.74459999999999993</v>
      </c>
      <c r="J42" s="147">
        <f t="shared" si="2"/>
        <v>6.767995411528549E-2</v>
      </c>
      <c r="K42" s="231">
        <v>0.7831999999999999</v>
      </c>
      <c r="L42" s="147">
        <f t="shared" si="3"/>
        <v>5.1839914047810964E-2</v>
      </c>
      <c r="M42" s="231"/>
      <c r="N42" s="147"/>
    </row>
    <row r="43" spans="2:16" ht="15.75" x14ac:dyDescent="0.25">
      <c r="B43" s="148" t="s">
        <v>33</v>
      </c>
      <c r="C43" s="233">
        <v>0.51022458290172568</v>
      </c>
      <c r="D43" s="150"/>
      <c r="E43" s="239">
        <v>0.51651565552296963</v>
      </c>
      <c r="F43" s="150">
        <f t="shared" si="2"/>
        <v>1.2330006887292022E-2</v>
      </c>
      <c r="G43" s="239">
        <v>0.66840723443186234</v>
      </c>
      <c r="H43" s="150">
        <f t="shared" si="2"/>
        <v>0.29406965168384525</v>
      </c>
      <c r="I43" s="233">
        <v>0.75711049413019116</v>
      </c>
      <c r="J43" s="150">
        <f t="shared" si="2"/>
        <v>0.1327084075828795</v>
      </c>
      <c r="K43" s="233">
        <v>0.81153602495705168</v>
      </c>
      <c r="L43" s="150">
        <f t="shared" si="3"/>
        <v>7.1885849223880527E-2</v>
      </c>
      <c r="M43" s="233"/>
      <c r="N43" s="150"/>
    </row>
    <row r="44" spans="2:16" ht="6" customHeight="1" x14ac:dyDescent="0.25"/>
    <row r="45" spans="2:16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162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163</v>
      </c>
    </row>
    <row r="50" spans="2:16" ht="22.5" thickTop="1" thickBot="1" x14ac:dyDescent="0.3">
      <c r="B50" s="137"/>
      <c r="C50" s="135" t="s">
        <v>64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72</v>
      </c>
      <c r="D52" s="143" t="str">
        <f>CONCATENATE("var ",RIGHT(C51,2),"/",RIGHT(C51-1,2))</f>
        <v>var 20/19</v>
      </c>
      <c r="E52" s="144" t="s">
        <v>72</v>
      </c>
      <c r="F52" s="143" t="str">
        <f>CONCATENATE("var ",RIGHT(E51,2),"/",RIGHT(C51,2))</f>
        <v>var 21/20</v>
      </c>
      <c r="G52" s="144" t="s">
        <v>72</v>
      </c>
      <c r="H52" s="143" t="str">
        <f>CONCATENATE("var ",RIGHT(G51,2),"/",RIGHT(E51,2))</f>
        <v>var 22/21</v>
      </c>
      <c r="I52" s="144" t="s">
        <v>72</v>
      </c>
      <c r="J52" s="143" t="str">
        <f>CONCATENATE("var ",RIGHT(I51,2),"/",RIGHT(G51,2))</f>
        <v>var 23/22</v>
      </c>
      <c r="K52" s="144" t="s">
        <v>72</v>
      </c>
      <c r="L52" s="143" t="str">
        <f>CONCATENATE("var ",RIGHT(K51,2),"/",RIGHT(I51,2))</f>
        <v>var 24/23</v>
      </c>
      <c r="M52" s="144" t="s">
        <v>72</v>
      </c>
      <c r="N52" s="143" t="str">
        <f>CONCATENATE("var ",RIGHT(M51,2),"/",RIGHT(K51,2))</f>
        <v>var 25/24</v>
      </c>
    </row>
    <row r="53" spans="2:16" x14ac:dyDescent="0.25">
      <c r="B53" s="145" t="s">
        <v>74</v>
      </c>
      <c r="C53" s="231">
        <v>0.76760000000000006</v>
      </c>
      <c r="D53" s="147"/>
      <c r="E53" s="231">
        <v>0</v>
      </c>
      <c r="F53" s="147">
        <f t="shared" ref="F53:J65" si="5">IFERROR(E53/C53-1,"-")</f>
        <v>-1</v>
      </c>
      <c r="G53" s="231">
        <v>0</v>
      </c>
      <c r="H53" s="147" t="str">
        <f t="shared" si="5"/>
        <v>-</v>
      </c>
      <c r="I53" s="231">
        <v>0.79079999999999995</v>
      </c>
      <c r="J53" s="147" t="str">
        <f t="shared" si="5"/>
        <v>-</v>
      </c>
      <c r="K53" s="231">
        <v>0.80859999999999999</v>
      </c>
      <c r="L53" s="147">
        <f t="shared" ref="L53:L65" si="6">IFERROR(K53/I53-1,"-")</f>
        <v>2.2508851795649987E-2</v>
      </c>
      <c r="M53" s="231">
        <v>0.83109999999999995</v>
      </c>
      <c r="N53" s="147">
        <f t="shared" ref="N53:N62" si="7">IFERROR(M53/K53-1,"-")</f>
        <v>2.7825871877318775E-2</v>
      </c>
    </row>
    <row r="54" spans="2:16" x14ac:dyDescent="0.25">
      <c r="B54" s="145" t="s">
        <v>76</v>
      </c>
      <c r="C54" s="231">
        <v>0.72809999999999997</v>
      </c>
      <c r="D54" s="147"/>
      <c r="E54" s="231">
        <v>0</v>
      </c>
      <c r="F54" s="147">
        <f t="shared" si="5"/>
        <v>-1</v>
      </c>
      <c r="G54" s="231">
        <v>0</v>
      </c>
      <c r="H54" s="147" t="str">
        <f t="shared" si="5"/>
        <v>-</v>
      </c>
      <c r="I54" s="231">
        <v>0.76780000000000004</v>
      </c>
      <c r="J54" s="147" t="str">
        <f t="shared" si="5"/>
        <v>-</v>
      </c>
      <c r="K54" s="231">
        <v>0.89769999999999994</v>
      </c>
      <c r="L54" s="147">
        <f t="shared" si="6"/>
        <v>0.16918468351133087</v>
      </c>
      <c r="M54" s="231">
        <v>0.87170000000000003</v>
      </c>
      <c r="N54" s="147">
        <f t="shared" si="7"/>
        <v>-2.8962905202183253E-2</v>
      </c>
    </row>
    <row r="55" spans="2:16" x14ac:dyDescent="0.25">
      <c r="B55" s="145" t="s">
        <v>78</v>
      </c>
      <c r="C55" s="231">
        <v>0.34130000000000005</v>
      </c>
      <c r="D55" s="147"/>
      <c r="E55" s="231">
        <v>0</v>
      </c>
      <c r="F55" s="147">
        <f t="shared" si="5"/>
        <v>-1</v>
      </c>
      <c r="G55" s="231">
        <v>0</v>
      </c>
      <c r="H55" s="147" t="str">
        <f t="shared" si="5"/>
        <v>-</v>
      </c>
      <c r="I55" s="231">
        <v>0.74870000000000003</v>
      </c>
      <c r="J55" s="147" t="str">
        <f t="shared" si="5"/>
        <v>-</v>
      </c>
      <c r="K55" s="231">
        <v>0.84279999999999999</v>
      </c>
      <c r="L55" s="147">
        <f t="shared" si="6"/>
        <v>0.12568451983437945</v>
      </c>
      <c r="M55" s="231">
        <v>0.7762</v>
      </c>
      <c r="N55" s="147">
        <f t="shared" si="7"/>
        <v>-7.9022306597057446E-2</v>
      </c>
    </row>
    <row r="56" spans="2:16" x14ac:dyDescent="0.25">
      <c r="B56" s="145" t="s">
        <v>80</v>
      </c>
      <c r="C56" s="231">
        <v>0</v>
      </c>
      <c r="D56" s="147"/>
      <c r="E56" s="231">
        <v>0</v>
      </c>
      <c r="F56" s="147" t="str">
        <f t="shared" si="5"/>
        <v>-</v>
      </c>
      <c r="G56" s="231">
        <v>0</v>
      </c>
      <c r="H56" s="147" t="str">
        <f t="shared" si="5"/>
        <v>-</v>
      </c>
      <c r="I56" s="231">
        <v>0.68180000000000007</v>
      </c>
      <c r="J56" s="147" t="str">
        <f t="shared" si="5"/>
        <v>-</v>
      </c>
      <c r="K56" s="231">
        <v>0.69059999999999999</v>
      </c>
      <c r="L56" s="147">
        <f t="shared" si="6"/>
        <v>1.2907010853622669E-2</v>
      </c>
      <c r="M56" s="231">
        <v>0.7145999999999999</v>
      </c>
      <c r="N56" s="147">
        <f t="shared" si="7"/>
        <v>3.4752389226759162E-2</v>
      </c>
    </row>
    <row r="57" spans="2:16" x14ac:dyDescent="0.25">
      <c r="B57" s="145" t="s">
        <v>82</v>
      </c>
      <c r="C57" s="231">
        <v>0</v>
      </c>
      <c r="D57" s="147"/>
      <c r="E57" s="231">
        <v>0</v>
      </c>
      <c r="F57" s="147" t="str">
        <f t="shared" si="5"/>
        <v>-</v>
      </c>
      <c r="G57" s="231">
        <v>0</v>
      </c>
      <c r="H57" s="147" t="str">
        <f t="shared" si="5"/>
        <v>-</v>
      </c>
      <c r="I57" s="231">
        <v>0.62229999999999996</v>
      </c>
      <c r="J57" s="147" t="str">
        <f t="shared" si="5"/>
        <v>-</v>
      </c>
      <c r="K57" s="231">
        <v>0.69530000000000003</v>
      </c>
      <c r="L57" s="147">
        <f t="shared" si="6"/>
        <v>0.11730676522577554</v>
      </c>
      <c r="M57" s="231">
        <v>0.68640000000000001</v>
      </c>
      <c r="N57" s="147">
        <f t="shared" si="7"/>
        <v>-1.2800230116496558E-2</v>
      </c>
    </row>
    <row r="58" spans="2:16" x14ac:dyDescent="0.25">
      <c r="B58" s="145" t="s">
        <v>84</v>
      </c>
      <c r="C58" s="231">
        <v>0</v>
      </c>
      <c r="D58" s="147"/>
      <c r="E58" s="231">
        <v>0</v>
      </c>
      <c r="F58" s="147" t="str">
        <f t="shared" si="5"/>
        <v>-</v>
      </c>
      <c r="G58" s="231">
        <v>0</v>
      </c>
      <c r="H58" s="147" t="str">
        <f t="shared" si="5"/>
        <v>-</v>
      </c>
      <c r="I58" s="231">
        <v>0.75269999999999992</v>
      </c>
      <c r="J58" s="147" t="str">
        <f t="shared" si="5"/>
        <v>-</v>
      </c>
      <c r="K58" s="231">
        <v>0.81299999999999994</v>
      </c>
      <c r="L58" s="147">
        <f t="shared" si="6"/>
        <v>8.0111598246313198E-2</v>
      </c>
      <c r="M58" s="231">
        <v>0.75390000000000001</v>
      </c>
      <c r="N58" s="147">
        <f t="shared" si="7"/>
        <v>-7.2693726937269276E-2</v>
      </c>
    </row>
    <row r="59" spans="2:16" x14ac:dyDescent="0.25">
      <c r="B59" s="145" t="s">
        <v>86</v>
      </c>
      <c r="C59" s="231">
        <v>0</v>
      </c>
      <c r="D59" s="147"/>
      <c r="E59" s="231">
        <v>0</v>
      </c>
      <c r="F59" s="147" t="str">
        <f t="shared" si="5"/>
        <v>-</v>
      </c>
      <c r="G59" s="231">
        <v>0</v>
      </c>
      <c r="H59" s="147" t="str">
        <f t="shared" si="5"/>
        <v>-</v>
      </c>
      <c r="I59" s="231">
        <v>0.80590000000000006</v>
      </c>
      <c r="J59" s="147" t="str">
        <f t="shared" si="5"/>
        <v>-</v>
      </c>
      <c r="K59" s="231">
        <v>0.89379999999999993</v>
      </c>
      <c r="L59" s="147">
        <f t="shared" si="6"/>
        <v>0.10907060429333648</v>
      </c>
      <c r="M59" s="231">
        <v>0.85569999999999991</v>
      </c>
      <c r="N59" s="147">
        <f t="shared" si="7"/>
        <v>-4.2626985902886605E-2</v>
      </c>
    </row>
    <row r="60" spans="2:16" x14ac:dyDescent="0.25">
      <c r="B60" s="145" t="s">
        <v>88</v>
      </c>
      <c r="C60" s="231">
        <v>0.49359999999999998</v>
      </c>
      <c r="D60" s="147"/>
      <c r="E60" s="231">
        <v>0</v>
      </c>
      <c r="F60" s="147">
        <f t="shared" si="5"/>
        <v>-1</v>
      </c>
      <c r="G60" s="231">
        <v>0</v>
      </c>
      <c r="H60" s="147" t="str">
        <f t="shared" si="5"/>
        <v>-</v>
      </c>
      <c r="I60" s="231">
        <v>0.88529999999999998</v>
      </c>
      <c r="J60" s="147" t="str">
        <f t="shared" si="5"/>
        <v>-</v>
      </c>
      <c r="K60" s="231">
        <v>0.91599999999999993</v>
      </c>
      <c r="L60" s="147">
        <f t="shared" si="6"/>
        <v>3.4677510448435589E-2</v>
      </c>
      <c r="M60" s="231">
        <v>0.92579999999999996</v>
      </c>
      <c r="N60" s="147">
        <f t="shared" si="7"/>
        <v>1.0698689956331942E-2</v>
      </c>
    </row>
    <row r="61" spans="2:16" x14ac:dyDescent="0.25">
      <c r="B61" s="145" t="s">
        <v>90</v>
      </c>
      <c r="C61" s="231">
        <v>0.32579999999999998</v>
      </c>
      <c r="D61" s="147"/>
      <c r="E61" s="231">
        <v>0</v>
      </c>
      <c r="F61" s="147">
        <f t="shared" si="5"/>
        <v>-1</v>
      </c>
      <c r="G61" s="231">
        <v>0</v>
      </c>
      <c r="H61" s="147" t="str">
        <f t="shared" si="5"/>
        <v>-</v>
      </c>
      <c r="I61" s="231">
        <v>0.81169999999999998</v>
      </c>
      <c r="J61" s="147" t="str">
        <f t="shared" si="5"/>
        <v>-</v>
      </c>
      <c r="K61" s="231">
        <v>0.83810000000000007</v>
      </c>
      <c r="L61" s="147">
        <f t="shared" si="6"/>
        <v>3.2524331649624427E-2</v>
      </c>
      <c r="M61" s="231">
        <v>0.78170000000000006</v>
      </c>
      <c r="N61" s="147">
        <f t="shared" si="7"/>
        <v>-6.7295072187089855E-2</v>
      </c>
    </row>
    <row r="62" spans="2:16" x14ac:dyDescent="0.25">
      <c r="B62" s="145" t="s">
        <v>92</v>
      </c>
      <c r="C62" s="231">
        <v>0.23710000000000001</v>
      </c>
      <c r="D62" s="147"/>
      <c r="E62" s="231">
        <v>0</v>
      </c>
      <c r="F62" s="147">
        <f t="shared" si="5"/>
        <v>-1</v>
      </c>
      <c r="G62" s="231">
        <v>0</v>
      </c>
      <c r="H62" s="147" t="str">
        <f t="shared" si="5"/>
        <v>-</v>
      </c>
      <c r="I62" s="231">
        <v>0.7712</v>
      </c>
      <c r="J62" s="147" t="str">
        <f t="shared" si="5"/>
        <v>-</v>
      </c>
      <c r="K62" s="231">
        <v>0.83719999999999994</v>
      </c>
      <c r="L62" s="147">
        <f t="shared" si="6"/>
        <v>8.5580912863070457E-2</v>
      </c>
      <c r="M62" s="231">
        <v>0.77659999999999996</v>
      </c>
      <c r="N62" s="147">
        <f t="shared" si="7"/>
        <v>-7.2384137601528842E-2</v>
      </c>
    </row>
    <row r="63" spans="2:16" x14ac:dyDescent="0.25">
      <c r="B63" s="145" t="s">
        <v>94</v>
      </c>
      <c r="C63" s="231">
        <v>0.18969999999999998</v>
      </c>
      <c r="D63" s="147"/>
      <c r="E63" s="231">
        <v>0</v>
      </c>
      <c r="F63" s="147">
        <f t="shared" si="5"/>
        <v>-1</v>
      </c>
      <c r="G63" s="231">
        <v>0</v>
      </c>
      <c r="H63" s="147" t="str">
        <f t="shared" si="5"/>
        <v>-</v>
      </c>
      <c r="I63" s="231">
        <v>0.80299999999999994</v>
      </c>
      <c r="J63" s="147" t="str">
        <f t="shared" si="5"/>
        <v>-</v>
      </c>
      <c r="K63" s="231">
        <v>0.84709999999999996</v>
      </c>
      <c r="L63" s="147">
        <f t="shared" si="6"/>
        <v>5.4919053549190577E-2</v>
      </c>
      <c r="M63" s="231"/>
      <c r="N63" s="147"/>
    </row>
    <row r="64" spans="2:16" x14ac:dyDescent="0.25">
      <c r="B64" s="145" t="s">
        <v>96</v>
      </c>
      <c r="C64" s="231">
        <v>0.1782</v>
      </c>
      <c r="D64" s="147"/>
      <c r="E64" s="231">
        <v>0</v>
      </c>
      <c r="F64" s="147">
        <f t="shared" si="5"/>
        <v>-1</v>
      </c>
      <c r="G64" s="231">
        <v>0</v>
      </c>
      <c r="H64" s="147" t="str">
        <f t="shared" si="5"/>
        <v>-</v>
      </c>
      <c r="I64" s="231">
        <v>0.73840000000000006</v>
      </c>
      <c r="J64" s="147" t="str">
        <f t="shared" si="5"/>
        <v>-</v>
      </c>
      <c r="K64" s="231">
        <v>0.7823</v>
      </c>
      <c r="L64" s="147">
        <f t="shared" si="6"/>
        <v>5.9452871072589231E-2</v>
      </c>
      <c r="M64" s="231"/>
      <c r="N64" s="147"/>
    </row>
    <row r="65" spans="2:16" ht="15.75" x14ac:dyDescent="0.25">
      <c r="B65" s="148" t="s">
        <v>33</v>
      </c>
      <c r="C65" s="239">
        <v>0.51812467109371418</v>
      </c>
      <c r="D65" s="240"/>
      <c r="E65" s="241">
        <v>0.52124365322614574</v>
      </c>
      <c r="F65" s="240">
        <f t="shared" si="5"/>
        <v>6.0197522072200638E-3</v>
      </c>
      <c r="G65" s="241">
        <v>0.67804411957207555</v>
      </c>
      <c r="H65" s="240">
        <f t="shared" si="5"/>
        <v>0.3008199051929763</v>
      </c>
      <c r="I65" s="241">
        <v>0.76577549497344044</v>
      </c>
      <c r="J65" s="240">
        <f t="shared" si="5"/>
        <v>0.12938888911348956</v>
      </c>
      <c r="K65" s="241">
        <v>0.81915917960144258</v>
      </c>
      <c r="L65" s="240">
        <f t="shared" si="6"/>
        <v>6.9711925986680523E-2</v>
      </c>
      <c r="M65" s="241"/>
      <c r="N65" s="240"/>
    </row>
    <row r="66" spans="2:16" ht="6" customHeight="1" x14ac:dyDescent="0.25"/>
    <row r="67" spans="2:16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164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165</v>
      </c>
    </row>
    <row r="72" spans="2:16" ht="22.5" thickTop="1" thickBot="1" x14ac:dyDescent="0.3">
      <c r="B72" s="137"/>
      <c r="C72" s="135" t="s">
        <v>65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72</v>
      </c>
      <c r="D74" s="143" t="str">
        <f>CONCATENATE("var ",RIGHT(C73,2),"/",RIGHT(C73-1,2))</f>
        <v>var 20/19</v>
      </c>
      <c r="E74" s="144" t="s">
        <v>72</v>
      </c>
      <c r="F74" s="143" t="str">
        <f>CONCATENATE("var ",RIGHT(E73,2),"/",RIGHT(C73,2))</f>
        <v>var 21/20</v>
      </c>
      <c r="G74" s="144" t="s">
        <v>72</v>
      </c>
      <c r="H74" s="143" t="str">
        <f>CONCATENATE("var ",RIGHT(G73,2),"/",RIGHT(E73,2))</f>
        <v>var 22/21</v>
      </c>
      <c r="I74" s="144" t="s">
        <v>72</v>
      </c>
      <c r="J74" s="143" t="str">
        <f>CONCATENATE("var ",RIGHT(I73,2),"/",RIGHT(G73,2))</f>
        <v>var 23/22</v>
      </c>
      <c r="K74" s="144" t="s">
        <v>72</v>
      </c>
      <c r="L74" s="143" t="str">
        <f>CONCATENATE("var ",RIGHT(K73,2),"/",RIGHT(I73,2))</f>
        <v>var 24/23</v>
      </c>
      <c r="M74" s="144" t="s">
        <v>72</v>
      </c>
      <c r="N74" s="143" t="str">
        <f>CONCATENATE("var ",RIGHT(M73,2),"/",RIGHT(K73,2))</f>
        <v>var 25/24</v>
      </c>
    </row>
    <row r="75" spans="2:16" x14ac:dyDescent="0.25">
      <c r="B75" s="145" t="s">
        <v>74</v>
      </c>
      <c r="C75" s="231">
        <v>0.63829999999999998</v>
      </c>
      <c r="D75" s="147"/>
      <c r="E75" s="231">
        <v>0</v>
      </c>
      <c r="F75" s="147">
        <f t="shared" ref="F75:J87" si="8">IFERROR(E75/C75-1,"-")</f>
        <v>-1</v>
      </c>
      <c r="G75" s="231">
        <v>0</v>
      </c>
      <c r="H75" s="147" t="str">
        <f t="shared" si="8"/>
        <v>-</v>
      </c>
      <c r="I75" s="231">
        <v>0.80359999999999998</v>
      </c>
      <c r="J75" s="147" t="str">
        <f t="shared" si="8"/>
        <v>-</v>
      </c>
      <c r="K75" s="231">
        <v>0.83989999999999998</v>
      </c>
      <c r="L75" s="147">
        <f t="shared" ref="L75:L87" si="9">IFERROR(K75/I75-1,"-")</f>
        <v>4.517172722747631E-2</v>
      </c>
      <c r="M75" s="231">
        <v>0.84250000000000003</v>
      </c>
      <c r="N75" s="147">
        <f t="shared" ref="N75:N84" si="10">IFERROR(M75/K75-1,"-")</f>
        <v>3.0956066198357668E-3</v>
      </c>
    </row>
    <row r="76" spans="2:16" x14ac:dyDescent="0.25">
      <c r="B76" s="145" t="s">
        <v>76</v>
      </c>
      <c r="C76" s="231">
        <v>0.61350000000000005</v>
      </c>
      <c r="D76" s="147"/>
      <c r="E76" s="231">
        <v>0</v>
      </c>
      <c r="F76" s="147">
        <f t="shared" si="8"/>
        <v>-1</v>
      </c>
      <c r="G76" s="231">
        <v>0</v>
      </c>
      <c r="H76" s="147" t="str">
        <f t="shared" si="8"/>
        <v>-</v>
      </c>
      <c r="I76" s="231">
        <v>0.79700000000000004</v>
      </c>
      <c r="J76" s="147" t="str">
        <f t="shared" si="8"/>
        <v>-</v>
      </c>
      <c r="K76" s="231">
        <v>0.86670000000000003</v>
      </c>
      <c r="L76" s="147">
        <f t="shared" si="9"/>
        <v>8.7452948557088961E-2</v>
      </c>
      <c r="M76" s="231">
        <v>0.76989999999999992</v>
      </c>
      <c r="N76" s="147">
        <f t="shared" si="10"/>
        <v>-0.11168801199953859</v>
      </c>
    </row>
    <row r="77" spans="2:16" x14ac:dyDescent="0.25">
      <c r="B77" s="145" t="s">
        <v>78</v>
      </c>
      <c r="C77" s="231">
        <v>0.27779999999999999</v>
      </c>
      <c r="D77" s="147"/>
      <c r="E77" s="231">
        <v>0</v>
      </c>
      <c r="F77" s="147">
        <f t="shared" si="8"/>
        <v>-1</v>
      </c>
      <c r="G77" s="231">
        <v>0</v>
      </c>
      <c r="H77" s="147" t="str">
        <f t="shared" si="8"/>
        <v>-</v>
      </c>
      <c r="I77" s="231">
        <v>0.70279999999999998</v>
      </c>
      <c r="J77" s="147" t="str">
        <f t="shared" si="8"/>
        <v>-</v>
      </c>
      <c r="K77" s="231">
        <v>0.80810000000000004</v>
      </c>
      <c r="L77" s="147">
        <f t="shared" si="9"/>
        <v>0.14982925441092787</v>
      </c>
      <c r="M77" s="231">
        <v>0.79</v>
      </c>
      <c r="N77" s="147">
        <f t="shared" si="10"/>
        <v>-2.2398218042321449E-2</v>
      </c>
    </row>
    <row r="78" spans="2:16" x14ac:dyDescent="0.25">
      <c r="B78" s="145" t="s">
        <v>80</v>
      </c>
      <c r="C78" s="231">
        <v>0</v>
      </c>
      <c r="D78" s="147"/>
      <c r="E78" s="231">
        <v>0</v>
      </c>
      <c r="F78" s="147" t="str">
        <f t="shared" si="8"/>
        <v>-</v>
      </c>
      <c r="G78" s="231">
        <v>0</v>
      </c>
      <c r="H78" s="147" t="str">
        <f t="shared" si="8"/>
        <v>-</v>
      </c>
      <c r="I78" s="231">
        <v>0.64980000000000004</v>
      </c>
      <c r="J78" s="147" t="str">
        <f t="shared" si="8"/>
        <v>-</v>
      </c>
      <c r="K78" s="231">
        <v>0.67090000000000005</v>
      </c>
      <c r="L78" s="147">
        <f t="shared" si="9"/>
        <v>3.2471529701446622E-2</v>
      </c>
      <c r="M78" s="231">
        <v>0.63729999999999998</v>
      </c>
      <c r="N78" s="147">
        <f t="shared" si="10"/>
        <v>-5.0081979430615653E-2</v>
      </c>
    </row>
    <row r="79" spans="2:16" x14ac:dyDescent="0.25">
      <c r="B79" s="145" t="s">
        <v>82</v>
      </c>
      <c r="C79" s="231">
        <v>0</v>
      </c>
      <c r="D79" s="147"/>
      <c r="E79" s="231">
        <v>0</v>
      </c>
      <c r="F79" s="147" t="str">
        <f t="shared" si="8"/>
        <v>-</v>
      </c>
      <c r="G79" s="231">
        <v>0</v>
      </c>
      <c r="H79" s="147" t="str">
        <f t="shared" si="8"/>
        <v>-</v>
      </c>
      <c r="I79" s="231">
        <v>0.60970000000000002</v>
      </c>
      <c r="J79" s="147" t="str">
        <f t="shared" si="8"/>
        <v>-</v>
      </c>
      <c r="K79" s="231">
        <v>0.62439999999999996</v>
      </c>
      <c r="L79" s="147">
        <f t="shared" si="9"/>
        <v>2.4110218140068751E-2</v>
      </c>
      <c r="M79" s="231">
        <v>0.62740000000000007</v>
      </c>
      <c r="N79" s="147">
        <f t="shared" si="10"/>
        <v>4.8046124279310654E-3</v>
      </c>
    </row>
    <row r="80" spans="2:16" x14ac:dyDescent="0.25">
      <c r="B80" s="145" t="s">
        <v>84</v>
      </c>
      <c r="C80" s="231">
        <v>0</v>
      </c>
      <c r="D80" s="147"/>
      <c r="E80" s="231">
        <v>0</v>
      </c>
      <c r="F80" s="147" t="str">
        <f t="shared" si="8"/>
        <v>-</v>
      </c>
      <c r="G80" s="231">
        <v>0</v>
      </c>
      <c r="H80" s="147" t="str">
        <f t="shared" si="8"/>
        <v>-</v>
      </c>
      <c r="I80" s="231">
        <v>0.62639999999999996</v>
      </c>
      <c r="J80" s="147" t="str">
        <f t="shared" si="8"/>
        <v>-</v>
      </c>
      <c r="K80" s="231">
        <v>0.68590000000000007</v>
      </c>
      <c r="L80" s="147">
        <f t="shared" si="9"/>
        <v>9.4987228607918528E-2</v>
      </c>
      <c r="M80" s="231">
        <v>0.68400000000000005</v>
      </c>
      <c r="N80" s="147">
        <f t="shared" si="10"/>
        <v>-2.7700831024930483E-3</v>
      </c>
    </row>
    <row r="81" spans="2:16" x14ac:dyDescent="0.25">
      <c r="B81" s="145" t="s">
        <v>86</v>
      </c>
      <c r="C81" s="231">
        <v>0</v>
      </c>
      <c r="D81" s="147"/>
      <c r="E81" s="231">
        <v>0</v>
      </c>
      <c r="F81" s="147" t="str">
        <f t="shared" si="8"/>
        <v>-</v>
      </c>
      <c r="G81" s="231">
        <v>0</v>
      </c>
      <c r="H81" s="147" t="str">
        <f t="shared" si="8"/>
        <v>-</v>
      </c>
      <c r="I81" s="231">
        <v>0.62450000000000006</v>
      </c>
      <c r="J81" s="147" t="str">
        <f t="shared" si="8"/>
        <v>-</v>
      </c>
      <c r="K81" s="231">
        <v>0.7752</v>
      </c>
      <c r="L81" s="147">
        <f t="shared" si="9"/>
        <v>0.24131305044035223</v>
      </c>
      <c r="M81" s="231">
        <v>0.77099999999999991</v>
      </c>
      <c r="N81" s="147">
        <f t="shared" si="10"/>
        <v>-5.4179566563469228E-3</v>
      </c>
    </row>
    <row r="82" spans="2:16" x14ac:dyDescent="0.25">
      <c r="B82" s="145" t="s">
        <v>88</v>
      </c>
      <c r="C82" s="231">
        <v>0.53620000000000001</v>
      </c>
      <c r="D82" s="147"/>
      <c r="E82" s="231">
        <v>0</v>
      </c>
      <c r="F82" s="147">
        <f t="shared" si="8"/>
        <v>-1</v>
      </c>
      <c r="G82" s="231">
        <v>0</v>
      </c>
      <c r="H82" s="147" t="str">
        <f t="shared" si="8"/>
        <v>-</v>
      </c>
      <c r="I82" s="231">
        <v>0.66010000000000002</v>
      </c>
      <c r="J82" s="147" t="str">
        <f t="shared" si="8"/>
        <v>-</v>
      </c>
      <c r="K82" s="231">
        <v>0.81310000000000004</v>
      </c>
      <c r="L82" s="147">
        <f t="shared" si="9"/>
        <v>0.23178306317224662</v>
      </c>
      <c r="M82" s="231">
        <v>0.84589999999999999</v>
      </c>
      <c r="N82" s="147">
        <f t="shared" si="10"/>
        <v>4.033944164309422E-2</v>
      </c>
    </row>
    <row r="83" spans="2:16" x14ac:dyDescent="0.25">
      <c r="B83" s="145" t="s">
        <v>90</v>
      </c>
      <c r="C83" s="231">
        <v>0.34189999999999998</v>
      </c>
      <c r="D83" s="147"/>
      <c r="E83" s="231">
        <v>0</v>
      </c>
      <c r="F83" s="147">
        <f t="shared" si="8"/>
        <v>-1</v>
      </c>
      <c r="G83" s="231">
        <v>0</v>
      </c>
      <c r="H83" s="147" t="str">
        <f t="shared" si="8"/>
        <v>-</v>
      </c>
      <c r="I83" s="231">
        <v>0.70979999999999999</v>
      </c>
      <c r="J83" s="147" t="str">
        <f t="shared" si="8"/>
        <v>-</v>
      </c>
      <c r="K83" s="231">
        <v>0.75639999999999996</v>
      </c>
      <c r="L83" s="147">
        <f t="shared" si="9"/>
        <v>6.5652296421527145E-2</v>
      </c>
      <c r="M83" s="231">
        <v>0.69810000000000005</v>
      </c>
      <c r="N83" s="147">
        <f t="shared" si="10"/>
        <v>-7.7075621364357416E-2</v>
      </c>
    </row>
    <row r="84" spans="2:16" x14ac:dyDescent="0.25">
      <c r="B84" s="145" t="s">
        <v>92</v>
      </c>
      <c r="C84" s="231">
        <v>0.38219999999999998</v>
      </c>
      <c r="D84" s="147"/>
      <c r="E84" s="231">
        <v>0</v>
      </c>
      <c r="F84" s="147">
        <f t="shared" si="8"/>
        <v>-1</v>
      </c>
      <c r="G84" s="231">
        <v>0</v>
      </c>
      <c r="H84" s="147" t="str">
        <f t="shared" si="8"/>
        <v>-</v>
      </c>
      <c r="I84" s="231">
        <v>0.6543000000000001</v>
      </c>
      <c r="J84" s="147" t="str">
        <f t="shared" si="8"/>
        <v>-</v>
      </c>
      <c r="K84" s="231">
        <v>0.73659999999999992</v>
      </c>
      <c r="L84" s="147">
        <f t="shared" si="9"/>
        <v>0.1257832798410512</v>
      </c>
      <c r="M84" s="231">
        <v>0.70920000000000005</v>
      </c>
      <c r="N84" s="147">
        <f t="shared" si="10"/>
        <v>-3.7197936464838266E-2</v>
      </c>
    </row>
    <row r="85" spans="2:16" x14ac:dyDescent="0.25">
      <c r="B85" s="145" t="s">
        <v>94</v>
      </c>
      <c r="C85" s="231">
        <v>0.19120000000000001</v>
      </c>
      <c r="D85" s="147"/>
      <c r="E85" s="231">
        <v>0</v>
      </c>
      <c r="F85" s="147">
        <f t="shared" si="8"/>
        <v>-1</v>
      </c>
      <c r="G85" s="231">
        <v>0</v>
      </c>
      <c r="H85" s="147" t="str">
        <f t="shared" si="8"/>
        <v>-</v>
      </c>
      <c r="I85" s="231">
        <v>0.83599999999999997</v>
      </c>
      <c r="J85" s="147" t="str">
        <f t="shared" si="8"/>
        <v>-</v>
      </c>
      <c r="K85" s="231">
        <v>0.81559999999999999</v>
      </c>
      <c r="L85" s="147">
        <f t="shared" si="9"/>
        <v>-2.4401913875598091E-2</v>
      </c>
      <c r="M85" s="231"/>
      <c r="N85" s="147"/>
    </row>
    <row r="86" spans="2:16" x14ac:dyDescent="0.25">
      <c r="B86" s="145" t="s">
        <v>96</v>
      </c>
      <c r="C86" s="231">
        <v>0.30510000000000004</v>
      </c>
      <c r="D86" s="147"/>
      <c r="E86" s="231">
        <v>0</v>
      </c>
      <c r="F86" s="147">
        <f t="shared" si="8"/>
        <v>-1</v>
      </c>
      <c r="G86" s="231">
        <v>0</v>
      </c>
      <c r="H86" s="147" t="str">
        <f t="shared" si="8"/>
        <v>-</v>
      </c>
      <c r="I86" s="231">
        <v>0.78299999999999992</v>
      </c>
      <c r="J86" s="147" t="str">
        <f t="shared" si="8"/>
        <v>-</v>
      </c>
      <c r="K86" s="231">
        <v>0.78839999999999999</v>
      </c>
      <c r="L86" s="147">
        <f t="shared" si="9"/>
        <v>6.8965517241379448E-3</v>
      </c>
      <c r="M86" s="231"/>
      <c r="N86" s="147"/>
    </row>
    <row r="87" spans="2:16" ht="15.75" x14ac:dyDescent="0.25">
      <c r="B87" s="148" t="s">
        <v>33</v>
      </c>
      <c r="C87" s="239">
        <f>IFERROR(AVERAGE(C75:C86),"-")</f>
        <v>0.27384999999999998</v>
      </c>
      <c r="D87" s="240"/>
      <c r="E87" s="239">
        <f>IFERROR(AVERAGE(E75:E86),"-")</f>
        <v>0</v>
      </c>
      <c r="F87" s="240">
        <f t="shared" si="8"/>
        <v>-1</v>
      </c>
      <c r="G87" s="239">
        <f>IFERROR(AVERAGE(G75:G86),"-")</f>
        <v>0</v>
      </c>
      <c r="H87" s="240" t="str">
        <f t="shared" si="8"/>
        <v>-</v>
      </c>
      <c r="I87" s="239">
        <f>IFERROR(AVERAGE(I75:I86),"-")</f>
        <v>0.7047500000000001</v>
      </c>
      <c r="J87" s="240" t="str">
        <f t="shared" si="8"/>
        <v>-</v>
      </c>
      <c r="K87" s="239">
        <f>IFERROR(AVERAGE(K75:K86),"-")</f>
        <v>0.7651</v>
      </c>
      <c r="L87" s="240">
        <f t="shared" si="9"/>
        <v>8.5633203263568491E-2</v>
      </c>
      <c r="M87" s="241"/>
      <c r="N87" s="240"/>
    </row>
    <row r="88" spans="2:16" ht="6" customHeight="1" x14ac:dyDescent="0.25"/>
    <row r="89" spans="2:16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320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166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167</v>
      </c>
    </row>
    <row r="94" spans="2:16" ht="22.5" thickTop="1" thickBot="1" x14ac:dyDescent="0.3">
      <c r="B94" s="137"/>
      <c r="C94" s="135" t="s">
        <v>35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72</v>
      </c>
      <c r="D96" s="143" t="str">
        <f>CONCATENATE("var ",RIGHT(C95,2),"/",RIGHT(C95-1,2))</f>
        <v>var 20/19</v>
      </c>
      <c r="E96" s="144" t="s">
        <v>72</v>
      </c>
      <c r="F96" s="143" t="str">
        <f>CONCATENATE("var ",RIGHT(E95,2),"/",RIGHT(C95,2))</f>
        <v>var 21/20</v>
      </c>
      <c r="G96" s="144" t="s">
        <v>72</v>
      </c>
      <c r="H96" s="143" t="str">
        <f>CONCATENATE("var ",RIGHT(G95,2),"/",RIGHT(E95,2))</f>
        <v>var 22/21</v>
      </c>
      <c r="I96" s="144" t="s">
        <v>72</v>
      </c>
      <c r="J96" s="143" t="str">
        <f>CONCATENATE("var ",RIGHT(I95,2),"/",RIGHT(G95,2))</f>
        <v>var 23/22</v>
      </c>
      <c r="K96" s="144" t="s">
        <v>72</v>
      </c>
      <c r="L96" s="143" t="str">
        <f>CONCATENATE("var ",RIGHT(K95,2),"/",RIGHT(I95,2))</f>
        <v>var 24/23</v>
      </c>
      <c r="M96" s="144" t="s">
        <v>72</v>
      </c>
      <c r="N96" s="143" t="str">
        <f>CONCATENATE("var ",RIGHT(M95,2),"/",RIGHT(K95,2))</f>
        <v>var 25/24</v>
      </c>
    </row>
    <row r="97" spans="2:14" x14ac:dyDescent="0.25">
      <c r="B97" s="145" t="s">
        <v>74</v>
      </c>
      <c r="C97" s="231">
        <v>0.74680000000000002</v>
      </c>
      <c r="D97" s="147"/>
      <c r="E97" s="231">
        <v>0.12839999999999999</v>
      </c>
      <c r="F97" s="147">
        <f t="shared" ref="F97:J109" si="11">IFERROR(E97/C97-1,"-")</f>
        <v>-0.82806641671130155</v>
      </c>
      <c r="G97" s="231">
        <v>0.54770000000000008</v>
      </c>
      <c r="H97" s="147">
        <f t="shared" si="11"/>
        <v>3.2655763239875402</v>
      </c>
      <c r="I97" s="231">
        <v>0.72870000000000001</v>
      </c>
      <c r="J97" s="147">
        <f t="shared" si="11"/>
        <v>0.33047288661676077</v>
      </c>
      <c r="K97" s="231">
        <v>0.69540000000000002</v>
      </c>
      <c r="L97" s="147">
        <f t="shared" ref="L97:L109" si="12">IFERROR(K97/I97-1,"-")</f>
        <v>-4.5697818032111925E-2</v>
      </c>
      <c r="M97" s="231">
        <v>0.70499999999999996</v>
      </c>
      <c r="N97" s="147">
        <f t="shared" ref="N97:N106" si="13">IFERROR(M97/K97-1,"-")</f>
        <v>1.380500431406384E-2</v>
      </c>
    </row>
    <row r="98" spans="2:14" x14ac:dyDescent="0.25">
      <c r="B98" s="145" t="s">
        <v>76</v>
      </c>
      <c r="C98" s="231">
        <v>0.65659999999999996</v>
      </c>
      <c r="D98" s="147"/>
      <c r="E98" s="231">
        <v>0.1741</v>
      </c>
      <c r="F98" s="147">
        <f t="shared" si="11"/>
        <v>-0.73484617727688084</v>
      </c>
      <c r="G98" s="231">
        <v>0.60609999999999997</v>
      </c>
      <c r="H98" s="147">
        <f t="shared" si="11"/>
        <v>2.481332567489948</v>
      </c>
      <c r="I98" s="231">
        <v>0.74080000000000001</v>
      </c>
      <c r="J98" s="147">
        <f t="shared" si="11"/>
        <v>0.2222405543639665</v>
      </c>
      <c r="K98" s="231">
        <v>0.74750000000000005</v>
      </c>
      <c r="L98" s="147">
        <f t="shared" si="12"/>
        <v>9.0442764578835266E-3</v>
      </c>
      <c r="M98" s="231">
        <v>0.752</v>
      </c>
      <c r="N98" s="147">
        <f t="shared" si="13"/>
        <v>6.0200668896319698E-3</v>
      </c>
    </row>
    <row r="99" spans="2:14" x14ac:dyDescent="0.25">
      <c r="B99" s="145" t="s">
        <v>78</v>
      </c>
      <c r="C99" s="231">
        <v>0.33539999999999998</v>
      </c>
      <c r="D99" s="147"/>
      <c r="E99" s="231">
        <v>0.1898</v>
      </c>
      <c r="F99" s="147">
        <f t="shared" si="11"/>
        <v>-0.43410852713178294</v>
      </c>
      <c r="G99" s="231">
        <v>0.59889999999999999</v>
      </c>
      <c r="H99" s="147">
        <f t="shared" si="11"/>
        <v>2.1554267650158061</v>
      </c>
      <c r="I99" s="231">
        <v>0.69359999999999999</v>
      </c>
      <c r="J99" s="147">
        <f t="shared" si="11"/>
        <v>0.15812322591417605</v>
      </c>
      <c r="K99" s="231">
        <v>0.72849999999999993</v>
      </c>
      <c r="L99" s="147">
        <f t="shared" si="12"/>
        <v>5.0317185697808409E-2</v>
      </c>
      <c r="M99" s="231">
        <v>0.78849999999999998</v>
      </c>
      <c r="N99" s="147">
        <f t="shared" si="13"/>
        <v>8.2361015785861413E-2</v>
      </c>
    </row>
    <row r="100" spans="2:14" x14ac:dyDescent="0.25">
      <c r="B100" s="145" t="s">
        <v>80</v>
      </c>
      <c r="C100" s="231">
        <v>0</v>
      </c>
      <c r="D100" s="147"/>
      <c r="E100" s="231">
        <v>0.20920000000000002</v>
      </c>
      <c r="F100" s="147" t="str">
        <f t="shared" si="11"/>
        <v>-</v>
      </c>
      <c r="G100" s="231">
        <v>0.57189999999999996</v>
      </c>
      <c r="H100" s="147">
        <f t="shared" si="11"/>
        <v>1.7337476099426383</v>
      </c>
      <c r="I100" s="231">
        <v>0.59079999999999999</v>
      </c>
      <c r="J100" s="147">
        <f t="shared" si="11"/>
        <v>3.3047735618115137E-2</v>
      </c>
      <c r="K100" s="231">
        <v>0.65599999999999992</v>
      </c>
      <c r="L100" s="147">
        <f t="shared" si="12"/>
        <v>0.11035883547731884</v>
      </c>
      <c r="M100" s="231">
        <v>0.76709999999999989</v>
      </c>
      <c r="N100" s="147">
        <f t="shared" si="13"/>
        <v>0.16935975609756104</v>
      </c>
    </row>
    <row r="101" spans="2:14" x14ac:dyDescent="0.25">
      <c r="B101" s="145" t="s">
        <v>82</v>
      </c>
      <c r="C101" s="231">
        <v>0</v>
      </c>
      <c r="D101" s="147"/>
      <c r="E101" s="231">
        <v>0.26879999999999998</v>
      </c>
      <c r="F101" s="147" t="str">
        <f t="shared" si="11"/>
        <v>-</v>
      </c>
      <c r="G101" s="231">
        <v>0.44439999999999996</v>
      </c>
      <c r="H101" s="147">
        <f t="shared" si="11"/>
        <v>0.65327380952380953</v>
      </c>
      <c r="I101" s="231">
        <v>0.49170000000000003</v>
      </c>
      <c r="J101" s="147">
        <f t="shared" si="11"/>
        <v>0.10643564356435653</v>
      </c>
      <c r="K101" s="231">
        <v>0.51950000000000007</v>
      </c>
      <c r="L101" s="147">
        <f t="shared" si="12"/>
        <v>5.6538539760016437E-2</v>
      </c>
      <c r="M101" s="231">
        <v>0.63639999999999997</v>
      </c>
      <c r="N101" s="147">
        <f t="shared" si="13"/>
        <v>0.22502406159768995</v>
      </c>
    </row>
    <row r="102" spans="2:14" x14ac:dyDescent="0.25">
      <c r="B102" s="145" t="s">
        <v>84</v>
      </c>
      <c r="C102" s="231">
        <v>0</v>
      </c>
      <c r="D102" s="147"/>
      <c r="E102" s="231">
        <v>0.34889999999999999</v>
      </c>
      <c r="F102" s="147" t="str">
        <f t="shared" si="11"/>
        <v>-</v>
      </c>
      <c r="G102" s="231">
        <v>0.5484</v>
      </c>
      <c r="H102" s="147">
        <f t="shared" si="11"/>
        <v>0.57179707652622525</v>
      </c>
      <c r="I102" s="231">
        <v>0.59560000000000002</v>
      </c>
      <c r="J102" s="147">
        <f t="shared" si="11"/>
        <v>8.6068563092633221E-2</v>
      </c>
      <c r="K102" s="231">
        <v>0.63919999999999999</v>
      </c>
      <c r="L102" s="147">
        <f t="shared" si="12"/>
        <v>7.3203492276695759E-2</v>
      </c>
      <c r="M102" s="231">
        <v>0.6825</v>
      </c>
      <c r="N102" s="147">
        <f t="shared" si="13"/>
        <v>6.7740926157697112E-2</v>
      </c>
    </row>
    <row r="103" spans="2:14" x14ac:dyDescent="0.25">
      <c r="B103" s="145" t="s">
        <v>86</v>
      </c>
      <c r="C103" s="231">
        <v>0</v>
      </c>
      <c r="D103" s="147"/>
      <c r="E103" s="231">
        <v>0.46039999999999998</v>
      </c>
      <c r="F103" s="147" t="str">
        <f t="shared" si="11"/>
        <v>-</v>
      </c>
      <c r="G103" s="231">
        <v>0.66310000000000002</v>
      </c>
      <c r="H103" s="147">
        <f t="shared" si="11"/>
        <v>0.44026933101650756</v>
      </c>
      <c r="I103" s="231">
        <v>0.68840000000000001</v>
      </c>
      <c r="J103" s="147">
        <f t="shared" si="11"/>
        <v>3.8154124566430303E-2</v>
      </c>
      <c r="K103" s="231">
        <v>0.7591</v>
      </c>
      <c r="L103" s="147">
        <f t="shared" si="12"/>
        <v>0.10270191748983137</v>
      </c>
      <c r="M103" s="231">
        <v>0.84770000000000001</v>
      </c>
      <c r="N103" s="147">
        <f t="shared" si="13"/>
        <v>0.1167171650638914</v>
      </c>
    </row>
    <row r="104" spans="2:14" x14ac:dyDescent="0.25">
      <c r="B104" s="145" t="s">
        <v>88</v>
      </c>
      <c r="C104" s="231">
        <v>0.30469999999999997</v>
      </c>
      <c r="D104" s="147"/>
      <c r="E104" s="231">
        <v>0.53900000000000003</v>
      </c>
      <c r="F104" s="147">
        <f t="shared" si="11"/>
        <v>0.76895306859205803</v>
      </c>
      <c r="G104" s="231">
        <v>0.63380000000000003</v>
      </c>
      <c r="H104" s="147">
        <f t="shared" si="11"/>
        <v>0.1758812615955474</v>
      </c>
      <c r="I104" s="231">
        <v>0.60450000000000004</v>
      </c>
      <c r="J104" s="147">
        <f t="shared" si="11"/>
        <v>-4.6229094351530442E-2</v>
      </c>
      <c r="K104" s="231">
        <v>0.80459999999999998</v>
      </c>
      <c r="L104" s="147">
        <f t="shared" si="12"/>
        <v>0.33101736972704709</v>
      </c>
      <c r="M104" s="231">
        <v>0.82409999999999994</v>
      </c>
      <c r="N104" s="147">
        <f t="shared" si="13"/>
        <v>2.4235645041014164E-2</v>
      </c>
    </row>
    <row r="105" spans="2:14" x14ac:dyDescent="0.25">
      <c r="B105" s="145" t="s">
        <v>90</v>
      </c>
      <c r="C105" s="231">
        <v>0.2145</v>
      </c>
      <c r="D105" s="147"/>
      <c r="E105" s="231">
        <v>0.50109999999999999</v>
      </c>
      <c r="F105" s="147">
        <f t="shared" si="11"/>
        <v>1.3361305361305362</v>
      </c>
      <c r="G105" s="231">
        <v>0.47960000000000003</v>
      </c>
      <c r="H105" s="147">
        <f t="shared" si="11"/>
        <v>-4.2905607663140999E-2</v>
      </c>
      <c r="I105" s="231">
        <v>0.61450000000000005</v>
      </c>
      <c r="J105" s="147">
        <f t="shared" si="11"/>
        <v>0.28127606338615507</v>
      </c>
      <c r="K105" s="231">
        <v>0.74120000000000008</v>
      </c>
      <c r="L105" s="147">
        <f t="shared" si="12"/>
        <v>0.20618388934092757</v>
      </c>
      <c r="M105" s="231">
        <v>0.70430000000000004</v>
      </c>
      <c r="N105" s="147">
        <f t="shared" si="13"/>
        <v>-4.9784133837021072E-2</v>
      </c>
    </row>
    <row r="106" spans="2:14" x14ac:dyDescent="0.25">
      <c r="B106" s="145" t="s">
        <v>92</v>
      </c>
      <c r="C106" s="231">
        <v>0.16219999999999998</v>
      </c>
      <c r="D106" s="147"/>
      <c r="E106" s="231">
        <v>0.51880000000000004</v>
      </c>
      <c r="F106" s="147">
        <f t="shared" si="11"/>
        <v>2.1985203452527751</v>
      </c>
      <c r="G106" s="231">
        <v>0.56979999999999997</v>
      </c>
      <c r="H106" s="147">
        <f t="shared" si="11"/>
        <v>9.8303777949113158E-2</v>
      </c>
      <c r="I106" s="231">
        <v>0.56320000000000003</v>
      </c>
      <c r="J106" s="147">
        <f t="shared" si="11"/>
        <v>-1.1583011583011449E-2</v>
      </c>
      <c r="K106" s="231">
        <v>0.64790000000000003</v>
      </c>
      <c r="L106" s="147">
        <f t="shared" si="12"/>
        <v>0.150390625</v>
      </c>
      <c r="M106" s="231">
        <v>0.7548999999999999</v>
      </c>
      <c r="N106" s="147">
        <f t="shared" si="13"/>
        <v>0.16514894273807657</v>
      </c>
    </row>
    <row r="107" spans="2:14" x14ac:dyDescent="0.25">
      <c r="B107" s="145" t="s">
        <v>94</v>
      </c>
      <c r="C107" s="231">
        <v>0.1744</v>
      </c>
      <c r="D107" s="147"/>
      <c r="E107" s="231">
        <v>0.52800000000000002</v>
      </c>
      <c r="F107" s="147">
        <f t="shared" si="11"/>
        <v>2.0275229357798166</v>
      </c>
      <c r="G107" s="231">
        <v>0.66090000000000004</v>
      </c>
      <c r="H107" s="147">
        <f t="shared" si="11"/>
        <v>0.25170454545454546</v>
      </c>
      <c r="I107" s="231">
        <v>0.69450000000000001</v>
      </c>
      <c r="J107" s="147">
        <f t="shared" si="11"/>
        <v>5.0839763958238748E-2</v>
      </c>
      <c r="K107" s="231">
        <v>0.70180000000000009</v>
      </c>
      <c r="L107" s="147">
        <f t="shared" si="12"/>
        <v>1.0511159107271517E-2</v>
      </c>
      <c r="M107" s="231"/>
      <c r="N107" s="147"/>
    </row>
    <row r="108" spans="2:14" x14ac:dyDescent="0.25">
      <c r="B108" s="145" t="s">
        <v>96</v>
      </c>
      <c r="C108" s="231">
        <v>0.20399999999999999</v>
      </c>
      <c r="D108" s="147"/>
      <c r="E108" s="231">
        <v>0.55759999999999998</v>
      </c>
      <c r="F108" s="147">
        <f t="shared" si="11"/>
        <v>1.7333333333333334</v>
      </c>
      <c r="G108" s="231">
        <v>0.68209999999999993</v>
      </c>
      <c r="H108" s="147">
        <f t="shared" si="11"/>
        <v>0.22327833572453359</v>
      </c>
      <c r="I108" s="231">
        <v>0.68709999999999993</v>
      </c>
      <c r="J108" s="147">
        <f t="shared" si="11"/>
        <v>7.3303034745637596E-3</v>
      </c>
      <c r="K108" s="231">
        <v>0.68840000000000001</v>
      </c>
      <c r="L108" s="147">
        <f t="shared" si="12"/>
        <v>1.8920098966672683E-3</v>
      </c>
      <c r="M108" s="231"/>
      <c r="N108" s="147"/>
    </row>
    <row r="109" spans="2:14" ht="15.75" x14ac:dyDescent="0.25">
      <c r="B109" s="148" t="s">
        <v>33</v>
      </c>
      <c r="C109" s="242">
        <f>IFERROR(AVERAGE(C97:C108),"-")</f>
        <v>0.23321666666666666</v>
      </c>
      <c r="D109" s="150"/>
      <c r="E109" s="242">
        <f>IFERROR(AVERAGE(E97:E108),"-")</f>
        <v>0.36867500000000003</v>
      </c>
      <c r="F109" s="150">
        <f t="shared" si="11"/>
        <v>0.5808261273493891</v>
      </c>
      <c r="G109" s="242">
        <f>IFERROR(AVERAGE(G97:G108),"-")</f>
        <v>0.58389166666666659</v>
      </c>
      <c r="H109" s="150">
        <f t="shared" si="11"/>
        <v>0.58375714834655601</v>
      </c>
      <c r="I109" s="242">
        <f>IFERROR(AVERAGE(I97:I108),"-")</f>
        <v>0.64111666666666667</v>
      </c>
      <c r="J109" s="150">
        <f t="shared" si="11"/>
        <v>9.8006194071388997E-2</v>
      </c>
      <c r="K109" s="242">
        <f>IFERROR(AVERAGE(K97:K108),"-")</f>
        <v>0.69409166666666666</v>
      </c>
      <c r="L109" s="150">
        <f t="shared" si="12"/>
        <v>8.2629266644136612E-2</v>
      </c>
      <c r="M109" s="242"/>
      <c r="N109" s="150"/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06ED-B4B7-4339-B59A-5E9DA83717AA}">
  <sheetPr>
    <tabColor theme="2" tint="-0.499984740745262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0544-3096-4CA6-8398-DCD9CD7EC162}">
  <sheetPr>
    <tabColor theme="2" tint="-9.9978637043366805E-2"/>
  </sheetPr>
  <dimension ref="B1:AW4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170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171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270</v>
      </c>
      <c r="D7" s="244" t="s">
        <v>271</v>
      </c>
      <c r="E7" s="244" t="s">
        <v>272</v>
      </c>
      <c r="F7" s="116" t="s">
        <v>273</v>
      </c>
      <c r="G7" s="116" t="s">
        <v>274</v>
      </c>
      <c r="H7" s="15" t="str">
        <f>CONCATENATE("var. ",RIGHT(G7,2),"/",RIGHT(F7,2))</f>
        <v>var. 25/24</v>
      </c>
      <c r="I7" s="244" t="s">
        <v>232</v>
      </c>
      <c r="J7" s="245" t="s">
        <v>233</v>
      </c>
      <c r="K7" s="245" t="s">
        <v>234</v>
      </c>
      <c r="L7" s="14" t="s">
        <v>235</v>
      </c>
      <c r="M7" s="14" t="s">
        <v>236</v>
      </c>
      <c r="N7" s="15" t="str">
        <f>CONCATENATE("var. ",RIGHT(M7,2),"/",RIGHT(L7,2))</f>
        <v>var. 25/24</v>
      </c>
      <c r="P7" s="109"/>
      <c r="Q7" s="244" t="s">
        <v>270</v>
      </c>
      <c r="R7" s="245" t="s">
        <v>271</v>
      </c>
      <c r="S7" s="245" t="s">
        <v>272</v>
      </c>
      <c r="T7" s="116" t="s">
        <v>273</v>
      </c>
      <c r="U7" s="116" t="s">
        <v>274</v>
      </c>
      <c r="V7" s="15" t="str">
        <f>CONCATENATE("var. ",RIGHT(U7,2),"/",RIGHT(T7,2))</f>
        <v>var. 25/24</v>
      </c>
      <c r="W7" s="244" t="s">
        <v>232</v>
      </c>
      <c r="X7" s="244" t="s">
        <v>233</v>
      </c>
      <c r="Y7" s="244" t="s">
        <v>234</v>
      </c>
      <c r="Z7" s="14" t="s">
        <v>235</v>
      </c>
      <c r="AA7" s="14" t="s">
        <v>236</v>
      </c>
      <c r="AB7" s="15" t="str">
        <f>CONCATENATE("var. ",RIGHT(AA7,2),"/",RIGHT(Z7,2))</f>
        <v>var. 25/24</v>
      </c>
      <c r="AD7" s="109"/>
      <c r="AE7" s="244" t="s">
        <v>270</v>
      </c>
      <c r="AF7" s="245" t="s">
        <v>271</v>
      </c>
      <c r="AG7" s="245" t="s">
        <v>272</v>
      </c>
      <c r="AH7" s="116" t="s">
        <v>273</v>
      </c>
      <c r="AI7" s="116" t="s">
        <v>274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232</v>
      </c>
      <c r="AN7" s="245" t="s">
        <v>233</v>
      </c>
      <c r="AO7" s="245" t="s">
        <v>234</v>
      </c>
      <c r="AP7" s="14" t="s">
        <v>235</v>
      </c>
      <c r="AQ7" s="14" t="s">
        <v>236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46</v>
      </c>
      <c r="C8" s="249">
        <v>91.167694722717641</v>
      </c>
      <c r="D8" s="250">
        <v>104.29345939097809</v>
      </c>
      <c r="E8" s="250">
        <v>110.86459717295423</v>
      </c>
      <c r="F8" s="251">
        <v>122.50112352490383</v>
      </c>
      <c r="G8" s="250">
        <v>130.6253776486476</v>
      </c>
      <c r="H8" s="163">
        <f>G8/F8-1</f>
        <v>6.6319833565380737E-2</v>
      </c>
      <c r="I8" s="249">
        <v>93.95</v>
      </c>
      <c r="J8" s="252">
        <v>110.19</v>
      </c>
      <c r="K8" s="252">
        <v>119.89</v>
      </c>
      <c r="L8" s="252">
        <v>129.44999999999999</v>
      </c>
      <c r="M8" s="252">
        <v>137.16</v>
      </c>
      <c r="N8" s="163">
        <f t="shared" ref="N8:N18" si="0">M8/L8-1</f>
        <v>5.9559675550405533E-2</v>
      </c>
      <c r="P8" s="248" t="s">
        <v>46</v>
      </c>
      <c r="Q8" s="249">
        <v>34.951976543682946</v>
      </c>
      <c r="R8" s="251">
        <v>77.017720064690423</v>
      </c>
      <c r="S8" s="251">
        <v>89.579467058515803</v>
      </c>
      <c r="T8" s="251">
        <v>101.36928215841353</v>
      </c>
      <c r="U8" s="251">
        <v>107.51396891677859</v>
      </c>
      <c r="V8" s="163">
        <f t="shared" ref="V8:V18" si="1">U8/T8-1</f>
        <v>6.0616851846327036E-2</v>
      </c>
      <c r="W8" s="249">
        <v>57.12</v>
      </c>
      <c r="X8" s="252">
        <v>88.4</v>
      </c>
      <c r="Y8" s="252">
        <v>98.48</v>
      </c>
      <c r="Z8" s="252">
        <v>108.09</v>
      </c>
      <c r="AA8" s="252">
        <v>114.23</v>
      </c>
      <c r="AB8" s="163">
        <f t="shared" ref="AB8:AB18" si="2">AA8/Z8-1</f>
        <v>5.6804514756221725E-2</v>
      </c>
      <c r="AD8" s="84" t="s">
        <v>46</v>
      </c>
      <c r="AE8" s="253">
        <v>226823305.99000001</v>
      </c>
      <c r="AF8" s="162">
        <v>965949441.74999976</v>
      </c>
      <c r="AG8" s="162">
        <v>1145544683.48</v>
      </c>
      <c r="AH8" s="162">
        <v>1317355458.4700003</v>
      </c>
      <c r="AI8" s="162">
        <v>1375032768.2600002</v>
      </c>
      <c r="AJ8" s="163">
        <f t="shared" ref="AJ8:AJ18" si="3">AI8/AH8-1</f>
        <v>4.37826475907932E-2</v>
      </c>
      <c r="AK8" s="162">
        <f t="shared" ref="AK8:AK18" si="4">AI8-AH8</f>
        <v>57677309.789999962</v>
      </c>
      <c r="AL8" s="164">
        <f t="shared" ref="AL8:AL18" si="5">AI8/AI$8</f>
        <v>1</v>
      </c>
      <c r="AM8" s="254">
        <v>72974583.25</v>
      </c>
      <c r="AN8" s="255">
        <v>143721654.31</v>
      </c>
      <c r="AO8" s="255">
        <v>159824731.65000001</v>
      </c>
      <c r="AP8" s="255">
        <v>180138085.19000003</v>
      </c>
      <c r="AQ8" s="255">
        <v>186178545.42999998</v>
      </c>
      <c r="AR8" s="163">
        <f t="shared" ref="AR8:AR18" si="6">AQ8/AP8-1</f>
        <v>3.353238840986239E-2</v>
      </c>
      <c r="AS8" s="162">
        <f t="shared" ref="AS8:AS18" si="7">AQ8-AP8</f>
        <v>6040460.2399999499</v>
      </c>
      <c r="AT8" s="163">
        <f t="shared" ref="AT8:AT18" si="8">AQ8/AM8-1</f>
        <v>1.551279324092611</v>
      </c>
      <c r="AU8" s="162">
        <f t="shared" ref="AU8:AU18" si="9">AQ8-AM8</f>
        <v>113203962.17999998</v>
      </c>
      <c r="AV8" s="164">
        <f t="shared" ref="AV8:AV18" si="10">AQ8/AQ$8</f>
        <v>1</v>
      </c>
    </row>
    <row r="9" spans="2:48" x14ac:dyDescent="0.25">
      <c r="B9" s="18" t="s">
        <v>47</v>
      </c>
      <c r="C9" s="256">
        <v>118.12938654500434</v>
      </c>
      <c r="D9" s="257">
        <v>129.41671689371671</v>
      </c>
      <c r="E9" s="257">
        <v>135.32938384930677</v>
      </c>
      <c r="F9" s="257">
        <v>148.20504294707598</v>
      </c>
      <c r="G9" s="257">
        <v>156.55667762312632</v>
      </c>
      <c r="H9" s="97">
        <f>G9/F9-1</f>
        <v>5.6351892688514704E-2</v>
      </c>
      <c r="I9" s="256">
        <v>116.97</v>
      </c>
      <c r="J9" s="257">
        <v>137.88999999999999</v>
      </c>
      <c r="K9" s="257">
        <v>141.62</v>
      </c>
      <c r="L9" s="257">
        <v>154.12</v>
      </c>
      <c r="M9" s="257">
        <v>159.91999999999999</v>
      </c>
      <c r="N9" s="97">
        <f t="shared" si="0"/>
        <v>3.7633013236439083E-2</v>
      </c>
      <c r="P9" s="18" t="s">
        <v>47</v>
      </c>
      <c r="Q9" s="256">
        <v>48.734157324451068</v>
      </c>
      <c r="R9" s="257">
        <v>103.86893611994266</v>
      </c>
      <c r="S9" s="257">
        <v>115.22566619359142</v>
      </c>
      <c r="T9" s="257">
        <v>126.89903352038823</v>
      </c>
      <c r="U9" s="257">
        <v>133.51187596215124</v>
      </c>
      <c r="V9" s="97">
        <f t="shared" si="1"/>
        <v>5.2111054421076775E-2</v>
      </c>
      <c r="W9" s="256">
        <v>78.06</v>
      </c>
      <c r="X9" s="257">
        <v>120.98</v>
      </c>
      <c r="Y9" s="257">
        <v>123.56</v>
      </c>
      <c r="Z9" s="257">
        <v>134.58000000000001</v>
      </c>
      <c r="AA9" s="257">
        <v>137.81</v>
      </c>
      <c r="AB9" s="97">
        <f t="shared" si="2"/>
        <v>2.4000594441967449E-2</v>
      </c>
      <c r="AD9" s="18" t="s">
        <v>47</v>
      </c>
      <c r="AE9" s="258">
        <v>118972466.24000001</v>
      </c>
      <c r="AF9" s="72">
        <v>474431950.38</v>
      </c>
      <c r="AG9" s="72">
        <v>547891105.71999991</v>
      </c>
      <c r="AH9" s="72">
        <v>613491327.10000002</v>
      </c>
      <c r="AI9" s="72">
        <v>611263097.56999993</v>
      </c>
      <c r="AJ9" s="97">
        <f t="shared" si="3"/>
        <v>-3.6320473192881231E-3</v>
      </c>
      <c r="AK9" s="72">
        <f t="shared" si="4"/>
        <v>-2228229.5300000906</v>
      </c>
      <c r="AL9" s="124">
        <f t="shared" si="5"/>
        <v>0.44454438590834972</v>
      </c>
      <c r="AM9" s="259">
        <v>39162329.240000002</v>
      </c>
      <c r="AN9" s="260">
        <v>70775134.710000008</v>
      </c>
      <c r="AO9" s="260">
        <v>73918162.939999998</v>
      </c>
      <c r="AP9" s="260">
        <v>82515651.780000001</v>
      </c>
      <c r="AQ9" s="260">
        <v>81176820.569999993</v>
      </c>
      <c r="AR9" s="97">
        <f t="shared" si="6"/>
        <v>-1.6225178873573554E-2</v>
      </c>
      <c r="AS9" s="72">
        <f t="shared" si="7"/>
        <v>-1338831.2100000083</v>
      </c>
      <c r="AT9" s="97">
        <f t="shared" si="8"/>
        <v>1.072829225057605</v>
      </c>
      <c r="AU9" s="72">
        <f t="shared" si="9"/>
        <v>42014491.329999991</v>
      </c>
      <c r="AV9" s="124">
        <f t="shared" si="10"/>
        <v>0.43601597800924446</v>
      </c>
    </row>
    <row r="10" spans="2:48" x14ac:dyDescent="0.25">
      <c r="B10" s="24" t="s">
        <v>48</v>
      </c>
      <c r="C10" s="256">
        <v>74.977259295375148</v>
      </c>
      <c r="D10" s="257">
        <v>91.037579419350834</v>
      </c>
      <c r="E10" s="257">
        <v>98.796151955843285</v>
      </c>
      <c r="F10" s="257">
        <v>112.77171354055929</v>
      </c>
      <c r="G10" s="257">
        <v>123.113952698508</v>
      </c>
      <c r="H10" s="97">
        <f>G10/F10-1</f>
        <v>9.1709515030371946E-2</v>
      </c>
      <c r="I10" s="256">
        <v>79.650000000000006</v>
      </c>
      <c r="J10" s="257">
        <v>93.63</v>
      </c>
      <c r="K10" s="257">
        <v>105.79</v>
      </c>
      <c r="L10" s="257">
        <v>121.88</v>
      </c>
      <c r="M10" s="257">
        <v>130.28</v>
      </c>
      <c r="N10" s="97">
        <f t="shared" si="0"/>
        <v>6.8920249425664659E-2</v>
      </c>
      <c r="P10" s="24" t="s">
        <v>48</v>
      </c>
      <c r="Q10" s="256">
        <v>23.894748836172461</v>
      </c>
      <c r="R10" s="257">
        <v>66.784818024891734</v>
      </c>
      <c r="S10" s="257">
        <v>80.158697360179417</v>
      </c>
      <c r="T10" s="257">
        <v>94.13841659649637</v>
      </c>
      <c r="U10" s="257">
        <v>100.6779401189861</v>
      </c>
      <c r="V10" s="97">
        <f t="shared" si="1"/>
        <v>6.9467107679535012E-2</v>
      </c>
      <c r="W10" s="256">
        <v>45.19</v>
      </c>
      <c r="X10" s="257">
        <v>75.23</v>
      </c>
      <c r="Y10" s="257">
        <v>86.88</v>
      </c>
      <c r="Z10" s="257">
        <v>101.61</v>
      </c>
      <c r="AA10" s="257">
        <v>107.68</v>
      </c>
      <c r="AB10" s="97">
        <f t="shared" si="2"/>
        <v>5.9738214742643514E-2</v>
      </c>
      <c r="AD10" s="24" t="s">
        <v>48</v>
      </c>
      <c r="AE10" s="258">
        <v>37311445.389999993</v>
      </c>
      <c r="AF10" s="72">
        <v>235016125.90000004</v>
      </c>
      <c r="AG10" s="72">
        <v>277934126.69999999</v>
      </c>
      <c r="AH10" s="72">
        <v>331116061.97000003</v>
      </c>
      <c r="AI10" s="72">
        <v>354015925.15000004</v>
      </c>
      <c r="AJ10" s="97">
        <f t="shared" si="3"/>
        <v>6.9159626518132455E-2</v>
      </c>
      <c r="AK10" s="72">
        <f t="shared" si="4"/>
        <v>22899863.180000007</v>
      </c>
      <c r="AL10" s="124">
        <f t="shared" si="5"/>
        <v>0.25745999173385548</v>
      </c>
      <c r="AM10" s="259">
        <v>13794386</v>
      </c>
      <c r="AN10" s="260">
        <v>34927582.460000001</v>
      </c>
      <c r="AO10" s="260">
        <v>38148885.149999999</v>
      </c>
      <c r="AP10" s="260">
        <v>46238626.32</v>
      </c>
      <c r="AQ10" s="260">
        <v>47888266.18</v>
      </c>
      <c r="AR10" s="97">
        <f t="shared" si="6"/>
        <v>3.5676662377110091E-2</v>
      </c>
      <c r="AS10" s="72">
        <f t="shared" si="7"/>
        <v>1649639.8599999994</v>
      </c>
      <c r="AT10" s="97">
        <f t="shared" si="8"/>
        <v>2.4715764935097511</v>
      </c>
      <c r="AU10" s="72">
        <f t="shared" si="9"/>
        <v>34093880.18</v>
      </c>
      <c r="AV10" s="124">
        <f t="shared" si="10"/>
        <v>0.25721688860226477</v>
      </c>
    </row>
    <row r="11" spans="2:48" x14ac:dyDescent="0.25">
      <c r="B11" s="24" t="s">
        <v>49</v>
      </c>
      <c r="C11" s="256">
        <v>61.230435263999155</v>
      </c>
      <c r="D11" s="257">
        <v>72.462571077646572</v>
      </c>
      <c r="E11" s="257">
        <v>76.989629021676237</v>
      </c>
      <c r="F11" s="257">
        <v>85.66016840512124</v>
      </c>
      <c r="G11" s="257">
        <v>99.261257213774954</v>
      </c>
      <c r="H11" s="97">
        <f>G11/F11-1</f>
        <v>0.15877961790045414</v>
      </c>
      <c r="I11" s="256">
        <v>73.180000000000007</v>
      </c>
      <c r="J11" s="257">
        <v>83.27</v>
      </c>
      <c r="K11" s="257">
        <v>71.260000000000005</v>
      </c>
      <c r="L11" s="257">
        <v>93.58</v>
      </c>
      <c r="M11" s="257">
        <v>92.89</v>
      </c>
      <c r="N11" s="97">
        <f t="shared" si="0"/>
        <v>-7.3733703782858928E-3</v>
      </c>
      <c r="P11" s="24" t="s">
        <v>49</v>
      </c>
      <c r="Q11" s="256">
        <v>25.684427335737865</v>
      </c>
      <c r="R11" s="257">
        <v>48.95399893243102</v>
      </c>
      <c r="S11" s="257">
        <v>48.969435702641469</v>
      </c>
      <c r="T11" s="257">
        <v>59.573104626880848</v>
      </c>
      <c r="U11" s="257">
        <v>66.293443877018944</v>
      </c>
      <c r="V11" s="97">
        <f t="shared" si="1"/>
        <v>0.11280827635606738</v>
      </c>
      <c r="W11" s="256">
        <v>42.89</v>
      </c>
      <c r="X11" s="257">
        <v>57.78</v>
      </c>
      <c r="Y11" s="257">
        <v>38.6</v>
      </c>
      <c r="Z11" s="257">
        <v>67.22</v>
      </c>
      <c r="AA11" s="257">
        <v>65.599999999999994</v>
      </c>
      <c r="AB11" s="97">
        <f t="shared" si="2"/>
        <v>-2.4099970246950431E-2</v>
      </c>
      <c r="AD11" s="24" t="s">
        <v>49</v>
      </c>
      <c r="AE11" s="258">
        <v>1832087.3199999998</v>
      </c>
      <c r="AF11" s="72">
        <v>4813822.7299999995</v>
      </c>
      <c r="AG11" s="72">
        <v>5242528.4400000004</v>
      </c>
      <c r="AH11" s="72">
        <v>6408679.5099999988</v>
      </c>
      <c r="AI11" s="72">
        <v>7277567.1799999997</v>
      </c>
      <c r="AJ11" s="97">
        <f t="shared" si="3"/>
        <v>0.13557982867519014</v>
      </c>
      <c r="AK11" s="72">
        <f t="shared" si="4"/>
        <v>868887.67000000086</v>
      </c>
      <c r="AL11" s="124">
        <f t="shared" si="5"/>
        <v>5.292649999322714E-3</v>
      </c>
      <c r="AM11" s="259">
        <v>515927.91</v>
      </c>
      <c r="AN11" s="260">
        <v>734438.98</v>
      </c>
      <c r="AO11" s="260">
        <v>538467.41999999993</v>
      </c>
      <c r="AP11" s="260">
        <v>937731.08</v>
      </c>
      <c r="AQ11" s="260">
        <v>919175.02</v>
      </c>
      <c r="AR11" s="97">
        <f t="shared" si="6"/>
        <v>-1.9788253152492219E-2</v>
      </c>
      <c r="AS11" s="72">
        <f t="shared" si="7"/>
        <v>-18556.059999999939</v>
      </c>
      <c r="AT11" s="97">
        <f t="shared" si="8"/>
        <v>0.78159584349681732</v>
      </c>
      <c r="AU11" s="72">
        <f t="shared" si="9"/>
        <v>403247.11000000004</v>
      </c>
      <c r="AV11" s="124">
        <f t="shared" si="10"/>
        <v>4.9370619900218011E-3</v>
      </c>
    </row>
    <row r="12" spans="2:48" x14ac:dyDescent="0.25">
      <c r="B12" s="24" t="s">
        <v>50</v>
      </c>
      <c r="C12" s="256">
        <v>144.99240061998114</v>
      </c>
      <c r="D12" s="257">
        <v>208.47447148793341</v>
      </c>
      <c r="E12" s="257">
        <v>189.0541788468316</v>
      </c>
      <c r="F12" s="257">
        <v>196.30720748943347</v>
      </c>
      <c r="G12" s="257">
        <v>211.10420364618412</v>
      </c>
      <c r="H12" s="97">
        <f t="shared" ref="H12:H18" si="11">G12/F12-1</f>
        <v>7.5376733977264188E-2</v>
      </c>
      <c r="I12" s="256">
        <v>98.08</v>
      </c>
      <c r="J12" s="257">
        <v>148.46</v>
      </c>
      <c r="K12" s="257">
        <v>260.63</v>
      </c>
      <c r="L12" s="257">
        <v>181.59</v>
      </c>
      <c r="M12" s="257">
        <v>250.09</v>
      </c>
      <c r="N12" s="97">
        <f t="shared" si="0"/>
        <v>0.37722341538630988</v>
      </c>
      <c r="P12" s="24" t="s">
        <v>50</v>
      </c>
      <c r="Q12" s="256">
        <v>27.032096047740101</v>
      </c>
      <c r="R12" s="257">
        <v>102.86059202015834</v>
      </c>
      <c r="S12" s="257">
        <v>102.69527251033416</v>
      </c>
      <c r="T12" s="257">
        <v>117.35860497486014</v>
      </c>
      <c r="U12" s="257">
        <v>156.94064439203603</v>
      </c>
      <c r="V12" s="97">
        <f t="shared" si="1"/>
        <v>0.33727428359986833</v>
      </c>
      <c r="W12" s="256">
        <v>19.96</v>
      </c>
      <c r="X12" s="257">
        <v>75.36</v>
      </c>
      <c r="Y12" s="257">
        <v>149.65</v>
      </c>
      <c r="Z12" s="257">
        <v>108.8</v>
      </c>
      <c r="AA12" s="257">
        <v>189.75</v>
      </c>
      <c r="AB12" s="97">
        <f t="shared" si="2"/>
        <v>0.74402573529411775</v>
      </c>
      <c r="AD12" s="24" t="s">
        <v>50</v>
      </c>
      <c r="AE12" s="258">
        <v>8544019.1500000022</v>
      </c>
      <c r="AF12" s="72">
        <v>40796466.149999999</v>
      </c>
      <c r="AG12" s="72">
        <v>38216897.450000003</v>
      </c>
      <c r="AH12" s="72">
        <v>36476203.179999992</v>
      </c>
      <c r="AI12" s="72">
        <v>64450859.650000006</v>
      </c>
      <c r="AJ12" s="97">
        <f t="shared" si="3"/>
        <v>0.76692895726983434</v>
      </c>
      <c r="AK12" s="72">
        <f t="shared" si="4"/>
        <v>27974656.470000014</v>
      </c>
      <c r="AL12" s="124">
        <f t="shared" si="5"/>
        <v>4.6872235438838075E-2</v>
      </c>
      <c r="AM12" s="259">
        <v>948643.2</v>
      </c>
      <c r="AN12" s="260">
        <v>3856905.8200000003</v>
      </c>
      <c r="AO12" s="260">
        <v>7097745.8899999997</v>
      </c>
      <c r="AP12" s="260">
        <v>5217668.8299999991</v>
      </c>
      <c r="AQ12" s="260">
        <v>9940820.9699999988</v>
      </c>
      <c r="AR12" s="97">
        <f t="shared" si="6"/>
        <v>0.90522267585158334</v>
      </c>
      <c r="AS12" s="72">
        <f t="shared" si="7"/>
        <v>4723152.1399999997</v>
      </c>
      <c r="AT12" s="97">
        <f t="shared" si="8"/>
        <v>9.4789882750437666</v>
      </c>
      <c r="AU12" s="72">
        <f t="shared" si="9"/>
        <v>8992177.7699999996</v>
      </c>
      <c r="AV12" s="124">
        <f t="shared" si="10"/>
        <v>5.339401995563222E-2</v>
      </c>
    </row>
    <row r="13" spans="2:48" x14ac:dyDescent="0.25">
      <c r="B13" s="24" t="s">
        <v>51</v>
      </c>
      <c r="C13" s="256">
        <v>44.030417051368687</v>
      </c>
      <c r="D13" s="257">
        <v>57.076518254425906</v>
      </c>
      <c r="E13" s="257">
        <v>64.343901682205754</v>
      </c>
      <c r="F13" s="257">
        <v>73.191215889220231</v>
      </c>
      <c r="G13" s="257">
        <v>81.085597892832936</v>
      </c>
      <c r="H13" s="97">
        <f t="shared" si="11"/>
        <v>0.10785969200950807</v>
      </c>
      <c r="I13" s="256">
        <v>54.27</v>
      </c>
      <c r="J13" s="257">
        <v>65.010000000000005</v>
      </c>
      <c r="K13" s="257">
        <v>73.63</v>
      </c>
      <c r="L13" s="257">
        <v>80.91</v>
      </c>
      <c r="M13" s="257">
        <v>89.9</v>
      </c>
      <c r="N13" s="97">
        <f t="shared" si="0"/>
        <v>0.11111111111111116</v>
      </c>
      <c r="P13" s="24" t="s">
        <v>51</v>
      </c>
      <c r="Q13" s="256">
        <v>19.599767421952055</v>
      </c>
      <c r="R13" s="257">
        <v>38.609511754839708</v>
      </c>
      <c r="S13" s="257">
        <v>50.259848423024231</v>
      </c>
      <c r="T13" s="257">
        <v>59.215273964141907</v>
      </c>
      <c r="U13" s="257">
        <v>65.495358189624184</v>
      </c>
      <c r="V13" s="97">
        <f t="shared" si="1"/>
        <v>0.10605514093011226</v>
      </c>
      <c r="W13" s="256">
        <v>33.47</v>
      </c>
      <c r="X13" s="257">
        <v>48.64</v>
      </c>
      <c r="Y13" s="257">
        <v>58.27</v>
      </c>
      <c r="Z13" s="257">
        <v>68.53</v>
      </c>
      <c r="AA13" s="257">
        <v>74.45</v>
      </c>
      <c r="AB13" s="97">
        <f t="shared" si="2"/>
        <v>8.6385524587771823E-2</v>
      </c>
      <c r="AD13" s="24" t="s">
        <v>51</v>
      </c>
      <c r="AE13" s="258">
        <v>19133745.280000001</v>
      </c>
      <c r="AF13" s="72">
        <v>83874492.519999996</v>
      </c>
      <c r="AG13" s="72">
        <v>113707442.28</v>
      </c>
      <c r="AH13" s="72">
        <v>140702341.95000002</v>
      </c>
      <c r="AI13" s="72">
        <v>153750896.55999997</v>
      </c>
      <c r="AJ13" s="97">
        <f t="shared" si="3"/>
        <v>9.2738716564056078E-2</v>
      </c>
      <c r="AK13" s="72">
        <f t="shared" si="4"/>
        <v>13048554.609999955</v>
      </c>
      <c r="AL13" s="124">
        <f t="shared" si="5"/>
        <v>0.11181616911905312</v>
      </c>
      <c r="AM13" s="259">
        <v>7643395.96</v>
      </c>
      <c r="AN13" s="260">
        <v>13682782.65</v>
      </c>
      <c r="AO13" s="260">
        <v>17087761.27</v>
      </c>
      <c r="AP13" s="260">
        <v>20812913.180000003</v>
      </c>
      <c r="AQ13" s="260">
        <v>22422006.719999999</v>
      </c>
      <c r="AR13" s="97">
        <f t="shared" si="6"/>
        <v>7.7312268882485879E-2</v>
      </c>
      <c r="AS13" s="72">
        <f t="shared" si="7"/>
        <v>1609093.5399999954</v>
      </c>
      <c r="AT13" s="97">
        <f t="shared" si="8"/>
        <v>1.9335136943500699</v>
      </c>
      <c r="AU13" s="72">
        <f t="shared" si="9"/>
        <v>14778610.759999998</v>
      </c>
      <c r="AV13" s="124">
        <f t="shared" si="10"/>
        <v>0.12043281715524144</v>
      </c>
    </row>
    <row r="14" spans="2:48" x14ac:dyDescent="0.25">
      <c r="B14" s="24" t="s">
        <v>52</v>
      </c>
      <c r="C14" s="256">
        <v>79.301158521526375</v>
      </c>
      <c r="D14" s="257">
        <v>85.975341818393218</v>
      </c>
      <c r="E14" s="257">
        <v>94.394828433056773</v>
      </c>
      <c r="F14" s="257">
        <v>106.55347393097286</v>
      </c>
      <c r="G14" s="257">
        <v>114.18903512476601</v>
      </c>
      <c r="H14" s="97">
        <f t="shared" si="11"/>
        <v>7.1659429881559822E-2</v>
      </c>
      <c r="I14" s="256">
        <v>78.88</v>
      </c>
      <c r="J14" s="257">
        <v>79.42</v>
      </c>
      <c r="K14" s="257">
        <v>84.54</v>
      </c>
      <c r="L14" s="257">
        <v>95.3</v>
      </c>
      <c r="M14" s="257">
        <v>98.67</v>
      </c>
      <c r="N14" s="97">
        <f t="shared" si="0"/>
        <v>3.5362014690451193E-2</v>
      </c>
      <c r="P14" s="24" t="s">
        <v>52</v>
      </c>
      <c r="Q14" s="256">
        <v>35.227038524077322</v>
      </c>
      <c r="R14" s="257">
        <v>61.943336896333975</v>
      </c>
      <c r="S14" s="257">
        <v>70.046581956766403</v>
      </c>
      <c r="T14" s="257">
        <v>78.804999289677511</v>
      </c>
      <c r="U14" s="257">
        <v>85.372475145397459</v>
      </c>
      <c r="V14" s="97">
        <f t="shared" si="1"/>
        <v>8.3338315017029707E-2</v>
      </c>
      <c r="W14" s="256">
        <v>44.01</v>
      </c>
      <c r="X14" s="257">
        <v>51.14</v>
      </c>
      <c r="Y14" s="257">
        <v>54.98</v>
      </c>
      <c r="Z14" s="257">
        <v>52.09</v>
      </c>
      <c r="AA14" s="257">
        <v>55.95</v>
      </c>
      <c r="AB14" s="97">
        <f t="shared" si="2"/>
        <v>7.4102514878095604E-2</v>
      </c>
      <c r="AD14" s="24" t="s">
        <v>52</v>
      </c>
      <c r="AE14" s="258">
        <v>2114985.92</v>
      </c>
      <c r="AF14" s="72">
        <v>4974362.24</v>
      </c>
      <c r="AG14" s="72">
        <v>5726977.3300000001</v>
      </c>
      <c r="AH14" s="72">
        <v>6614600.9800000004</v>
      </c>
      <c r="AI14" s="72">
        <v>7136559.6099999994</v>
      </c>
      <c r="AJ14" s="97">
        <f t="shared" si="3"/>
        <v>7.8910070551224454E-2</v>
      </c>
      <c r="AK14" s="72">
        <f t="shared" si="4"/>
        <v>521958.62999999896</v>
      </c>
      <c r="AL14" s="124">
        <f t="shared" si="5"/>
        <v>5.1901014832037599E-3</v>
      </c>
      <c r="AM14" s="259">
        <v>431078.06000000006</v>
      </c>
      <c r="AN14" s="260">
        <v>537391.92000000004</v>
      </c>
      <c r="AO14" s="260">
        <v>543731.87</v>
      </c>
      <c r="AP14" s="260">
        <v>555536.89</v>
      </c>
      <c r="AQ14" s="260">
        <v>596673.21</v>
      </c>
      <c r="AR14" s="97">
        <f t="shared" si="6"/>
        <v>7.4047863860129848E-2</v>
      </c>
      <c r="AS14" s="72">
        <f t="shared" si="7"/>
        <v>41136.319999999949</v>
      </c>
      <c r="AT14" s="97">
        <f t="shared" si="8"/>
        <v>0.38414191156005462</v>
      </c>
      <c r="AU14" s="72">
        <f t="shared" si="9"/>
        <v>165595.14999999991</v>
      </c>
      <c r="AV14" s="124">
        <f t="shared" si="10"/>
        <v>3.204844084595876E-3</v>
      </c>
    </row>
    <row r="15" spans="2:48" x14ac:dyDescent="0.25">
      <c r="B15" s="24" t="s">
        <v>53</v>
      </c>
      <c r="C15" s="256">
        <v>129.7009515327868</v>
      </c>
      <c r="D15" s="257">
        <v>120.42144123126558</v>
      </c>
      <c r="E15" s="257">
        <v>143.34713873791705</v>
      </c>
      <c r="F15" s="257">
        <v>162.68820632090561</v>
      </c>
      <c r="G15" s="257">
        <v>190.1966956236553</v>
      </c>
      <c r="H15" s="97">
        <f t="shared" si="11"/>
        <v>0.16908717555400843</v>
      </c>
      <c r="I15" s="256">
        <v>135.93</v>
      </c>
      <c r="J15" s="257">
        <v>132.41</v>
      </c>
      <c r="K15" s="257">
        <v>156.97999999999999</v>
      </c>
      <c r="L15" s="257">
        <v>166.04</v>
      </c>
      <c r="M15" s="257">
        <v>197.41</v>
      </c>
      <c r="N15" s="97">
        <f t="shared" si="0"/>
        <v>0.18893037822211523</v>
      </c>
      <c r="P15" s="24" t="s">
        <v>53</v>
      </c>
      <c r="Q15" s="256">
        <v>71.736066580859273</v>
      </c>
      <c r="R15" s="257">
        <v>89.172009659933622</v>
      </c>
      <c r="S15" s="257">
        <v>115.57206133466974</v>
      </c>
      <c r="T15" s="257">
        <v>139.01766777122504</v>
      </c>
      <c r="U15" s="257">
        <v>159.84171342198567</v>
      </c>
      <c r="V15" s="97">
        <f t="shared" si="1"/>
        <v>0.1497942382764601</v>
      </c>
      <c r="W15" s="256">
        <v>101.59</v>
      </c>
      <c r="X15" s="257">
        <v>108.38</v>
      </c>
      <c r="Y15" s="257">
        <v>137.04</v>
      </c>
      <c r="Z15" s="257">
        <v>143.49</v>
      </c>
      <c r="AA15" s="257">
        <v>170.33</v>
      </c>
      <c r="AB15" s="97">
        <f t="shared" si="2"/>
        <v>0.18705136246428333</v>
      </c>
      <c r="AD15" s="24" t="s">
        <v>53</v>
      </c>
      <c r="AE15" s="258">
        <v>13995281.300000001</v>
      </c>
      <c r="AF15" s="72">
        <v>34504689.640000001</v>
      </c>
      <c r="AG15" s="72">
        <v>50130026.820000008</v>
      </c>
      <c r="AH15" s="72">
        <v>60648852.359999999</v>
      </c>
      <c r="AI15" s="72">
        <v>68514328.269999996</v>
      </c>
      <c r="AJ15" s="97">
        <f t="shared" si="3"/>
        <v>0.12968878394123662</v>
      </c>
      <c r="AK15" s="72">
        <f t="shared" si="4"/>
        <v>7865475.9099999964</v>
      </c>
      <c r="AL15" s="124">
        <f t="shared" si="5"/>
        <v>4.9827414918045689E-2</v>
      </c>
      <c r="AM15" s="259">
        <v>3968219.13</v>
      </c>
      <c r="AN15" s="260">
        <v>5997202.2400000002</v>
      </c>
      <c r="AO15" s="260">
        <v>7583290.4500000002</v>
      </c>
      <c r="AP15" s="260">
        <v>7953121.9199999999</v>
      </c>
      <c r="AQ15" s="260">
        <v>8955104.7799999993</v>
      </c>
      <c r="AR15" s="97">
        <f t="shared" si="6"/>
        <v>0.12598610584357783</v>
      </c>
      <c r="AS15" s="72">
        <f t="shared" si="7"/>
        <v>1001982.8599999994</v>
      </c>
      <c r="AT15" s="97">
        <f t="shared" si="8"/>
        <v>1.2567062167254859</v>
      </c>
      <c r="AU15" s="72">
        <f t="shared" si="9"/>
        <v>4986885.6499999994</v>
      </c>
      <c r="AV15" s="124">
        <f t="shared" si="10"/>
        <v>4.8099552820746301E-2</v>
      </c>
    </row>
    <row r="16" spans="2:48" x14ac:dyDescent="0.25">
      <c r="B16" s="24" t="s">
        <v>54</v>
      </c>
      <c r="C16" s="256">
        <v>64.32738906088548</v>
      </c>
      <c r="D16" s="257">
        <v>75.413031864888026</v>
      </c>
      <c r="E16" s="257">
        <v>84.925570738005305</v>
      </c>
      <c r="F16" s="257">
        <v>94.179165418846281</v>
      </c>
      <c r="G16" s="257">
        <v>101.25062461795463</v>
      </c>
      <c r="H16" s="97">
        <f t="shared" si="11"/>
        <v>7.5085175873657484E-2</v>
      </c>
      <c r="I16" s="256">
        <v>68.739999999999995</v>
      </c>
      <c r="J16" s="257">
        <v>74.67</v>
      </c>
      <c r="K16" s="257">
        <v>81.05</v>
      </c>
      <c r="L16" s="257">
        <v>86.31</v>
      </c>
      <c r="M16" s="257">
        <v>90.57</v>
      </c>
      <c r="N16" s="97">
        <f t="shared" si="0"/>
        <v>4.9356969064998202E-2</v>
      </c>
      <c r="P16" s="24" t="s">
        <v>54</v>
      </c>
      <c r="Q16" s="256">
        <v>29.352674122227871</v>
      </c>
      <c r="R16" s="257">
        <v>52.286470934342148</v>
      </c>
      <c r="S16" s="257">
        <v>59.272140632292185</v>
      </c>
      <c r="T16" s="257">
        <v>66.379128271953292</v>
      </c>
      <c r="U16" s="257">
        <v>73.61130157718307</v>
      </c>
      <c r="V16" s="97">
        <f t="shared" si="1"/>
        <v>0.10895252006925715</v>
      </c>
      <c r="W16" s="256">
        <v>39.479999999999997</v>
      </c>
      <c r="X16" s="257">
        <v>43.06</v>
      </c>
      <c r="Y16" s="257">
        <v>52.08</v>
      </c>
      <c r="Z16" s="257">
        <v>48.28</v>
      </c>
      <c r="AA16" s="257">
        <v>60.5</v>
      </c>
      <c r="AB16" s="97">
        <f t="shared" si="2"/>
        <v>0.25310687655343833</v>
      </c>
      <c r="AD16" s="24" t="s">
        <v>54</v>
      </c>
      <c r="AE16" s="258">
        <v>8192789.7700000005</v>
      </c>
      <c r="AF16" s="72">
        <v>17576637.32</v>
      </c>
      <c r="AG16" s="72">
        <v>21415033.379999995</v>
      </c>
      <c r="AH16" s="72">
        <v>23661745.129999999</v>
      </c>
      <c r="AI16" s="72">
        <v>25011680.260000005</v>
      </c>
      <c r="AJ16" s="97">
        <f t="shared" si="3"/>
        <v>5.7051376497520678E-2</v>
      </c>
      <c r="AK16" s="72">
        <f t="shared" si="4"/>
        <v>1349935.1300000064</v>
      </c>
      <c r="AL16" s="124">
        <f t="shared" si="5"/>
        <v>1.8189879424946643E-2</v>
      </c>
      <c r="AM16" s="259">
        <v>1451658.94</v>
      </c>
      <c r="AN16" s="260">
        <v>1879355.71</v>
      </c>
      <c r="AO16" s="260">
        <v>2279634.65</v>
      </c>
      <c r="AP16" s="260">
        <v>2092574.4700000002</v>
      </c>
      <c r="AQ16" s="260">
        <v>2501854.11</v>
      </c>
      <c r="AR16" s="97">
        <f t="shared" si="6"/>
        <v>0.19558665455762703</v>
      </c>
      <c r="AS16" s="72">
        <f t="shared" si="7"/>
        <v>409279.63999999966</v>
      </c>
      <c r="AT16" s="97">
        <f t="shared" si="8"/>
        <v>0.72344484028734746</v>
      </c>
      <c r="AU16" s="72">
        <f t="shared" si="9"/>
        <v>1050195.17</v>
      </c>
      <c r="AV16" s="124">
        <f t="shared" si="10"/>
        <v>1.3437929189003441E-2</v>
      </c>
    </row>
    <row r="17" spans="2:48" x14ac:dyDescent="0.25">
      <c r="B17" s="24" t="s">
        <v>55</v>
      </c>
      <c r="C17" s="256">
        <v>90.201237109804381</v>
      </c>
      <c r="D17" s="257">
        <v>115.27242808419555</v>
      </c>
      <c r="E17" s="257">
        <v>128.77591964319672</v>
      </c>
      <c r="F17" s="257">
        <v>142.32967242878595</v>
      </c>
      <c r="G17" s="257">
        <v>117.19953835226218</v>
      </c>
      <c r="H17" s="97">
        <f t="shared" si="11"/>
        <v>-0.17656286034872681</v>
      </c>
      <c r="I17" s="256">
        <v>100.03</v>
      </c>
      <c r="J17" s="257">
        <v>137.72</v>
      </c>
      <c r="K17" s="257">
        <v>146.53</v>
      </c>
      <c r="L17" s="257">
        <v>158.72999999999999</v>
      </c>
      <c r="M17" s="257">
        <v>130.43</v>
      </c>
      <c r="N17" s="97">
        <f t="shared" si="0"/>
        <v>-0.17829017829017824</v>
      </c>
      <c r="P17" s="24" t="s">
        <v>55</v>
      </c>
      <c r="Q17" s="256">
        <v>34.722434348412641</v>
      </c>
      <c r="R17" s="257">
        <v>86.068517521212058</v>
      </c>
      <c r="S17" s="257">
        <v>107.31673270801484</v>
      </c>
      <c r="T17" s="257">
        <v>122.28447539009764</v>
      </c>
      <c r="U17" s="257">
        <v>100.1088048526041</v>
      </c>
      <c r="V17" s="97">
        <f t="shared" si="1"/>
        <v>-0.18134493742358804</v>
      </c>
      <c r="W17" s="256">
        <v>61.03</v>
      </c>
      <c r="X17" s="257">
        <v>115.74</v>
      </c>
      <c r="Y17" s="257">
        <v>128.71</v>
      </c>
      <c r="Z17" s="257">
        <v>140.74</v>
      </c>
      <c r="AA17" s="257">
        <v>114.55</v>
      </c>
      <c r="AB17" s="97">
        <f t="shared" si="2"/>
        <v>-0.18608782151485015</v>
      </c>
      <c r="AD17" s="24" t="s">
        <v>55</v>
      </c>
      <c r="AE17" s="258">
        <v>11072042.780000001</v>
      </c>
      <c r="AF17" s="72">
        <v>56910984.090000004</v>
      </c>
      <c r="AG17" s="72">
        <v>69851556.950000003</v>
      </c>
      <c r="AH17" s="72">
        <v>81216232.75</v>
      </c>
      <c r="AI17" s="72">
        <v>66678959.129999995</v>
      </c>
      <c r="AJ17" s="97">
        <f t="shared" si="3"/>
        <v>-0.17899468034609134</v>
      </c>
      <c r="AK17" s="72">
        <f t="shared" si="4"/>
        <v>-14537273.620000005</v>
      </c>
      <c r="AL17" s="124">
        <f t="shared" si="5"/>
        <v>4.8492632807854583E-2</v>
      </c>
      <c r="AM17" s="259">
        <v>3716039.46</v>
      </c>
      <c r="AN17" s="260">
        <v>9766291.2300000004</v>
      </c>
      <c r="AO17" s="260">
        <v>10861089.319999998</v>
      </c>
      <c r="AP17" s="260">
        <v>11875846.74</v>
      </c>
      <c r="AQ17" s="260">
        <v>9733594.3200000003</v>
      </c>
      <c r="AR17" s="97">
        <f t="shared" si="6"/>
        <v>-0.18038734137453172</v>
      </c>
      <c r="AS17" s="72">
        <f t="shared" si="7"/>
        <v>-2142252.42</v>
      </c>
      <c r="AT17" s="97">
        <f t="shared" si="8"/>
        <v>1.6193463295462425</v>
      </c>
      <c r="AU17" s="72">
        <f t="shared" si="9"/>
        <v>6017554.8600000003</v>
      </c>
      <c r="AV17" s="124">
        <f t="shared" si="10"/>
        <v>5.2280966625446484E-2</v>
      </c>
    </row>
    <row r="18" spans="2:48" x14ac:dyDescent="0.25">
      <c r="B18" s="29" t="s">
        <v>56</v>
      </c>
      <c r="C18" s="256">
        <v>75.289454508021706</v>
      </c>
      <c r="D18" s="257">
        <v>61.688600774017914</v>
      </c>
      <c r="E18" s="257">
        <v>67.467318762677237</v>
      </c>
      <c r="F18" s="257">
        <v>71.385524022416874</v>
      </c>
      <c r="G18" s="257">
        <v>72.628790126556297</v>
      </c>
      <c r="H18" s="97">
        <f t="shared" si="11"/>
        <v>1.7416221582249758E-2</v>
      </c>
      <c r="I18" s="256">
        <v>73.599999999999994</v>
      </c>
      <c r="J18" s="257">
        <v>63.68</v>
      </c>
      <c r="K18" s="257">
        <v>66.11</v>
      </c>
      <c r="L18" s="257">
        <v>69.209999999999994</v>
      </c>
      <c r="M18" s="257">
        <v>69.36</v>
      </c>
      <c r="N18" s="97">
        <f t="shared" si="0"/>
        <v>2.1673168617253324E-3</v>
      </c>
      <c r="P18" s="29" t="s">
        <v>56</v>
      </c>
      <c r="Q18" s="256">
        <v>20.932237655117316</v>
      </c>
      <c r="R18" s="257">
        <v>40.372639265276575</v>
      </c>
      <c r="S18" s="257">
        <v>52.05593848523857</v>
      </c>
      <c r="T18" s="257">
        <v>55.16183427473873</v>
      </c>
      <c r="U18" s="257">
        <v>54.845158261358044</v>
      </c>
      <c r="V18" s="97">
        <f t="shared" si="1"/>
        <v>-5.7408535728425969E-3</v>
      </c>
      <c r="W18" s="256">
        <v>36.99</v>
      </c>
      <c r="X18" s="257">
        <v>41.81</v>
      </c>
      <c r="Y18" s="257">
        <v>47.08</v>
      </c>
      <c r="Z18" s="257">
        <v>49.71</v>
      </c>
      <c r="AA18" s="257">
        <v>52.42</v>
      </c>
      <c r="AB18" s="97">
        <f t="shared" si="2"/>
        <v>5.451619392476359E-2</v>
      </c>
      <c r="AD18" s="29" t="s">
        <v>56</v>
      </c>
      <c r="AE18" s="258">
        <v>5654442.8399999999</v>
      </c>
      <c r="AF18" s="72">
        <v>13049910.789999999</v>
      </c>
      <c r="AG18" s="72">
        <v>15428988.439999999</v>
      </c>
      <c r="AH18" s="72">
        <v>17019413.530000001</v>
      </c>
      <c r="AI18" s="72">
        <v>16932894.870000001</v>
      </c>
      <c r="AJ18" s="97">
        <f t="shared" si="3"/>
        <v>-5.083527693095502E-3</v>
      </c>
      <c r="AK18" s="72">
        <f t="shared" si="4"/>
        <v>-86518.660000000149</v>
      </c>
      <c r="AL18" s="124">
        <f t="shared" si="5"/>
        <v>1.2314539159257488E-2</v>
      </c>
      <c r="AM18" s="259">
        <v>1342905.3399999999</v>
      </c>
      <c r="AN18" s="260">
        <v>1564568.6</v>
      </c>
      <c r="AO18" s="260">
        <v>1765962.6900000002</v>
      </c>
      <c r="AP18" s="260">
        <v>1938413.99</v>
      </c>
      <c r="AQ18" s="260">
        <v>2044229.54</v>
      </c>
      <c r="AR18" s="97">
        <f t="shared" si="6"/>
        <v>5.4588725909886726E-2</v>
      </c>
      <c r="AS18" s="72">
        <f t="shared" si="7"/>
        <v>105815.55000000005</v>
      </c>
      <c r="AT18" s="97">
        <f t="shared" si="8"/>
        <v>0.52224395801419643</v>
      </c>
      <c r="AU18" s="72">
        <f t="shared" si="9"/>
        <v>701324.20000000019</v>
      </c>
      <c r="AV18" s="124">
        <f t="shared" si="10"/>
        <v>1.0979941514091355E-2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58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58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58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7" t="s">
        <v>172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P21" s="67" t="s">
        <v>173</v>
      </c>
      <c r="Q21" s="67"/>
      <c r="R21" s="67"/>
      <c r="S21" s="67"/>
      <c r="T21" s="67"/>
      <c r="U21" s="67"/>
      <c r="V21" s="67"/>
      <c r="W21" s="67"/>
      <c r="X21" s="262"/>
      <c r="Y21" s="262"/>
      <c r="Z21" s="262"/>
      <c r="AA21" s="262"/>
      <c r="AB21" s="262"/>
      <c r="AD21" s="263" t="s">
        <v>174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7" t="s">
        <v>175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P22" s="264" t="s">
        <v>176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2">
        <f>AQ11/M11</f>
        <v>9895.306491549145</v>
      </c>
    </row>
    <row r="23" spans="2:48" x14ac:dyDescent="0.2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177</v>
      </c>
      <c r="C27" s="12"/>
      <c r="D27" s="12"/>
      <c r="E27" s="12"/>
      <c r="F27" s="12"/>
      <c r="G27" s="12"/>
      <c r="H27" s="12"/>
      <c r="I27" s="173"/>
      <c r="P27" s="12" t="s">
        <v>178</v>
      </c>
      <c r="Q27" s="12"/>
      <c r="R27" s="12"/>
      <c r="S27" s="12"/>
      <c r="T27" s="12"/>
      <c r="U27" s="12"/>
      <c r="V27" s="12"/>
      <c r="W27" s="12"/>
      <c r="AE27" s="12" t="s">
        <v>179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46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46</v>
      </c>
      <c r="Q30" s="249">
        <v>48.13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46</v>
      </c>
      <c r="AF30" s="254">
        <v>476771371.47999996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47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47</v>
      </c>
      <c r="Q31" s="256">
        <v>61.17</v>
      </c>
      <c r="R31" s="257">
        <v>72.88000000000001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47</v>
      </c>
      <c r="AF31" s="259">
        <v>217815325.03999999</v>
      </c>
      <c r="AG31" s="260">
        <v>333738906.92999995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2">
        <f t="shared" ref="AL31:AL40" si="17">AJ31-AI31</f>
        <v>93822261.339999914</v>
      </c>
    </row>
    <row r="32" spans="2:48" ht="15.75" customHeight="1" x14ac:dyDescent="0.25">
      <c r="B32" s="24" t="s">
        <v>48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48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48</v>
      </c>
      <c r="AF32" s="259">
        <v>122348722.31</v>
      </c>
      <c r="AG32" s="260">
        <v>137154616.22</v>
      </c>
      <c r="AH32" s="260">
        <v>381071528.47999996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2">
        <f t="shared" si="17"/>
        <v>76749003.269999981</v>
      </c>
    </row>
    <row r="33" spans="2:39" ht="15.75" customHeight="1" x14ac:dyDescent="0.25">
      <c r="B33" s="24" t="s">
        <v>49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49</v>
      </c>
      <c r="Q33" s="256">
        <v>38.090000000000003</v>
      </c>
      <c r="R33" s="257">
        <v>36.92</v>
      </c>
      <c r="S33" s="257">
        <v>53.92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49</v>
      </c>
      <c r="AF33" s="259">
        <v>2812428.07</v>
      </c>
      <c r="AG33" s="260">
        <v>4381169.17</v>
      </c>
      <c r="AH33" s="260">
        <v>8179727.9700000007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2">
        <f t="shared" si="17"/>
        <v>1618704.4699999988</v>
      </c>
    </row>
    <row r="34" spans="2:39" ht="15.75" customHeight="1" x14ac:dyDescent="0.25">
      <c r="B34" s="24" t="s">
        <v>50</v>
      </c>
      <c r="C34" s="256">
        <v>134.75</v>
      </c>
      <c r="D34" s="256">
        <v>154.08000000000001</v>
      </c>
      <c r="E34" s="256">
        <v>185.51</v>
      </c>
      <c r="F34" s="256">
        <v>208.16</v>
      </c>
      <c r="G34" s="256">
        <v>202.39</v>
      </c>
      <c r="H34" s="97">
        <f t="shared" si="12"/>
        <v>-2.7719062259800253E-2</v>
      </c>
      <c r="I34" s="257">
        <f t="shared" si="13"/>
        <v>-5.7700000000000102</v>
      </c>
      <c r="P34" s="24" t="s">
        <v>50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50</v>
      </c>
      <c r="AF34" s="259">
        <v>19577887.920000002</v>
      </c>
      <c r="AG34" s="260">
        <v>22694182.549999997</v>
      </c>
      <c r="AH34" s="260">
        <v>56687870.049999997</v>
      </c>
      <c r="AI34" s="260">
        <v>62672686.410000004</v>
      </c>
      <c r="AJ34" s="260">
        <v>65406733.899999999</v>
      </c>
      <c r="AK34" s="97">
        <f t="shared" si="16"/>
        <v>4.3624226861986859E-2</v>
      </c>
      <c r="AL34" s="72">
        <f t="shared" si="17"/>
        <v>2734047.4899999946</v>
      </c>
    </row>
    <row r="35" spans="2:39" ht="15.75" customHeight="1" x14ac:dyDescent="0.25">
      <c r="B35" s="24" t="s">
        <v>51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51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51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2">
        <f t="shared" si="17"/>
        <v>39915798.200000018</v>
      </c>
    </row>
    <row r="36" spans="2:39" x14ac:dyDescent="0.25">
      <c r="B36" s="24" t="s">
        <v>52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52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52</v>
      </c>
      <c r="AF36" s="259">
        <v>3114952.08</v>
      </c>
      <c r="AG36" s="260">
        <v>4498900.47</v>
      </c>
      <c r="AH36" s="260">
        <v>7864755.4300000006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2">
        <f t="shared" si="17"/>
        <v>1180084.0300000012</v>
      </c>
    </row>
    <row r="37" spans="2:39" x14ac:dyDescent="0.25">
      <c r="B37" s="24" t="s">
        <v>53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53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53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2">
        <f t="shared" si="17"/>
        <v>14422468.229999989</v>
      </c>
    </row>
    <row r="38" spans="2:39" x14ac:dyDescent="0.25">
      <c r="B38" s="24" t="s">
        <v>54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54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54</v>
      </c>
      <c r="AF38" s="259">
        <v>10173605.369999999</v>
      </c>
      <c r="AG38" s="260">
        <v>16610861.379999999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2">
        <f t="shared" si="17"/>
        <v>3042012.0500000007</v>
      </c>
    </row>
    <row r="39" spans="2:39" x14ac:dyDescent="0.25">
      <c r="B39" s="24" t="s">
        <v>55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55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55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118898417.72000001</v>
      </c>
      <c r="AK39" s="97">
        <f t="shared" si="16"/>
        <v>0.11100296735704518</v>
      </c>
      <c r="AL39" s="72">
        <f t="shared" si="17"/>
        <v>11879425.680000007</v>
      </c>
    </row>
    <row r="40" spans="2:39" x14ac:dyDescent="0.25">
      <c r="B40" s="29" t="s">
        <v>56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56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56</v>
      </c>
      <c r="AF40" s="259">
        <v>7215296.4500000002</v>
      </c>
      <c r="AG40" s="260">
        <v>12828760.219999999</v>
      </c>
      <c r="AH40" s="260">
        <v>20416665.23</v>
      </c>
      <c r="AI40" s="260">
        <v>24141003.859999999</v>
      </c>
      <c r="AJ40" s="260">
        <v>26195575.009999998</v>
      </c>
      <c r="AK40" s="97">
        <f t="shared" si="16"/>
        <v>8.5107113271469359E-2</v>
      </c>
      <c r="AL40" s="72">
        <f t="shared" si="17"/>
        <v>2054571.1499999985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58</v>
      </c>
      <c r="C42" s="267"/>
      <c r="D42" s="267"/>
      <c r="E42" s="267"/>
      <c r="F42" s="267"/>
      <c r="G42" s="267"/>
      <c r="H42" s="267"/>
      <c r="I42" s="131"/>
      <c r="P42" s="131" t="s">
        <v>58</v>
      </c>
      <c r="Q42" s="131"/>
      <c r="R42" s="131"/>
      <c r="S42" s="131"/>
      <c r="T42" s="131"/>
      <c r="U42" s="131"/>
      <c r="V42" s="131"/>
      <c r="W42" s="131"/>
      <c r="AE42" s="131" t="s">
        <v>58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7" t="s">
        <v>172</v>
      </c>
      <c r="C43" s="67"/>
      <c r="D43" s="67"/>
      <c r="E43" s="67"/>
      <c r="F43" s="67"/>
      <c r="G43" s="67"/>
      <c r="H43" s="67"/>
      <c r="P43" s="67" t="s">
        <v>173</v>
      </c>
      <c r="Q43" s="67"/>
      <c r="R43" s="67"/>
      <c r="S43" s="67"/>
      <c r="T43" s="67"/>
      <c r="U43" s="67"/>
      <c r="V43" s="67"/>
      <c r="W43" s="67"/>
      <c r="AE43" s="263" t="s">
        <v>174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7" t="s">
        <v>175</v>
      </c>
      <c r="C44" s="67"/>
      <c r="D44" s="67"/>
      <c r="E44" s="67"/>
      <c r="F44" s="67"/>
      <c r="G44" s="67"/>
      <c r="H44" s="67"/>
      <c r="P44" s="264" t="s">
        <v>176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8748-AE9C-40C6-A876-4A9EE0D31505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232</v>
      </c>
      <c r="L5" s="116" t="s">
        <v>233</v>
      </c>
      <c r="M5" s="116" t="s">
        <v>234</v>
      </c>
      <c r="N5" s="116" t="s">
        <v>235</v>
      </c>
      <c r="O5" s="116" t="s">
        <v>236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46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93.95</v>
      </c>
      <c r="L6" s="269">
        <v>110.19</v>
      </c>
      <c r="M6" s="269">
        <v>119.89</v>
      </c>
      <c r="N6" s="269">
        <v>129.44999999999999</v>
      </c>
      <c r="O6" s="269">
        <v>137.16</v>
      </c>
      <c r="P6" s="119">
        <f t="shared" ref="P6:P51" si="2">IFERROR(O6/N6-1,"-")</f>
        <v>5.9559675550405533E-2</v>
      </c>
      <c r="Q6" s="268">
        <f t="shared" ref="Q6:Q51" si="3">IFERROR(O6-N6,"-")</f>
        <v>7.710000000000008</v>
      </c>
    </row>
    <row r="7" spans="2:17" x14ac:dyDescent="0.25">
      <c r="B7" s="120" t="s">
        <v>63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99.12</v>
      </c>
      <c r="L7" s="271">
        <v>118.15</v>
      </c>
      <c r="M7" s="271">
        <v>129.24</v>
      </c>
      <c r="N7" s="271">
        <v>139.91</v>
      </c>
      <c r="O7" s="271">
        <v>146.91</v>
      </c>
      <c r="P7" s="122">
        <f t="shared" si="2"/>
        <v>5.0032163533700214E-2</v>
      </c>
      <c r="Q7" s="270">
        <f t="shared" si="3"/>
        <v>7</v>
      </c>
    </row>
    <row r="8" spans="2:17" x14ac:dyDescent="0.25">
      <c r="B8" s="123" t="s">
        <v>64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107.11</v>
      </c>
      <c r="L8" s="273">
        <v>127.7</v>
      </c>
      <c r="M8" s="273">
        <v>139.02000000000001</v>
      </c>
      <c r="N8" s="273">
        <v>149.94</v>
      </c>
      <c r="O8" s="273">
        <v>158.28</v>
      </c>
      <c r="P8" s="124">
        <f t="shared" si="2"/>
        <v>5.5622248899559912E-2</v>
      </c>
      <c r="Q8" s="272">
        <f t="shared" si="3"/>
        <v>8.3400000000000034</v>
      </c>
    </row>
    <row r="9" spans="2:17" x14ac:dyDescent="0.25">
      <c r="B9" s="123" t="s">
        <v>65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56.54</v>
      </c>
      <c r="L9" s="273">
        <v>68.3</v>
      </c>
      <c r="M9" s="273">
        <v>74.459999999999994</v>
      </c>
      <c r="N9" s="273">
        <v>83.29</v>
      </c>
      <c r="O9" s="273">
        <v>85.05</v>
      </c>
      <c r="P9" s="124">
        <f t="shared" si="2"/>
        <v>2.1130988113819082E-2</v>
      </c>
      <c r="Q9" s="272">
        <f t="shared" si="3"/>
        <v>1.7599999999999909</v>
      </c>
    </row>
    <row r="10" spans="2:17" x14ac:dyDescent="0.25">
      <c r="B10" s="120" t="s">
        <v>66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72.7</v>
      </c>
      <c r="L10" s="271">
        <v>79.63</v>
      </c>
      <c r="M10" s="271">
        <v>84.69</v>
      </c>
      <c r="N10" s="271">
        <v>91.47</v>
      </c>
      <c r="O10" s="271">
        <v>103.43</v>
      </c>
      <c r="P10" s="122">
        <f t="shared" si="2"/>
        <v>0.1307532524324917</v>
      </c>
      <c r="Q10" s="270">
        <f t="shared" si="3"/>
        <v>11.960000000000008</v>
      </c>
    </row>
    <row r="11" spans="2:17" x14ac:dyDescent="0.25">
      <c r="B11" s="117" t="s">
        <v>47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116.97</v>
      </c>
      <c r="L11" s="275">
        <v>137.88999999999999</v>
      </c>
      <c r="M11" s="275">
        <v>141.62</v>
      </c>
      <c r="N11" s="275">
        <v>154.12</v>
      </c>
      <c r="O11" s="275">
        <v>159.91999999999999</v>
      </c>
      <c r="P11" s="126">
        <f t="shared" si="2"/>
        <v>3.7633013236439083E-2</v>
      </c>
      <c r="Q11" s="274">
        <f t="shared" si="3"/>
        <v>5.7999999999999829</v>
      </c>
    </row>
    <row r="12" spans="2:17" x14ac:dyDescent="0.25">
      <c r="B12" s="120" t="s">
        <v>63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122.16</v>
      </c>
      <c r="L12" s="271">
        <v>147.56</v>
      </c>
      <c r="M12" s="271">
        <v>153.29</v>
      </c>
      <c r="N12" s="271">
        <v>169.46</v>
      </c>
      <c r="O12" s="271">
        <v>174.61</v>
      </c>
      <c r="P12" s="122">
        <f t="shared" si="2"/>
        <v>3.0390652661395068E-2</v>
      </c>
      <c r="Q12" s="270">
        <f t="shared" si="3"/>
        <v>5.1500000000000057</v>
      </c>
    </row>
    <row r="13" spans="2:17" x14ac:dyDescent="0.25">
      <c r="B13" s="123" t="s">
        <v>64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129.4</v>
      </c>
      <c r="L13" s="273">
        <v>158.71</v>
      </c>
      <c r="M13" s="273">
        <v>164.7</v>
      </c>
      <c r="N13" s="273">
        <v>180.78</v>
      </c>
      <c r="O13" s="273">
        <v>186.56</v>
      </c>
      <c r="P13" s="124">
        <f t="shared" si="2"/>
        <v>3.1972563336652327E-2</v>
      </c>
      <c r="Q13" s="272">
        <f t="shared" si="3"/>
        <v>5.7800000000000011</v>
      </c>
    </row>
    <row r="14" spans="2:17" x14ac:dyDescent="0.25">
      <c r="B14" s="123" t="s">
        <v>65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50.79</v>
      </c>
      <c r="L14" s="273">
        <v>63.49</v>
      </c>
      <c r="M14" s="273">
        <v>57.32</v>
      </c>
      <c r="N14" s="273">
        <v>58.23</v>
      </c>
      <c r="O14" s="273">
        <v>70.02</v>
      </c>
      <c r="P14" s="124">
        <f t="shared" si="2"/>
        <v>0.20247295208655336</v>
      </c>
      <c r="Q14" s="272">
        <f t="shared" si="3"/>
        <v>11.79</v>
      </c>
    </row>
    <row r="15" spans="2:17" x14ac:dyDescent="0.25">
      <c r="B15" s="120" t="s">
        <v>66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82.93</v>
      </c>
      <c r="L15" s="271">
        <v>84.79</v>
      </c>
      <c r="M15" s="271">
        <v>86.44</v>
      </c>
      <c r="N15" s="271">
        <v>84.95</v>
      </c>
      <c r="O15" s="271">
        <v>100.45</v>
      </c>
      <c r="P15" s="122">
        <f t="shared" si="2"/>
        <v>0.18246027074749849</v>
      </c>
      <c r="Q15" s="270">
        <f t="shared" si="3"/>
        <v>15.5</v>
      </c>
    </row>
    <row r="16" spans="2:17" x14ac:dyDescent="0.25">
      <c r="B16" s="117" t="s">
        <v>51</v>
      </c>
      <c r="C16" s="274">
        <v>53.05</v>
      </c>
      <c r="D16" s="274">
        <v>53.52</v>
      </c>
      <c r="E16" s="274">
        <v>51.25</v>
      </c>
      <c r="F16" s="274">
        <v>59.12</v>
      </c>
      <c r="G16" s="274">
        <v>65.87</v>
      </c>
      <c r="H16" s="274">
        <v>74.569999999999993</v>
      </c>
      <c r="I16" s="126">
        <f t="shared" si="0"/>
        <v>0.13207833611659314</v>
      </c>
      <c r="J16" s="274">
        <f t="shared" si="1"/>
        <v>8.6999999999999886</v>
      </c>
      <c r="K16" s="275">
        <v>54.27</v>
      </c>
      <c r="L16" s="275">
        <v>65.010000000000005</v>
      </c>
      <c r="M16" s="275">
        <v>73.63</v>
      </c>
      <c r="N16" s="275">
        <v>80.91</v>
      </c>
      <c r="O16" s="275">
        <v>89.9</v>
      </c>
      <c r="P16" s="126">
        <f t="shared" si="2"/>
        <v>0.11111111111111116</v>
      </c>
      <c r="Q16" s="274">
        <f t="shared" si="3"/>
        <v>8.9900000000000091</v>
      </c>
    </row>
    <row r="17" spans="2:17" x14ac:dyDescent="0.25">
      <c r="B17" s="120" t="s">
        <v>63</v>
      </c>
      <c r="C17" s="270">
        <v>55.71</v>
      </c>
      <c r="D17" s="270">
        <v>56.97</v>
      </c>
      <c r="E17" s="270">
        <v>54.03</v>
      </c>
      <c r="F17" s="270">
        <v>62.9</v>
      </c>
      <c r="G17" s="270">
        <v>69.91</v>
      </c>
      <c r="H17" s="270">
        <v>78.73</v>
      </c>
      <c r="I17" s="122">
        <f t="shared" si="0"/>
        <v>0.12616220855385496</v>
      </c>
      <c r="J17" s="270">
        <f t="shared" si="1"/>
        <v>8.8200000000000074</v>
      </c>
      <c r="K17" s="271">
        <v>55.58</v>
      </c>
      <c r="L17" s="271">
        <v>68.739999999999995</v>
      </c>
      <c r="M17" s="271">
        <v>77.790000000000006</v>
      </c>
      <c r="N17" s="271">
        <v>85.31</v>
      </c>
      <c r="O17" s="271">
        <v>96.43</v>
      </c>
      <c r="P17" s="122">
        <f t="shared" si="2"/>
        <v>0.13034814207009737</v>
      </c>
      <c r="Q17" s="270">
        <f t="shared" si="3"/>
        <v>11.120000000000005</v>
      </c>
    </row>
    <row r="18" spans="2:17" x14ac:dyDescent="0.25">
      <c r="B18" s="123" t="s">
        <v>64</v>
      </c>
      <c r="C18" s="272">
        <v>59.21</v>
      </c>
      <c r="D18" s="272">
        <v>59.93</v>
      </c>
      <c r="E18" s="272">
        <v>57.07</v>
      </c>
      <c r="F18" s="272">
        <v>65.52</v>
      </c>
      <c r="G18" s="272">
        <v>72.760000000000005</v>
      </c>
      <c r="H18" s="272">
        <v>81.77</v>
      </c>
      <c r="I18" s="124">
        <f t="shared" si="0"/>
        <v>0.1238317757009344</v>
      </c>
      <c r="J18" s="272">
        <f t="shared" si="1"/>
        <v>9.0099999999999909</v>
      </c>
      <c r="K18" s="273">
        <v>58.18</v>
      </c>
      <c r="L18" s="273">
        <v>70.95</v>
      </c>
      <c r="M18" s="273">
        <v>80.98</v>
      </c>
      <c r="N18" s="273">
        <v>88.78</v>
      </c>
      <c r="O18" s="273">
        <v>102.08</v>
      </c>
      <c r="P18" s="124">
        <f t="shared" si="2"/>
        <v>0.1498085154314035</v>
      </c>
      <c r="Q18" s="272">
        <f t="shared" si="3"/>
        <v>13.299999999999997</v>
      </c>
    </row>
    <row r="19" spans="2:17" x14ac:dyDescent="0.25">
      <c r="B19" s="123" t="s">
        <v>65</v>
      </c>
      <c r="C19" s="272">
        <v>40.03</v>
      </c>
      <c r="D19" s="272">
        <v>42.61</v>
      </c>
      <c r="E19" s="272">
        <v>41.43</v>
      </c>
      <c r="F19" s="272">
        <v>46.25</v>
      </c>
      <c r="G19" s="272">
        <v>50.96</v>
      </c>
      <c r="H19" s="272">
        <v>58.4</v>
      </c>
      <c r="I19" s="124">
        <f t="shared" si="0"/>
        <v>0.14599686028257453</v>
      </c>
      <c r="J19" s="272">
        <f t="shared" si="1"/>
        <v>7.4399999999999977</v>
      </c>
      <c r="K19" s="273">
        <v>41.84</v>
      </c>
      <c r="L19" s="273">
        <v>50.56</v>
      </c>
      <c r="M19" s="273">
        <v>53.01</v>
      </c>
      <c r="N19" s="273">
        <v>60.38</v>
      </c>
      <c r="O19" s="273">
        <v>59.41</v>
      </c>
      <c r="P19" s="124">
        <f t="shared" si="2"/>
        <v>-1.6064922159655604E-2</v>
      </c>
      <c r="Q19" s="272">
        <f t="shared" si="3"/>
        <v>-0.97000000000000597</v>
      </c>
    </row>
    <row r="20" spans="2:17" x14ac:dyDescent="0.25">
      <c r="B20" s="120" t="s">
        <v>66</v>
      </c>
      <c r="C20" s="270">
        <v>43</v>
      </c>
      <c r="D20" s="270">
        <v>43.27</v>
      </c>
      <c r="E20" s="270">
        <v>41.41</v>
      </c>
      <c r="F20" s="270">
        <v>43.49</v>
      </c>
      <c r="G20" s="270">
        <v>48.39</v>
      </c>
      <c r="H20" s="270">
        <v>55.8</v>
      </c>
      <c r="I20" s="122">
        <f t="shared" si="0"/>
        <v>0.15313081215127089</v>
      </c>
      <c r="J20" s="270">
        <f t="shared" si="1"/>
        <v>7.4099999999999966</v>
      </c>
      <c r="K20" s="271">
        <v>48.49</v>
      </c>
      <c r="L20" s="271">
        <v>49.07</v>
      </c>
      <c r="M20" s="271">
        <v>52.93</v>
      </c>
      <c r="N20" s="271">
        <v>60.67</v>
      </c>
      <c r="O20" s="271">
        <v>61.66</v>
      </c>
      <c r="P20" s="122">
        <f t="shared" si="2"/>
        <v>1.6317784737102325E-2</v>
      </c>
      <c r="Q20" s="270">
        <f t="shared" si="3"/>
        <v>0.98999999999999488</v>
      </c>
    </row>
    <row r="21" spans="2:17" x14ac:dyDescent="0.25">
      <c r="B21" s="117" t="s">
        <v>49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73.180000000000007</v>
      </c>
      <c r="L21" s="275">
        <v>83.27</v>
      </c>
      <c r="M21" s="275">
        <v>71.260000000000005</v>
      </c>
      <c r="N21" s="275">
        <v>93.58</v>
      </c>
      <c r="O21" s="275">
        <v>92.89</v>
      </c>
      <c r="P21" s="126">
        <f t="shared" si="2"/>
        <v>-7.3733703782858928E-3</v>
      </c>
      <c r="Q21" s="274">
        <f t="shared" si="3"/>
        <v>-0.68999999999999773</v>
      </c>
    </row>
    <row r="22" spans="2:17" x14ac:dyDescent="0.25">
      <c r="B22" s="120" t="s">
        <v>63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73.180000000000007</v>
      </c>
      <c r="L22" s="271">
        <v>83.27</v>
      </c>
      <c r="M22" s="271">
        <v>71.28</v>
      </c>
      <c r="N22" s="271">
        <v>93.81</v>
      </c>
      <c r="O22" s="271">
        <v>92.93</v>
      </c>
      <c r="P22" s="122">
        <f t="shared" si="2"/>
        <v>-9.3806630423195481E-3</v>
      </c>
      <c r="Q22" s="270">
        <f t="shared" si="3"/>
        <v>-0.87999999999999545</v>
      </c>
    </row>
    <row r="23" spans="2:17" x14ac:dyDescent="0.25">
      <c r="B23" s="120" t="s">
        <v>66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50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98.08</v>
      </c>
      <c r="L24" s="275">
        <v>148.46</v>
      </c>
      <c r="M24" s="275">
        <v>260.63</v>
      </c>
      <c r="N24" s="275">
        <v>181.59</v>
      </c>
      <c r="O24" s="275">
        <v>250.09</v>
      </c>
      <c r="P24" s="126">
        <f t="shared" si="2"/>
        <v>0.37722341538630988</v>
      </c>
      <c r="Q24" s="274">
        <f t="shared" si="3"/>
        <v>68.5</v>
      </c>
    </row>
    <row r="25" spans="2:17" x14ac:dyDescent="0.25">
      <c r="B25" s="120" t="s">
        <v>63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75.66</v>
      </c>
      <c r="L25" s="271">
        <v>138.68</v>
      </c>
      <c r="M25" s="271">
        <v>256.45999999999998</v>
      </c>
      <c r="N25" s="271">
        <v>189.21</v>
      </c>
      <c r="O25" s="271">
        <v>263.27</v>
      </c>
      <c r="P25" s="122">
        <f t="shared" si="2"/>
        <v>0.39141694413614481</v>
      </c>
      <c r="Q25" s="270">
        <f t="shared" si="3"/>
        <v>74.059999999999974</v>
      </c>
    </row>
    <row r="26" spans="2:17" x14ac:dyDescent="0.25">
      <c r="B26" s="123" t="s">
        <v>64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75.66</v>
      </c>
      <c r="L26" s="273">
        <v>0</v>
      </c>
      <c r="M26" s="273">
        <v>256.45999999999998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65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51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54.27</v>
      </c>
      <c r="L28" s="275">
        <v>65.010000000000005</v>
      </c>
      <c r="M28" s="275">
        <v>73.63</v>
      </c>
      <c r="N28" s="275">
        <v>80.91</v>
      </c>
      <c r="O28" s="275">
        <v>89.9</v>
      </c>
      <c r="P28" s="126">
        <f t="shared" si="2"/>
        <v>0.11111111111111116</v>
      </c>
      <c r="Q28" s="274">
        <f t="shared" si="3"/>
        <v>8.9900000000000091</v>
      </c>
    </row>
    <row r="29" spans="2:17" x14ac:dyDescent="0.25">
      <c r="B29" s="120" t="s">
        <v>63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55.58</v>
      </c>
      <c r="L29" s="271">
        <v>68.739999999999995</v>
      </c>
      <c r="M29" s="271">
        <v>77.790000000000006</v>
      </c>
      <c r="N29" s="271">
        <v>85.31</v>
      </c>
      <c r="O29" s="271">
        <v>96.43</v>
      </c>
      <c r="P29" s="122">
        <f t="shared" si="2"/>
        <v>0.13034814207009737</v>
      </c>
      <c r="Q29" s="270">
        <f t="shared" si="3"/>
        <v>11.120000000000005</v>
      </c>
    </row>
    <row r="30" spans="2:17" x14ac:dyDescent="0.25">
      <c r="B30" s="123" t="s">
        <v>64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58.18</v>
      </c>
      <c r="L30" s="273">
        <v>70.95</v>
      </c>
      <c r="M30" s="273">
        <v>80.98</v>
      </c>
      <c r="N30" s="273">
        <v>88.78</v>
      </c>
      <c r="O30" s="273">
        <v>102.08</v>
      </c>
      <c r="P30" s="124">
        <f t="shared" si="2"/>
        <v>0.1498085154314035</v>
      </c>
      <c r="Q30" s="272">
        <f t="shared" si="3"/>
        <v>13.299999999999997</v>
      </c>
    </row>
    <row r="31" spans="2:17" x14ac:dyDescent="0.25">
      <c r="B31" s="123" t="s">
        <v>65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41.84</v>
      </c>
      <c r="L31" s="273">
        <v>50.56</v>
      </c>
      <c r="M31" s="273">
        <v>53.01</v>
      </c>
      <c r="N31" s="273">
        <v>60.38</v>
      </c>
      <c r="O31" s="273">
        <v>59.41</v>
      </c>
      <c r="P31" s="124">
        <f t="shared" si="2"/>
        <v>-1.6064922159655604E-2</v>
      </c>
      <c r="Q31" s="272">
        <f t="shared" si="3"/>
        <v>-0.97000000000000597</v>
      </c>
    </row>
    <row r="32" spans="2:17" x14ac:dyDescent="0.25">
      <c r="B32" s="120" t="s">
        <v>66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48.49</v>
      </c>
      <c r="L32" s="271">
        <v>49.07</v>
      </c>
      <c r="M32" s="271">
        <v>52.93</v>
      </c>
      <c r="N32" s="271">
        <v>60.67</v>
      </c>
      <c r="O32" s="271">
        <v>61.66</v>
      </c>
      <c r="P32" s="122">
        <f t="shared" si="2"/>
        <v>1.6317784737102325E-2</v>
      </c>
      <c r="Q32" s="270">
        <f t="shared" si="3"/>
        <v>0.98999999999999488</v>
      </c>
    </row>
    <row r="33" spans="2:17" x14ac:dyDescent="0.25">
      <c r="B33" s="117" t="s">
        <v>52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78.88</v>
      </c>
      <c r="L33" s="275">
        <v>79.42</v>
      </c>
      <c r="M33" s="275">
        <v>84.54</v>
      </c>
      <c r="N33" s="275">
        <v>95.3</v>
      </c>
      <c r="O33" s="275">
        <v>98.67</v>
      </c>
      <c r="P33" s="126">
        <f t="shared" si="2"/>
        <v>3.5362014690451193E-2</v>
      </c>
      <c r="Q33" s="274">
        <f t="shared" si="3"/>
        <v>3.3700000000000045</v>
      </c>
    </row>
    <row r="34" spans="2:17" x14ac:dyDescent="0.25">
      <c r="B34" s="120" t="s">
        <v>63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78.88</v>
      </c>
      <c r="L34" s="271">
        <v>79.42</v>
      </c>
      <c r="M34" s="271">
        <v>84.54</v>
      </c>
      <c r="N34" s="271">
        <v>95.3</v>
      </c>
      <c r="O34" s="271">
        <v>98.67</v>
      </c>
      <c r="P34" s="122">
        <f t="shared" si="2"/>
        <v>3.5362014690451193E-2</v>
      </c>
      <c r="Q34" s="270">
        <f t="shared" si="3"/>
        <v>3.3700000000000045</v>
      </c>
    </row>
    <row r="35" spans="2:17" x14ac:dyDescent="0.25">
      <c r="B35" s="117" t="s">
        <v>53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135.93</v>
      </c>
      <c r="L35" s="275">
        <v>132.41</v>
      </c>
      <c r="M35" s="275">
        <v>156.97999999999999</v>
      </c>
      <c r="N35" s="275">
        <v>166.04</v>
      </c>
      <c r="O35" s="275">
        <v>197.41</v>
      </c>
      <c r="P35" s="126">
        <f t="shared" si="2"/>
        <v>0.18893037822211523</v>
      </c>
      <c r="Q35" s="274">
        <f t="shared" si="3"/>
        <v>31.370000000000005</v>
      </c>
    </row>
    <row r="36" spans="2:17" x14ac:dyDescent="0.25">
      <c r="B36" s="120" t="s">
        <v>63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147.53</v>
      </c>
      <c r="L36" s="271">
        <v>138.25</v>
      </c>
      <c r="M36" s="271">
        <v>165.98</v>
      </c>
      <c r="N36" s="271">
        <v>178.28</v>
      </c>
      <c r="O36" s="271">
        <v>211.18</v>
      </c>
      <c r="P36" s="122">
        <f t="shared" si="2"/>
        <v>0.18454117119138447</v>
      </c>
      <c r="Q36" s="270">
        <f t="shared" si="3"/>
        <v>32.900000000000006</v>
      </c>
    </row>
    <row r="37" spans="2:17" x14ac:dyDescent="0.25">
      <c r="B37" s="120" t="s">
        <v>66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50.19</v>
      </c>
      <c r="L37" s="271">
        <v>99.44</v>
      </c>
      <c r="M37" s="271">
        <v>105.3</v>
      </c>
      <c r="N37" s="271">
        <v>98.73</v>
      </c>
      <c r="O37" s="271">
        <v>131.96</v>
      </c>
      <c r="P37" s="122">
        <f t="shared" si="2"/>
        <v>0.33657449610047596</v>
      </c>
      <c r="Q37" s="270">
        <f t="shared" si="3"/>
        <v>33.230000000000004</v>
      </c>
    </row>
    <row r="38" spans="2:17" x14ac:dyDescent="0.25">
      <c r="B38" s="117" t="s">
        <v>54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68.739999999999995</v>
      </c>
      <c r="L38" s="275">
        <v>74.67</v>
      </c>
      <c r="M38" s="275">
        <v>81.05</v>
      </c>
      <c r="N38" s="275">
        <v>86.31</v>
      </c>
      <c r="O38" s="275">
        <v>90.57</v>
      </c>
      <c r="P38" s="126">
        <f t="shared" si="2"/>
        <v>4.9356969064998202E-2</v>
      </c>
      <c r="Q38" s="274">
        <f t="shared" si="3"/>
        <v>4.2599999999999909</v>
      </c>
    </row>
    <row r="39" spans="2:17" x14ac:dyDescent="0.25">
      <c r="B39" s="120" t="s">
        <v>63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68.739999999999995</v>
      </c>
      <c r="L39" s="271">
        <v>74.67</v>
      </c>
      <c r="M39" s="271">
        <v>81.05</v>
      </c>
      <c r="N39" s="271">
        <v>86.31</v>
      </c>
      <c r="O39" s="271">
        <v>90.57</v>
      </c>
      <c r="P39" s="122">
        <f t="shared" si="2"/>
        <v>4.9356969064998202E-2</v>
      </c>
      <c r="Q39" s="270">
        <f t="shared" si="3"/>
        <v>4.2599999999999909</v>
      </c>
    </row>
    <row r="40" spans="2:17" x14ac:dyDescent="0.25">
      <c r="B40" s="123" t="s">
        <v>64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75.22</v>
      </c>
      <c r="L40" s="273">
        <v>87.84</v>
      </c>
      <c r="M40" s="273">
        <v>94.99</v>
      </c>
      <c r="N40" s="273">
        <v>99.16</v>
      </c>
      <c r="O40" s="273">
        <v>102.76</v>
      </c>
      <c r="P40" s="124">
        <f t="shared" si="2"/>
        <v>3.6304961678096159E-2</v>
      </c>
      <c r="Q40" s="272">
        <f t="shared" si="3"/>
        <v>3.6000000000000085</v>
      </c>
    </row>
    <row r="41" spans="2:17" x14ac:dyDescent="0.25">
      <c r="B41" s="123" t="s">
        <v>65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56.85</v>
      </c>
      <c r="L41" s="273">
        <v>55.36</v>
      </c>
      <c r="M41" s="273">
        <v>61.68</v>
      </c>
      <c r="N41" s="273">
        <v>61.85</v>
      </c>
      <c r="O41" s="273">
        <v>64.349999999999994</v>
      </c>
      <c r="P41" s="124">
        <f t="shared" si="2"/>
        <v>4.0420371867420979E-2</v>
      </c>
      <c r="Q41" s="272">
        <f t="shared" si="3"/>
        <v>2.4999999999999929</v>
      </c>
    </row>
    <row r="42" spans="2:17" x14ac:dyDescent="0.25">
      <c r="B42" s="117" t="s">
        <v>55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100.03</v>
      </c>
      <c r="L42" s="275">
        <v>137.72</v>
      </c>
      <c r="M42" s="275">
        <v>146.53</v>
      </c>
      <c r="N42" s="275">
        <v>158.72999999999999</v>
      </c>
      <c r="O42" s="275">
        <v>130.43</v>
      </c>
      <c r="P42" s="126">
        <f t="shared" si="2"/>
        <v>-0.17829017829017824</v>
      </c>
      <c r="Q42" s="274">
        <f t="shared" si="3"/>
        <v>-28.299999999999983</v>
      </c>
    </row>
    <row r="43" spans="2:17" x14ac:dyDescent="0.25">
      <c r="B43" s="120" t="s">
        <v>63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103.73</v>
      </c>
      <c r="L43" s="271">
        <v>145.44999999999999</v>
      </c>
      <c r="M43" s="271">
        <v>155.81</v>
      </c>
      <c r="N43" s="271">
        <v>168.83</v>
      </c>
      <c r="O43" s="271">
        <v>134.97</v>
      </c>
      <c r="P43" s="122">
        <f t="shared" si="2"/>
        <v>-0.20055677308535225</v>
      </c>
      <c r="Q43" s="270">
        <f t="shared" si="3"/>
        <v>-33.860000000000014</v>
      </c>
    </row>
    <row r="44" spans="2:17" x14ac:dyDescent="0.25">
      <c r="B44" s="123" t="s">
        <v>64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112.16</v>
      </c>
      <c r="L44" s="273">
        <v>154.55000000000001</v>
      </c>
      <c r="M44" s="273">
        <v>166.67</v>
      </c>
      <c r="N44" s="273">
        <v>180.68</v>
      </c>
      <c r="O44" s="273">
        <v>139.66999999999999</v>
      </c>
      <c r="P44" s="124">
        <f t="shared" si="2"/>
        <v>-0.22697586893956179</v>
      </c>
      <c r="Q44" s="272">
        <f t="shared" si="3"/>
        <v>-41.010000000000019</v>
      </c>
    </row>
    <row r="45" spans="2:17" x14ac:dyDescent="0.25">
      <c r="B45" s="123" t="s">
        <v>65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85.74</v>
      </c>
      <c r="L45" s="273">
        <v>112.24</v>
      </c>
      <c r="M45" s="273">
        <v>113.52</v>
      </c>
      <c r="N45" s="273">
        <v>124.47</v>
      </c>
      <c r="O45" s="273">
        <v>117.89</v>
      </c>
      <c r="P45" s="124">
        <f t="shared" si="2"/>
        <v>-5.2864143970434596E-2</v>
      </c>
      <c r="Q45" s="272">
        <f t="shared" si="3"/>
        <v>-6.5799999999999983</v>
      </c>
    </row>
    <row r="46" spans="2:17" x14ac:dyDescent="0.25">
      <c r="B46" s="120" t="s">
        <v>66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79.25</v>
      </c>
      <c r="L46" s="271">
        <v>85.38</v>
      </c>
      <c r="M46" s="271">
        <v>88.33</v>
      </c>
      <c r="N46" s="271">
        <v>97.81</v>
      </c>
      <c r="O46" s="271">
        <v>105.21</v>
      </c>
      <c r="P46" s="122">
        <f t="shared" si="2"/>
        <v>7.5656885798997875E-2</v>
      </c>
      <c r="Q46" s="270">
        <f t="shared" si="3"/>
        <v>7.3999999999999915</v>
      </c>
    </row>
    <row r="47" spans="2:17" x14ac:dyDescent="0.25">
      <c r="B47" s="117" t="s">
        <v>56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73.599999999999994</v>
      </c>
      <c r="L47" s="275">
        <v>63.68</v>
      </c>
      <c r="M47" s="275">
        <v>66.11</v>
      </c>
      <c r="N47" s="275">
        <v>69.209999999999994</v>
      </c>
      <c r="O47" s="275">
        <v>69.36</v>
      </c>
      <c r="P47" s="126">
        <f t="shared" si="2"/>
        <v>2.1673168617253324E-3</v>
      </c>
      <c r="Q47" s="274">
        <f t="shared" si="3"/>
        <v>0.15000000000000568</v>
      </c>
    </row>
    <row r="48" spans="2:17" x14ac:dyDescent="0.25">
      <c r="B48" s="120" t="s">
        <v>63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74.03</v>
      </c>
      <c r="L48" s="271">
        <v>64.430000000000007</v>
      </c>
      <c r="M48" s="271">
        <v>67.19</v>
      </c>
      <c r="N48" s="271">
        <v>70.260000000000005</v>
      </c>
      <c r="O48" s="271">
        <v>70.55</v>
      </c>
      <c r="P48" s="122">
        <f t="shared" si="2"/>
        <v>4.1275263307714027E-3</v>
      </c>
      <c r="Q48" s="270">
        <f t="shared" si="3"/>
        <v>0.28999999999999204</v>
      </c>
    </row>
    <row r="49" spans="2:17" x14ac:dyDescent="0.25">
      <c r="B49" s="123" t="s">
        <v>64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79.37</v>
      </c>
      <c r="L49" s="273">
        <v>70.930000000000007</v>
      </c>
      <c r="M49" s="273">
        <v>73.83</v>
      </c>
      <c r="N49" s="273">
        <v>72.260000000000005</v>
      </c>
      <c r="O49" s="273">
        <v>72.8</v>
      </c>
      <c r="P49" s="124">
        <f t="shared" si="2"/>
        <v>7.4730141156931218E-3</v>
      </c>
      <c r="Q49" s="272">
        <f t="shared" si="3"/>
        <v>0.53999999999999204</v>
      </c>
    </row>
    <row r="50" spans="2:17" x14ac:dyDescent="0.25">
      <c r="B50" s="123" t="s">
        <v>65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58.23</v>
      </c>
      <c r="L50" s="273">
        <v>44.88</v>
      </c>
      <c r="M50" s="273">
        <v>42.53</v>
      </c>
      <c r="N50" s="273">
        <v>65.03</v>
      </c>
      <c r="O50" s="273">
        <v>64.709999999999994</v>
      </c>
      <c r="P50" s="124">
        <f t="shared" si="2"/>
        <v>-4.9208057819468687E-3</v>
      </c>
      <c r="Q50" s="272">
        <f t="shared" si="3"/>
        <v>-0.32000000000000739</v>
      </c>
    </row>
    <row r="51" spans="2:17" x14ac:dyDescent="0.25">
      <c r="B51" s="120" t="s">
        <v>66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265.31</v>
      </c>
      <c r="L51" s="271">
        <v>191.67</v>
      </c>
      <c r="M51" s="271">
        <v>166.38</v>
      </c>
      <c r="N51" s="271">
        <v>107.01</v>
      </c>
      <c r="O51" s="271">
        <v>103.52</v>
      </c>
      <c r="P51" s="122">
        <f t="shared" si="2"/>
        <v>-3.2613774413606245E-2</v>
      </c>
      <c r="Q51" s="270">
        <f t="shared" si="3"/>
        <v>-3.4900000000000091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58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F5F37-D2C7-4F7D-A985-47CF35A594D5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232</v>
      </c>
      <c r="L5" s="116" t="s">
        <v>233</v>
      </c>
      <c r="M5" s="116" t="s">
        <v>234</v>
      </c>
      <c r="N5" s="116" t="s">
        <v>235</v>
      </c>
      <c r="O5" s="116" t="s">
        <v>236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46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57.12</v>
      </c>
      <c r="L6" s="269">
        <v>88.4</v>
      </c>
      <c r="M6" s="269">
        <v>98.48</v>
      </c>
      <c r="N6" s="269">
        <v>108.09</v>
      </c>
      <c r="O6" s="269">
        <v>114.23</v>
      </c>
      <c r="P6" s="119">
        <f t="shared" ref="P6:P51" si="2">IFERROR(O6/N6-1,"-")</f>
        <v>5.6804514756221725E-2</v>
      </c>
      <c r="Q6" s="268">
        <f t="shared" ref="Q6:Q51" si="3">IFERROR(O6-N6,"-")</f>
        <v>6.1400000000000006</v>
      </c>
    </row>
    <row r="7" spans="2:17" x14ac:dyDescent="0.25">
      <c r="B7" s="120" t="s">
        <v>63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61.61</v>
      </c>
      <c r="L7" s="271">
        <v>96.63</v>
      </c>
      <c r="M7" s="271">
        <v>108.93</v>
      </c>
      <c r="N7" s="271">
        <v>117.9</v>
      </c>
      <c r="O7" s="271">
        <v>123.32</v>
      </c>
      <c r="P7" s="122">
        <f t="shared" si="2"/>
        <v>4.5971162001696264E-2</v>
      </c>
      <c r="Q7" s="270">
        <f t="shared" si="3"/>
        <v>5.4199999999999875</v>
      </c>
    </row>
    <row r="8" spans="2:17" x14ac:dyDescent="0.25">
      <c r="B8" s="123" t="s">
        <v>64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66.97</v>
      </c>
      <c r="L8" s="273">
        <v>106.4</v>
      </c>
      <c r="M8" s="273">
        <v>118.46</v>
      </c>
      <c r="N8" s="273">
        <v>127.93</v>
      </c>
      <c r="O8" s="273">
        <v>133.34</v>
      </c>
      <c r="P8" s="124">
        <f t="shared" si="2"/>
        <v>4.2288751661064605E-2</v>
      </c>
      <c r="Q8" s="272">
        <f t="shared" si="3"/>
        <v>5.4099999999999966</v>
      </c>
    </row>
    <row r="9" spans="2:17" x14ac:dyDescent="0.25">
      <c r="B9" s="123" t="s">
        <v>65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34.090000000000003</v>
      </c>
      <c r="L9" s="273">
        <v>50.96</v>
      </c>
      <c r="M9" s="273">
        <v>59.15</v>
      </c>
      <c r="N9" s="273">
        <v>65.62</v>
      </c>
      <c r="O9" s="273">
        <v>70.03</v>
      </c>
      <c r="P9" s="124">
        <f t="shared" si="2"/>
        <v>6.7205120390124939E-2</v>
      </c>
      <c r="Q9" s="272">
        <f t="shared" si="3"/>
        <v>4.4099999999999966</v>
      </c>
    </row>
    <row r="10" spans="2:17" x14ac:dyDescent="0.25">
      <c r="B10" s="120" t="s">
        <v>66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40.53</v>
      </c>
      <c r="L10" s="271">
        <v>59.53</v>
      </c>
      <c r="M10" s="271">
        <v>63.5</v>
      </c>
      <c r="N10" s="271">
        <v>73.91</v>
      </c>
      <c r="O10" s="271">
        <v>83.84</v>
      </c>
      <c r="P10" s="122">
        <f t="shared" si="2"/>
        <v>0.13435259098904084</v>
      </c>
      <c r="Q10" s="270">
        <f t="shared" si="3"/>
        <v>9.9300000000000068</v>
      </c>
    </row>
    <row r="11" spans="2:17" x14ac:dyDescent="0.25">
      <c r="B11" s="117" t="s">
        <v>47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78.06</v>
      </c>
      <c r="L11" s="275">
        <v>120.98</v>
      </c>
      <c r="M11" s="275">
        <v>123.56</v>
      </c>
      <c r="N11" s="275">
        <v>134.58000000000001</v>
      </c>
      <c r="O11" s="275">
        <v>137.81</v>
      </c>
      <c r="P11" s="126">
        <f t="shared" si="2"/>
        <v>2.4000594441967449E-2</v>
      </c>
      <c r="Q11" s="274">
        <f t="shared" si="3"/>
        <v>3.2299999999999898</v>
      </c>
    </row>
    <row r="12" spans="2:17" x14ac:dyDescent="0.25">
      <c r="B12" s="120" t="s">
        <v>63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82.32</v>
      </c>
      <c r="L12" s="271">
        <v>131.59</v>
      </c>
      <c r="M12" s="271">
        <v>135.46</v>
      </c>
      <c r="N12" s="271">
        <v>149.91</v>
      </c>
      <c r="O12" s="271">
        <v>151.35</v>
      </c>
      <c r="P12" s="122">
        <f t="shared" si="2"/>
        <v>9.6057634580748452E-3</v>
      </c>
      <c r="Q12" s="270">
        <f t="shared" si="3"/>
        <v>1.4399999999999977</v>
      </c>
    </row>
    <row r="13" spans="2:17" x14ac:dyDescent="0.25">
      <c r="B13" s="123" t="s">
        <v>64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87.92</v>
      </c>
      <c r="L13" s="273">
        <v>141.72999999999999</v>
      </c>
      <c r="M13" s="273">
        <v>145.88999999999999</v>
      </c>
      <c r="N13" s="273">
        <v>160.72999999999999</v>
      </c>
      <c r="O13" s="273">
        <v>161.78</v>
      </c>
      <c r="P13" s="124">
        <f t="shared" si="2"/>
        <v>6.5326945809742742E-3</v>
      </c>
      <c r="Q13" s="272">
        <f t="shared" si="3"/>
        <v>1.0500000000000114</v>
      </c>
    </row>
    <row r="14" spans="2:17" x14ac:dyDescent="0.25">
      <c r="B14" s="123" t="s">
        <v>65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31.62</v>
      </c>
      <c r="L14" s="273">
        <v>56.05</v>
      </c>
      <c r="M14" s="273">
        <v>49.64</v>
      </c>
      <c r="N14" s="273">
        <v>49.12</v>
      </c>
      <c r="O14" s="273">
        <v>60.44</v>
      </c>
      <c r="P14" s="124">
        <f t="shared" si="2"/>
        <v>0.23045602605863191</v>
      </c>
      <c r="Q14" s="272">
        <f t="shared" si="3"/>
        <v>11.32</v>
      </c>
    </row>
    <row r="15" spans="2:17" x14ac:dyDescent="0.25">
      <c r="B15" s="120" t="s">
        <v>66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52.03</v>
      </c>
      <c r="L15" s="271">
        <v>68.319999999999993</v>
      </c>
      <c r="M15" s="271">
        <v>71.14</v>
      </c>
      <c r="N15" s="271">
        <v>70.099999999999994</v>
      </c>
      <c r="O15" s="271">
        <v>84.58</v>
      </c>
      <c r="P15" s="122">
        <f t="shared" si="2"/>
        <v>0.206562054208274</v>
      </c>
      <c r="Q15" s="270">
        <f t="shared" si="3"/>
        <v>14.480000000000004</v>
      </c>
    </row>
    <row r="16" spans="2:17" x14ac:dyDescent="0.25">
      <c r="B16" s="117" t="s">
        <v>51</v>
      </c>
      <c r="C16" s="274">
        <v>41.28</v>
      </c>
      <c r="D16" s="274">
        <v>28.76</v>
      </c>
      <c r="E16" s="274">
        <v>28.24</v>
      </c>
      <c r="F16" s="274">
        <v>42.01</v>
      </c>
      <c r="G16" s="274">
        <v>51.99</v>
      </c>
      <c r="H16" s="274">
        <v>61.31</v>
      </c>
      <c r="I16" s="126">
        <f t="shared" si="0"/>
        <v>0.17926524331602223</v>
      </c>
      <c r="J16" s="274">
        <f t="shared" si="1"/>
        <v>9.32</v>
      </c>
      <c r="K16" s="275">
        <v>33.47</v>
      </c>
      <c r="L16" s="275">
        <v>48.64</v>
      </c>
      <c r="M16" s="275">
        <v>58.27</v>
      </c>
      <c r="N16" s="275">
        <v>68.53</v>
      </c>
      <c r="O16" s="275">
        <v>74.45</v>
      </c>
      <c r="P16" s="126">
        <f t="shared" si="2"/>
        <v>8.6385524587771823E-2</v>
      </c>
      <c r="Q16" s="274">
        <f t="shared" si="3"/>
        <v>5.9200000000000017</v>
      </c>
    </row>
    <row r="17" spans="2:17" x14ac:dyDescent="0.25">
      <c r="B17" s="120" t="s">
        <v>63</v>
      </c>
      <c r="C17" s="270">
        <v>43.36</v>
      </c>
      <c r="D17" s="270">
        <v>30.7</v>
      </c>
      <c r="E17" s="270">
        <v>30.01</v>
      </c>
      <c r="F17" s="270">
        <v>44.97</v>
      </c>
      <c r="G17" s="270">
        <v>55.89</v>
      </c>
      <c r="H17" s="270">
        <v>65.510000000000005</v>
      </c>
      <c r="I17" s="122">
        <f t="shared" si="0"/>
        <v>0.1721238146358921</v>
      </c>
      <c r="J17" s="270">
        <f t="shared" si="1"/>
        <v>9.6200000000000045</v>
      </c>
      <c r="K17" s="271">
        <v>33.950000000000003</v>
      </c>
      <c r="L17" s="271">
        <v>52.38</v>
      </c>
      <c r="M17" s="271">
        <v>63.75</v>
      </c>
      <c r="N17" s="271">
        <v>73.260000000000005</v>
      </c>
      <c r="O17" s="271">
        <v>80.290000000000006</v>
      </c>
      <c r="P17" s="122">
        <f t="shared" si="2"/>
        <v>9.5959595959596022E-2</v>
      </c>
      <c r="Q17" s="270">
        <f t="shared" si="3"/>
        <v>7.0300000000000011</v>
      </c>
    </row>
    <row r="18" spans="2:17" x14ac:dyDescent="0.25">
      <c r="B18" s="123" t="s">
        <v>64</v>
      </c>
      <c r="C18" s="272">
        <v>46.92</v>
      </c>
      <c r="D18" s="272">
        <v>32.35</v>
      </c>
      <c r="E18" s="272">
        <v>31.51</v>
      </c>
      <c r="F18" s="272">
        <v>47.15</v>
      </c>
      <c r="G18" s="272">
        <v>58.46</v>
      </c>
      <c r="H18" s="272">
        <v>68.099999999999994</v>
      </c>
      <c r="I18" s="124">
        <f t="shared" si="0"/>
        <v>0.16489907629148126</v>
      </c>
      <c r="J18" s="272">
        <f t="shared" si="1"/>
        <v>9.6399999999999935</v>
      </c>
      <c r="K18" s="273">
        <v>35.380000000000003</v>
      </c>
      <c r="L18" s="273">
        <v>55.36</v>
      </c>
      <c r="M18" s="273">
        <v>67.97</v>
      </c>
      <c r="N18" s="273">
        <v>76.88</v>
      </c>
      <c r="O18" s="273">
        <v>85.21</v>
      </c>
      <c r="P18" s="124">
        <f t="shared" si="2"/>
        <v>0.10835067637877205</v>
      </c>
      <c r="Q18" s="272">
        <f t="shared" si="3"/>
        <v>8.3299999999999983</v>
      </c>
    </row>
    <row r="19" spans="2:17" x14ac:dyDescent="0.25">
      <c r="B19" s="123" t="s">
        <v>65</v>
      </c>
      <c r="C19" s="272">
        <v>28.87</v>
      </c>
      <c r="D19" s="272">
        <v>22.76</v>
      </c>
      <c r="E19" s="272">
        <v>23.58</v>
      </c>
      <c r="F19" s="272">
        <v>31.76</v>
      </c>
      <c r="G19" s="272">
        <v>39.42</v>
      </c>
      <c r="H19" s="272">
        <v>48.3</v>
      </c>
      <c r="I19" s="124">
        <f t="shared" si="0"/>
        <v>0.22526636225266339</v>
      </c>
      <c r="J19" s="272">
        <f t="shared" si="1"/>
        <v>8.8799999999999955</v>
      </c>
      <c r="K19" s="273">
        <v>26.15</v>
      </c>
      <c r="L19" s="273">
        <v>32.299999999999997</v>
      </c>
      <c r="M19" s="273">
        <v>36.72</v>
      </c>
      <c r="N19" s="273">
        <v>48.9</v>
      </c>
      <c r="O19" s="273">
        <v>48.68</v>
      </c>
      <c r="P19" s="124">
        <f t="shared" si="2"/>
        <v>-4.4989775051124115E-3</v>
      </c>
      <c r="Q19" s="272">
        <f t="shared" si="3"/>
        <v>-0.21999999999999886</v>
      </c>
    </row>
    <row r="20" spans="2:17" x14ac:dyDescent="0.25">
      <c r="B20" s="120" t="s">
        <v>66</v>
      </c>
      <c r="C20" s="270">
        <v>33.409999999999997</v>
      </c>
      <c r="D20" s="270">
        <v>23.06</v>
      </c>
      <c r="E20" s="270">
        <v>22.18</v>
      </c>
      <c r="F20" s="270">
        <v>30.16</v>
      </c>
      <c r="G20" s="270">
        <v>36.21</v>
      </c>
      <c r="H20" s="270">
        <v>43.56</v>
      </c>
      <c r="I20" s="122">
        <f t="shared" si="0"/>
        <v>0.20298260149130076</v>
      </c>
      <c r="J20" s="270">
        <f t="shared" si="1"/>
        <v>7.3500000000000014</v>
      </c>
      <c r="K20" s="271">
        <v>31.28</v>
      </c>
      <c r="L20" s="271">
        <v>34.07</v>
      </c>
      <c r="M20" s="271">
        <v>35.770000000000003</v>
      </c>
      <c r="N20" s="271">
        <v>48.33</v>
      </c>
      <c r="O20" s="271">
        <v>49.89</v>
      </c>
      <c r="P20" s="122">
        <f t="shared" si="2"/>
        <v>3.2278088144009898E-2</v>
      </c>
      <c r="Q20" s="270">
        <f t="shared" si="3"/>
        <v>1.5600000000000023</v>
      </c>
    </row>
    <row r="21" spans="2:17" x14ac:dyDescent="0.25">
      <c r="B21" s="117" t="s">
        <v>49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42.89</v>
      </c>
      <c r="L21" s="275">
        <v>57.78</v>
      </c>
      <c r="M21" s="275">
        <v>38.6</v>
      </c>
      <c r="N21" s="275">
        <v>67.22</v>
      </c>
      <c r="O21" s="275">
        <v>65.599999999999994</v>
      </c>
      <c r="P21" s="126">
        <f t="shared" si="2"/>
        <v>-2.4099970246950431E-2</v>
      </c>
      <c r="Q21" s="274">
        <f t="shared" si="3"/>
        <v>-1.6200000000000045</v>
      </c>
    </row>
    <row r="22" spans="2:17" x14ac:dyDescent="0.25">
      <c r="B22" s="120" t="s">
        <v>63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42.89</v>
      </c>
      <c r="L22" s="271">
        <v>57.78</v>
      </c>
      <c r="M22" s="271">
        <v>38.51</v>
      </c>
      <c r="N22" s="271">
        <v>67.34</v>
      </c>
      <c r="O22" s="271">
        <v>65.959999999999994</v>
      </c>
      <c r="P22" s="122">
        <f t="shared" si="2"/>
        <v>-2.0493020493020597E-2</v>
      </c>
      <c r="Q22" s="270">
        <f t="shared" si="3"/>
        <v>-1.3800000000000097</v>
      </c>
    </row>
    <row r="23" spans="2:17" x14ac:dyDescent="0.25">
      <c r="B23" s="120" t="s">
        <v>66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50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19.96</v>
      </c>
      <c r="L24" s="275">
        <v>75.36</v>
      </c>
      <c r="M24" s="275">
        <v>149.65</v>
      </c>
      <c r="N24" s="275">
        <v>108.8</v>
      </c>
      <c r="O24" s="275">
        <v>189.75</v>
      </c>
      <c r="P24" s="126">
        <f t="shared" si="2"/>
        <v>0.74402573529411775</v>
      </c>
      <c r="Q24" s="274">
        <f t="shared" si="3"/>
        <v>80.95</v>
      </c>
    </row>
    <row r="25" spans="2:17" x14ac:dyDescent="0.25">
      <c r="B25" s="120" t="s">
        <v>63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15.5</v>
      </c>
      <c r="L25" s="271">
        <v>72.22</v>
      </c>
      <c r="M25" s="271">
        <v>151.94</v>
      </c>
      <c r="N25" s="271">
        <v>106.16</v>
      </c>
      <c r="O25" s="271">
        <v>196.25</v>
      </c>
      <c r="P25" s="122">
        <f t="shared" si="2"/>
        <v>0.84862471740768664</v>
      </c>
      <c r="Q25" s="270">
        <f t="shared" si="3"/>
        <v>90.09</v>
      </c>
    </row>
    <row r="26" spans="2:17" x14ac:dyDescent="0.25">
      <c r="B26" s="123" t="s">
        <v>64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15.5</v>
      </c>
      <c r="L26" s="273">
        <v>0</v>
      </c>
      <c r="M26" s="273">
        <v>151.94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65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51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33.47</v>
      </c>
      <c r="L28" s="275">
        <v>48.64</v>
      </c>
      <c r="M28" s="275">
        <v>58.27</v>
      </c>
      <c r="N28" s="275">
        <v>68.53</v>
      </c>
      <c r="O28" s="275">
        <v>74.45</v>
      </c>
      <c r="P28" s="126">
        <f t="shared" si="2"/>
        <v>8.6385524587771823E-2</v>
      </c>
      <c r="Q28" s="274">
        <f t="shared" si="3"/>
        <v>5.9200000000000017</v>
      </c>
    </row>
    <row r="29" spans="2:17" x14ac:dyDescent="0.25">
      <c r="B29" s="120" t="s">
        <v>63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33.950000000000003</v>
      </c>
      <c r="L29" s="271">
        <v>52.38</v>
      </c>
      <c r="M29" s="271">
        <v>63.75</v>
      </c>
      <c r="N29" s="271">
        <v>73.260000000000005</v>
      </c>
      <c r="O29" s="271">
        <v>80.290000000000006</v>
      </c>
      <c r="P29" s="122">
        <f t="shared" si="2"/>
        <v>9.5959595959596022E-2</v>
      </c>
      <c r="Q29" s="270">
        <f t="shared" si="3"/>
        <v>7.0300000000000011</v>
      </c>
    </row>
    <row r="30" spans="2:17" x14ac:dyDescent="0.25">
      <c r="B30" s="123" t="s">
        <v>64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35.380000000000003</v>
      </c>
      <c r="L30" s="273">
        <v>55.36</v>
      </c>
      <c r="M30" s="273">
        <v>67.97</v>
      </c>
      <c r="N30" s="273">
        <v>76.88</v>
      </c>
      <c r="O30" s="273">
        <v>85.21</v>
      </c>
      <c r="P30" s="124">
        <f t="shared" si="2"/>
        <v>0.10835067637877205</v>
      </c>
      <c r="Q30" s="272">
        <f t="shared" si="3"/>
        <v>8.3299999999999983</v>
      </c>
    </row>
    <row r="31" spans="2:17" x14ac:dyDescent="0.25">
      <c r="B31" s="123" t="s">
        <v>65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26.15</v>
      </c>
      <c r="L31" s="273">
        <v>32.299999999999997</v>
      </c>
      <c r="M31" s="273">
        <v>36.72</v>
      </c>
      <c r="N31" s="273">
        <v>48.9</v>
      </c>
      <c r="O31" s="273">
        <v>48.68</v>
      </c>
      <c r="P31" s="124">
        <f t="shared" si="2"/>
        <v>-4.4989775051124115E-3</v>
      </c>
      <c r="Q31" s="272">
        <f t="shared" si="3"/>
        <v>-0.21999999999999886</v>
      </c>
    </row>
    <row r="32" spans="2:17" x14ac:dyDescent="0.25">
      <c r="B32" s="120" t="s">
        <v>66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31.28</v>
      </c>
      <c r="L32" s="271">
        <v>34.07</v>
      </c>
      <c r="M32" s="271">
        <v>35.770000000000003</v>
      </c>
      <c r="N32" s="271">
        <v>48.33</v>
      </c>
      <c r="O32" s="271">
        <v>49.89</v>
      </c>
      <c r="P32" s="122">
        <f t="shared" si="2"/>
        <v>3.2278088144009898E-2</v>
      </c>
      <c r="Q32" s="270">
        <f t="shared" si="3"/>
        <v>1.5600000000000023</v>
      </c>
    </row>
    <row r="33" spans="2:17" x14ac:dyDescent="0.25">
      <c r="B33" s="117" t="s">
        <v>52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44.01</v>
      </c>
      <c r="L33" s="275">
        <v>51.14</v>
      </c>
      <c r="M33" s="275">
        <v>54.98</v>
      </c>
      <c r="N33" s="275">
        <v>52.09</v>
      </c>
      <c r="O33" s="275">
        <v>55.95</v>
      </c>
      <c r="P33" s="126">
        <f t="shared" si="2"/>
        <v>7.4102514878095604E-2</v>
      </c>
      <c r="Q33" s="274">
        <f t="shared" si="3"/>
        <v>3.8599999999999994</v>
      </c>
    </row>
    <row r="34" spans="2:17" x14ac:dyDescent="0.25">
      <c r="B34" s="120" t="s">
        <v>63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44.01</v>
      </c>
      <c r="L34" s="271">
        <v>51.14</v>
      </c>
      <c r="M34" s="271">
        <v>54.98</v>
      </c>
      <c r="N34" s="271">
        <v>52.09</v>
      </c>
      <c r="O34" s="271">
        <v>55.95</v>
      </c>
      <c r="P34" s="122">
        <f t="shared" si="2"/>
        <v>7.4102514878095604E-2</v>
      </c>
      <c r="Q34" s="270">
        <f t="shared" si="3"/>
        <v>3.8599999999999994</v>
      </c>
    </row>
    <row r="35" spans="2:17" x14ac:dyDescent="0.25">
      <c r="B35" s="117" t="s">
        <v>53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101.59</v>
      </c>
      <c r="L35" s="275">
        <v>108.38</v>
      </c>
      <c r="M35" s="275">
        <v>137.04</v>
      </c>
      <c r="N35" s="275">
        <v>143.49</v>
      </c>
      <c r="O35" s="275">
        <v>170.33</v>
      </c>
      <c r="P35" s="126">
        <f t="shared" si="2"/>
        <v>0.18705136246428333</v>
      </c>
      <c r="Q35" s="274">
        <f t="shared" si="3"/>
        <v>26.840000000000003</v>
      </c>
    </row>
    <row r="36" spans="2:17" x14ac:dyDescent="0.25">
      <c r="B36" s="120" t="s">
        <v>63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110.15</v>
      </c>
      <c r="L36" s="271">
        <v>112.97</v>
      </c>
      <c r="M36" s="271">
        <v>145.02000000000001</v>
      </c>
      <c r="N36" s="271">
        <v>153.44999999999999</v>
      </c>
      <c r="O36" s="271">
        <v>178.92</v>
      </c>
      <c r="P36" s="122">
        <f t="shared" si="2"/>
        <v>0.16598240469208214</v>
      </c>
      <c r="Q36" s="270">
        <f t="shared" si="3"/>
        <v>25.47</v>
      </c>
    </row>
    <row r="37" spans="2:17" x14ac:dyDescent="0.25">
      <c r="B37" s="120" t="s">
        <v>66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37.81</v>
      </c>
      <c r="L37" s="271">
        <v>82.14</v>
      </c>
      <c r="M37" s="271">
        <v>91.47</v>
      </c>
      <c r="N37" s="271">
        <v>87.25</v>
      </c>
      <c r="O37" s="271">
        <v>124.74</v>
      </c>
      <c r="P37" s="122">
        <f t="shared" si="2"/>
        <v>0.42968481375358158</v>
      </c>
      <c r="Q37" s="270">
        <f t="shared" si="3"/>
        <v>37.489999999999995</v>
      </c>
    </row>
    <row r="38" spans="2:17" x14ac:dyDescent="0.25">
      <c r="B38" s="117" t="s">
        <v>54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39.479999999999997</v>
      </c>
      <c r="L38" s="275">
        <v>43.06</v>
      </c>
      <c r="M38" s="275">
        <v>52.08</v>
      </c>
      <c r="N38" s="275">
        <v>48.28</v>
      </c>
      <c r="O38" s="275">
        <v>60.5</v>
      </c>
      <c r="P38" s="126">
        <f t="shared" si="2"/>
        <v>0.25310687655343833</v>
      </c>
      <c r="Q38" s="274">
        <f t="shared" si="3"/>
        <v>12.219999999999999</v>
      </c>
    </row>
    <row r="39" spans="2:17" x14ac:dyDescent="0.25">
      <c r="B39" s="120" t="s">
        <v>63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39.479999999999997</v>
      </c>
      <c r="L39" s="271">
        <v>43.06</v>
      </c>
      <c r="M39" s="271">
        <v>52.08</v>
      </c>
      <c r="N39" s="271">
        <v>48.28</v>
      </c>
      <c r="O39" s="271">
        <v>60.5</v>
      </c>
      <c r="P39" s="122">
        <f t="shared" si="2"/>
        <v>0.25310687655343833</v>
      </c>
      <c r="Q39" s="270">
        <f t="shared" si="3"/>
        <v>12.219999999999999</v>
      </c>
    </row>
    <row r="40" spans="2:17" x14ac:dyDescent="0.25">
      <c r="B40" s="123" t="s">
        <v>64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44.12</v>
      </c>
      <c r="L40" s="273">
        <v>55.8</v>
      </c>
      <c r="M40" s="273">
        <v>60.73</v>
      </c>
      <c r="N40" s="273">
        <v>66.81</v>
      </c>
      <c r="O40" s="273">
        <v>74.05</v>
      </c>
      <c r="P40" s="124">
        <f t="shared" si="2"/>
        <v>0.10836701092650802</v>
      </c>
      <c r="Q40" s="272">
        <f t="shared" si="3"/>
        <v>7.2399999999999949</v>
      </c>
    </row>
    <row r="41" spans="2:17" x14ac:dyDescent="0.25">
      <c r="B41" s="123" t="s">
        <v>65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31.45</v>
      </c>
      <c r="L41" s="273">
        <v>28.11</v>
      </c>
      <c r="M41" s="273">
        <v>39.92</v>
      </c>
      <c r="N41" s="273">
        <v>26.15</v>
      </c>
      <c r="O41" s="273">
        <v>37.15</v>
      </c>
      <c r="P41" s="124">
        <f t="shared" si="2"/>
        <v>0.42065009560229449</v>
      </c>
      <c r="Q41" s="272">
        <f t="shared" si="3"/>
        <v>11</v>
      </c>
    </row>
    <row r="42" spans="2:17" x14ac:dyDescent="0.25">
      <c r="B42" s="117" t="s">
        <v>55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61.03</v>
      </c>
      <c r="L42" s="275">
        <v>115.74</v>
      </c>
      <c r="M42" s="275">
        <v>128.71</v>
      </c>
      <c r="N42" s="275">
        <v>140.74</v>
      </c>
      <c r="O42" s="275">
        <v>114.55</v>
      </c>
      <c r="P42" s="126">
        <f t="shared" si="2"/>
        <v>-0.18608782151485015</v>
      </c>
      <c r="Q42" s="274">
        <f t="shared" si="3"/>
        <v>-26.190000000000012</v>
      </c>
    </row>
    <row r="43" spans="2:17" x14ac:dyDescent="0.25">
      <c r="B43" s="120" t="s">
        <v>63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69.14</v>
      </c>
      <c r="L43" s="271">
        <v>126.93</v>
      </c>
      <c r="M43" s="271">
        <v>140.68</v>
      </c>
      <c r="N43" s="271">
        <v>153.03</v>
      </c>
      <c r="O43" s="271">
        <v>120.56</v>
      </c>
      <c r="P43" s="122">
        <f t="shared" si="2"/>
        <v>-0.21218061817944189</v>
      </c>
      <c r="Q43" s="270">
        <f t="shared" si="3"/>
        <v>-32.47</v>
      </c>
    </row>
    <row r="44" spans="2:17" x14ac:dyDescent="0.25">
      <c r="B44" s="123" t="s">
        <v>64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72.27</v>
      </c>
      <c r="L44" s="273">
        <v>131.88999999999999</v>
      </c>
      <c r="M44" s="273">
        <v>149.19999999999999</v>
      </c>
      <c r="N44" s="273">
        <v>161.05000000000001</v>
      </c>
      <c r="O44" s="273">
        <v>121.9</v>
      </c>
      <c r="P44" s="124">
        <f t="shared" si="2"/>
        <v>-0.24309220738900961</v>
      </c>
      <c r="Q44" s="272">
        <f t="shared" si="3"/>
        <v>-39.150000000000006</v>
      </c>
    </row>
    <row r="45" spans="2:17" x14ac:dyDescent="0.25">
      <c r="B45" s="123" t="s">
        <v>65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61.67</v>
      </c>
      <c r="L45" s="273">
        <v>106.78</v>
      </c>
      <c r="M45" s="273">
        <v>106.07</v>
      </c>
      <c r="N45" s="273">
        <v>120.44</v>
      </c>
      <c r="O45" s="273">
        <v>115.09</v>
      </c>
      <c r="P45" s="124">
        <f t="shared" si="2"/>
        <v>-4.4420458319495149E-2</v>
      </c>
      <c r="Q45" s="272">
        <f t="shared" si="3"/>
        <v>-5.3499999999999943</v>
      </c>
    </row>
    <row r="46" spans="2:17" x14ac:dyDescent="0.25">
      <c r="B46" s="120" t="s">
        <v>66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32.81</v>
      </c>
      <c r="L46" s="271">
        <v>57.36</v>
      </c>
      <c r="M46" s="271">
        <v>66.3</v>
      </c>
      <c r="N46" s="271">
        <v>76.64</v>
      </c>
      <c r="O46" s="271">
        <v>84.55</v>
      </c>
      <c r="P46" s="122">
        <f t="shared" si="2"/>
        <v>0.1032098121085594</v>
      </c>
      <c r="Q46" s="270">
        <f t="shared" si="3"/>
        <v>7.9099999999999966</v>
      </c>
    </row>
    <row r="47" spans="2:17" x14ac:dyDescent="0.25">
      <c r="B47" s="117" t="s">
        <v>56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36.99</v>
      </c>
      <c r="L47" s="275">
        <v>41.81</v>
      </c>
      <c r="M47" s="275">
        <v>47.08</v>
      </c>
      <c r="N47" s="275">
        <v>49.71</v>
      </c>
      <c r="O47" s="275">
        <v>52.42</v>
      </c>
      <c r="P47" s="126">
        <f t="shared" si="2"/>
        <v>5.451619392476359E-2</v>
      </c>
      <c r="Q47" s="274">
        <f t="shared" si="3"/>
        <v>2.7100000000000009</v>
      </c>
    </row>
    <row r="48" spans="2:17" x14ac:dyDescent="0.25">
      <c r="B48" s="120" t="s">
        <v>63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37.04</v>
      </c>
      <c r="L48" s="271">
        <v>42.12</v>
      </c>
      <c r="M48" s="271">
        <v>47.98</v>
      </c>
      <c r="N48" s="271">
        <v>50.39</v>
      </c>
      <c r="O48" s="271">
        <v>53.32</v>
      </c>
      <c r="P48" s="122">
        <f t="shared" si="2"/>
        <v>5.8146457630482207E-2</v>
      </c>
      <c r="Q48" s="270">
        <f t="shared" si="3"/>
        <v>2.9299999999999997</v>
      </c>
    </row>
    <row r="49" spans="2:17" x14ac:dyDescent="0.25">
      <c r="B49" s="123" t="s">
        <v>64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38.78</v>
      </c>
      <c r="L49" s="273">
        <v>49.17</v>
      </c>
      <c r="M49" s="273">
        <v>55.28</v>
      </c>
      <c r="N49" s="273">
        <v>51.11</v>
      </c>
      <c r="O49" s="273">
        <v>54.16</v>
      </c>
      <c r="P49" s="124">
        <f t="shared" si="2"/>
        <v>5.9675210330659256E-2</v>
      </c>
      <c r="Q49" s="272">
        <f t="shared" si="3"/>
        <v>3.0499999999999972</v>
      </c>
    </row>
    <row r="50" spans="2:17" x14ac:dyDescent="0.25">
      <c r="B50" s="123" t="s">
        <v>65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31.39</v>
      </c>
      <c r="L50" s="273">
        <v>25.05</v>
      </c>
      <c r="M50" s="273">
        <v>25.92</v>
      </c>
      <c r="N50" s="273">
        <v>48.42</v>
      </c>
      <c r="O50" s="273">
        <v>51</v>
      </c>
      <c r="P50" s="124">
        <f t="shared" si="2"/>
        <v>5.3283767038413865E-2</v>
      </c>
      <c r="Q50" s="272">
        <f t="shared" si="3"/>
        <v>2.5799999999999983</v>
      </c>
    </row>
    <row r="51" spans="2:17" x14ac:dyDescent="0.25">
      <c r="B51" s="120" t="s">
        <v>66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59.26</v>
      </c>
      <c r="L51" s="271">
        <v>88.67</v>
      </c>
      <c r="M51" s="271">
        <v>88.97</v>
      </c>
      <c r="N51" s="271">
        <v>90.12</v>
      </c>
      <c r="O51" s="271">
        <v>85.63</v>
      </c>
      <c r="P51" s="122">
        <f t="shared" si="2"/>
        <v>-4.9822458943630799E-2</v>
      </c>
      <c r="Q51" s="270">
        <f t="shared" si="3"/>
        <v>-4.4900000000000091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58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BB67-1238-4DDA-AED7-5FB3C4DE2286}">
  <sheetPr>
    <tabColor rgb="FF336600"/>
  </sheetPr>
  <dimension ref="A3:A23"/>
  <sheetViews>
    <sheetView showGridLines="0" workbookViewId="0">
      <selection activeCell="G17" sqref="G17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DB293-C73F-413C-B7E9-615250F9E339}">
  <sheetPr>
    <tabColor theme="4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ADE2-2BB7-4370-BA36-84D9037700F1}">
  <sheetPr>
    <tabColor theme="4" tint="0.39997558519241921"/>
  </sheetPr>
  <dimension ref="A1:AE131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321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3" t="s">
        <v>322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269</v>
      </c>
      <c r="D5" s="205" t="s">
        <v>270</v>
      </c>
      <c r="E5" s="205" t="s">
        <v>271</v>
      </c>
      <c r="F5" s="205" t="s">
        <v>272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273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274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180</v>
      </c>
      <c r="C6" s="278">
        <v>163947</v>
      </c>
      <c r="D6" s="278">
        <v>161693</v>
      </c>
      <c r="E6" s="278">
        <v>461029</v>
      </c>
      <c r="F6" s="278">
        <v>526478</v>
      </c>
      <c r="G6" s="279">
        <f t="shared" ref="G6:G11" si="0">F6/E6-1</f>
        <v>0.14196287001468444</v>
      </c>
      <c r="H6" s="278">
        <f t="shared" ref="H6:H11" si="1">F6-E6</f>
        <v>65449</v>
      </c>
      <c r="I6" s="279"/>
      <c r="J6" s="278">
        <v>613713</v>
      </c>
      <c r="K6" s="279">
        <f t="shared" ref="K6:K11" si="2">J6/F6-1</f>
        <v>0.16569543266765185</v>
      </c>
      <c r="L6" s="278">
        <f t="shared" ref="L6:L11" si="3">J6-F6</f>
        <v>87235</v>
      </c>
      <c r="M6" s="279"/>
      <c r="N6" s="278">
        <v>632703</v>
      </c>
      <c r="O6" s="279">
        <f t="shared" ref="O6:O11" si="4">N6/J6-1</f>
        <v>3.0942802254473989E-2</v>
      </c>
      <c r="P6" s="278">
        <f t="shared" ref="P6:P11" si="5">N6-J6</f>
        <v>18990</v>
      </c>
      <c r="Q6" s="279">
        <f>N6/C6-1</f>
        <v>2.8591922999505939</v>
      </c>
      <c r="R6" s="278">
        <f>N6-C6</f>
        <v>468756</v>
      </c>
      <c r="S6" s="279"/>
      <c r="T6" s="279"/>
      <c r="V6" s="37"/>
      <c r="AE6" s="1"/>
    </row>
    <row r="7" spans="1:31" ht="18.75" x14ac:dyDescent="0.3">
      <c r="A7" s="4"/>
      <c r="B7" s="277" t="s">
        <v>181</v>
      </c>
      <c r="C7" s="278">
        <v>61574</v>
      </c>
      <c r="D7" s="278">
        <v>99731</v>
      </c>
      <c r="E7" s="278">
        <v>234682</v>
      </c>
      <c r="F7" s="278">
        <v>242862</v>
      </c>
      <c r="G7" s="279">
        <f t="shared" si="0"/>
        <v>3.4855677043829525E-2</v>
      </c>
      <c r="H7" s="278">
        <f t="shared" si="1"/>
        <v>8180</v>
      </c>
      <c r="I7" s="279">
        <f>F7/$F$7</f>
        <v>1</v>
      </c>
      <c r="J7" s="278">
        <v>271228</v>
      </c>
      <c r="K7" s="279">
        <f t="shared" si="2"/>
        <v>0.11679884049377831</v>
      </c>
      <c r="L7" s="278">
        <f t="shared" si="3"/>
        <v>28366</v>
      </c>
      <c r="M7" s="279">
        <f>J7/$J$7</f>
        <v>1</v>
      </c>
      <c r="N7" s="278">
        <v>283233</v>
      </c>
      <c r="O7" s="279">
        <f t="shared" si="4"/>
        <v>4.4261654401462902E-2</v>
      </c>
      <c r="P7" s="278">
        <f t="shared" si="5"/>
        <v>12005</v>
      </c>
      <c r="Q7" s="279">
        <f t="shared" ref="Q7:Q11" si="6">N7/C7-1</f>
        <v>3.5998798194042942</v>
      </c>
      <c r="R7" s="278">
        <f t="shared" ref="R7:R11" si="7">N7-C7</f>
        <v>221659</v>
      </c>
      <c r="S7" s="279">
        <f>N7/$N$7</f>
        <v>1</v>
      </c>
      <c r="T7" s="279">
        <f>N7/$N$6</f>
        <v>0.44765553506147432</v>
      </c>
      <c r="V7" s="37"/>
      <c r="W7" s="103"/>
      <c r="AE7" s="1" t="s">
        <v>182</v>
      </c>
    </row>
    <row r="8" spans="1:31" ht="15.75" x14ac:dyDescent="0.25">
      <c r="A8" s="4"/>
      <c r="B8" s="280" t="s">
        <v>103</v>
      </c>
      <c r="C8" s="281">
        <v>48691</v>
      </c>
      <c r="D8" s="281">
        <v>62274</v>
      </c>
      <c r="E8" s="281">
        <v>166478</v>
      </c>
      <c r="F8" s="281">
        <v>177967</v>
      </c>
      <c r="G8" s="282">
        <f t="shared" si="0"/>
        <v>6.9012121721789166E-2</v>
      </c>
      <c r="H8" s="281">
        <f t="shared" si="1"/>
        <v>11489</v>
      </c>
      <c r="I8" s="282">
        <f>F8/$F$7</f>
        <v>0.732790638304881</v>
      </c>
      <c r="J8" s="281">
        <v>192817</v>
      </c>
      <c r="K8" s="282">
        <f t="shared" si="2"/>
        <v>8.3442435957228112E-2</v>
      </c>
      <c r="L8" s="281">
        <f t="shared" si="3"/>
        <v>14850</v>
      </c>
      <c r="M8" s="282">
        <f>J8/$J$7</f>
        <v>0.71090374150161484</v>
      </c>
      <c r="N8" s="281">
        <v>212659</v>
      </c>
      <c r="O8" s="282">
        <f t="shared" si="4"/>
        <v>0.10290586410949243</v>
      </c>
      <c r="P8" s="281">
        <f t="shared" si="5"/>
        <v>19842</v>
      </c>
      <c r="Q8" s="282">
        <f t="shared" si="6"/>
        <v>3.3675217185927586</v>
      </c>
      <c r="R8" s="281">
        <f t="shared" si="7"/>
        <v>163968</v>
      </c>
      <c r="S8" s="282">
        <f>N8/$N$7</f>
        <v>0.75082705758156709</v>
      </c>
      <c r="T8" s="282">
        <f>N8/$N$6</f>
        <v>0.33611188820030885</v>
      </c>
      <c r="V8" s="37"/>
      <c r="W8" s="103"/>
      <c r="AE8" s="1" t="s">
        <v>183</v>
      </c>
    </row>
    <row r="9" spans="1:31" s="4" customFormat="1" x14ac:dyDescent="0.25">
      <c r="B9" s="283" t="s">
        <v>106</v>
      </c>
      <c r="C9" s="284">
        <v>12883</v>
      </c>
      <c r="D9" s="284">
        <v>37457</v>
      </c>
      <c r="E9" s="284">
        <v>68204</v>
      </c>
      <c r="F9" s="284">
        <v>64895</v>
      </c>
      <c r="G9" s="285">
        <f t="shared" si="0"/>
        <v>-4.8516216057709172E-2</v>
      </c>
      <c r="H9" s="286">
        <f t="shared" si="1"/>
        <v>-3309</v>
      </c>
      <c r="I9" s="287">
        <f>F9/$F$7</f>
        <v>0.26720936169511905</v>
      </c>
      <c r="J9" s="284">
        <v>78411</v>
      </c>
      <c r="K9" s="285">
        <f t="shared" si="2"/>
        <v>0.20827490561676565</v>
      </c>
      <c r="L9" s="286">
        <f t="shared" si="3"/>
        <v>13516</v>
      </c>
      <c r="M9" s="287">
        <f>J9/$J$7</f>
        <v>0.28909625849838511</v>
      </c>
      <c r="N9" s="284">
        <v>70574</v>
      </c>
      <c r="O9" s="285">
        <f t="shared" si="4"/>
        <v>-9.9947711418040819E-2</v>
      </c>
      <c r="P9" s="286">
        <f t="shared" si="5"/>
        <v>-7837</v>
      </c>
      <c r="Q9" s="285">
        <f t="shared" si="6"/>
        <v>4.4780718776682447</v>
      </c>
      <c r="R9" s="286">
        <f t="shared" si="7"/>
        <v>57691</v>
      </c>
      <c r="S9" s="287">
        <f>N9/$N$7</f>
        <v>0.24917294241843288</v>
      </c>
      <c r="T9" s="287">
        <f>N9/$N$6</f>
        <v>0.11154364686116551</v>
      </c>
      <c r="V9" s="37"/>
      <c r="W9" s="103"/>
      <c r="AE9" s="1" t="s">
        <v>184</v>
      </c>
    </row>
    <row r="10" spans="1:31" s="4" customFormat="1" x14ac:dyDescent="0.25">
      <c r="B10" s="288" t="s">
        <v>185</v>
      </c>
      <c r="C10" s="37">
        <v>9324</v>
      </c>
      <c r="D10" s="37">
        <v>15827</v>
      </c>
      <c r="E10" s="37">
        <v>33816</v>
      </c>
      <c r="F10" s="37">
        <v>35551</v>
      </c>
      <c r="G10" s="27">
        <f t="shared" si="0"/>
        <v>5.1307073574639261E-2</v>
      </c>
      <c r="H10" s="25">
        <f t="shared" si="1"/>
        <v>1735</v>
      </c>
      <c r="I10" s="39">
        <f>F10/$F$7</f>
        <v>0.14638354291737696</v>
      </c>
      <c r="J10" s="37">
        <v>34180</v>
      </c>
      <c r="K10" s="27">
        <f t="shared" si="2"/>
        <v>-3.8564316052994263E-2</v>
      </c>
      <c r="L10" s="25">
        <f t="shared" si="3"/>
        <v>-1371</v>
      </c>
      <c r="M10" s="39">
        <f>J10/$J$7</f>
        <v>0.12601943752119987</v>
      </c>
      <c r="N10" s="37">
        <v>35523</v>
      </c>
      <c r="O10" s="27">
        <f t="shared" si="4"/>
        <v>3.9291983616149828E-2</v>
      </c>
      <c r="P10" s="25">
        <f t="shared" si="5"/>
        <v>1343</v>
      </c>
      <c r="Q10" s="27">
        <f t="shared" si="6"/>
        <v>2.8098455598455598</v>
      </c>
      <c r="R10" s="25">
        <f t="shared" si="7"/>
        <v>26199</v>
      </c>
      <c r="S10" s="39">
        <f>N10/$N$7</f>
        <v>0.12541970744934383</v>
      </c>
      <c r="T10" s="39">
        <f>N10/$N$6</f>
        <v>5.6144826245489589E-2</v>
      </c>
      <c r="V10" s="37"/>
      <c r="W10" s="103"/>
      <c r="AE10" s="1" t="s">
        <v>186</v>
      </c>
    </row>
    <row r="11" spans="1:31" s="4" customFormat="1" x14ac:dyDescent="0.25">
      <c r="B11" s="288" t="s">
        <v>187</v>
      </c>
      <c r="C11" s="37">
        <f>C9-C10</f>
        <v>3559</v>
      </c>
      <c r="D11" s="37">
        <f>D9-D10</f>
        <v>21630</v>
      </c>
      <c r="E11" s="37">
        <f>E9-E10</f>
        <v>34388</v>
      </c>
      <c r="F11" s="37">
        <f>F9-F10</f>
        <v>29344</v>
      </c>
      <c r="G11" s="27">
        <f t="shared" si="0"/>
        <v>-0.14667907409561476</v>
      </c>
      <c r="H11" s="25">
        <f t="shared" si="1"/>
        <v>-5044</v>
      </c>
      <c r="I11" s="39">
        <f>F11/$F$7</f>
        <v>0.12082581877774209</v>
      </c>
      <c r="J11" s="37">
        <f>J9-J10</f>
        <v>44231</v>
      </c>
      <c r="K11" s="27">
        <f t="shared" si="2"/>
        <v>0.50732688113413293</v>
      </c>
      <c r="L11" s="25">
        <f t="shared" si="3"/>
        <v>14887</v>
      </c>
      <c r="M11" s="39">
        <f>J11/$J$7</f>
        <v>0.16307682097718523</v>
      </c>
      <c r="N11" s="37">
        <f>N9-N10</f>
        <v>35051</v>
      </c>
      <c r="O11" s="27">
        <f t="shared" si="4"/>
        <v>-0.20754674323438316</v>
      </c>
      <c r="P11" s="25">
        <f t="shared" si="5"/>
        <v>-9180</v>
      </c>
      <c r="Q11" s="27">
        <f t="shared" si="6"/>
        <v>8.8485529643158198</v>
      </c>
      <c r="R11" s="25">
        <f t="shared" si="7"/>
        <v>31492</v>
      </c>
      <c r="S11" s="39">
        <f>N11/$N$7</f>
        <v>0.12375323496908905</v>
      </c>
      <c r="T11" s="39">
        <f>N11/$N$6</f>
        <v>5.5398820615675914E-2</v>
      </c>
      <c r="V11" s="37"/>
      <c r="W11" s="103"/>
      <c r="AE11" s="1" t="s">
        <v>188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189</v>
      </c>
    </row>
    <row r="13" spans="1:31" s="4" customFormat="1" x14ac:dyDescent="0.25">
      <c r="B13" s="202" t="s">
        <v>190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192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193</v>
      </c>
      <c r="N39" s="15">
        <v>2021</v>
      </c>
      <c r="O39" s="15" t="s">
        <v>193</v>
      </c>
      <c r="P39" s="15" t="s">
        <v>194</v>
      </c>
      <c r="Q39" s="15" t="s">
        <v>195</v>
      </c>
      <c r="R39" s="15" t="s">
        <v>196</v>
      </c>
      <c r="S39" s="112"/>
      <c r="T39" s="112"/>
      <c r="AE39" s="1"/>
    </row>
    <row r="40" spans="2:31" s="4" customFormat="1" ht="18.75" hidden="1" x14ac:dyDescent="0.3">
      <c r="B40" s="277" t="s">
        <v>180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181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182</v>
      </c>
    </row>
    <row r="42" spans="2:31" ht="15.75" hidden="1" x14ac:dyDescent="0.25">
      <c r="B42" s="280" t="s">
        <v>103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183</v>
      </c>
    </row>
    <row r="43" spans="2:31" s="4" customFormat="1" hidden="1" x14ac:dyDescent="0.25">
      <c r="B43" s="283" t="s">
        <v>106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184</v>
      </c>
    </row>
    <row r="44" spans="2:31" s="4" customFormat="1" hidden="1" x14ac:dyDescent="0.25">
      <c r="B44" s="288" t="s">
        <v>185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186</v>
      </c>
    </row>
    <row r="45" spans="2:31" s="4" customFormat="1" hidden="1" x14ac:dyDescent="0.25">
      <c r="B45" s="288" t="s">
        <v>187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188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189</v>
      </c>
    </row>
    <row r="47" spans="2:31" s="4" customFormat="1" hidden="1" x14ac:dyDescent="0.25">
      <c r="B47" s="68" t="s">
        <v>190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294"/>
      <c r="T47" s="294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3" t="s">
        <v>322</v>
      </c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180</v>
      </c>
      <c r="C124" s="278">
        <v>225835</v>
      </c>
      <c r="D124" s="278">
        <v>354204</v>
      </c>
      <c r="E124" s="278">
        <v>710225</v>
      </c>
      <c r="F124" s="278">
        <v>797848</v>
      </c>
      <c r="G124" s="279">
        <f t="shared" ref="G124:G129" si="8">F124/E124-1</f>
        <v>0.12337357879545219</v>
      </c>
      <c r="H124" s="278">
        <f t="shared" ref="H124:H129" si="9">F124-E124</f>
        <v>87623</v>
      </c>
      <c r="I124" s="279"/>
      <c r="J124" s="278">
        <v>914356</v>
      </c>
      <c r="K124" s="279"/>
      <c r="L124" s="279">
        <f t="shared" ref="L124:L129" si="10">J124/F124-1</f>
        <v>0.14602781482187077</v>
      </c>
      <c r="M124" s="278">
        <f t="shared" ref="M124:M129" si="11">J124-F124</f>
        <v>116508</v>
      </c>
      <c r="N124" s="279">
        <f t="shared" ref="N124:N129" si="12">J124/D124-1</f>
        <v>1.5814389447888786</v>
      </c>
      <c r="O124" s="278">
        <f t="shared" ref="O124:O129" si="13">J124-D124</f>
        <v>560152</v>
      </c>
      <c r="Z124" s="1"/>
      <c r="AE124"/>
    </row>
    <row r="125" spans="2:31" ht="18.75" x14ac:dyDescent="0.3">
      <c r="B125" s="277" t="s">
        <v>181</v>
      </c>
      <c r="C125" s="278">
        <v>103133</v>
      </c>
      <c r="D125" s="278">
        <v>181693</v>
      </c>
      <c r="E125" s="278">
        <v>342343</v>
      </c>
      <c r="F125" s="278">
        <v>341923</v>
      </c>
      <c r="G125" s="279">
        <f t="shared" si="8"/>
        <v>-1.2268397484394011E-3</v>
      </c>
      <c r="H125" s="278">
        <f t="shared" si="9"/>
        <v>-420</v>
      </c>
      <c r="I125" s="279">
        <f>F125/$F$7</f>
        <v>1.4078900774925678</v>
      </c>
      <c r="J125" s="278">
        <v>382237</v>
      </c>
      <c r="K125" s="279">
        <f>J125/$J$125</f>
        <v>1</v>
      </c>
      <c r="L125" s="279">
        <f t="shared" si="10"/>
        <v>0.1179037385610211</v>
      </c>
      <c r="M125" s="278">
        <f t="shared" si="11"/>
        <v>40314</v>
      </c>
      <c r="N125" s="279">
        <f t="shared" si="12"/>
        <v>1.1037519332060124</v>
      </c>
      <c r="O125" s="278">
        <f t="shared" si="13"/>
        <v>200544</v>
      </c>
      <c r="Z125" s="1"/>
      <c r="AE125"/>
    </row>
    <row r="126" spans="2:31" ht="15.75" x14ac:dyDescent="0.25">
      <c r="B126" s="280" t="s">
        <v>103</v>
      </c>
      <c r="C126" s="281">
        <v>74813</v>
      </c>
      <c r="D126" s="281">
        <v>114704</v>
      </c>
      <c r="E126" s="281">
        <v>244952</v>
      </c>
      <c r="F126" s="281">
        <v>249820</v>
      </c>
      <c r="G126" s="282">
        <f t="shared" si="8"/>
        <v>1.987328129592747E-2</v>
      </c>
      <c r="H126" s="281">
        <f t="shared" si="9"/>
        <v>4868</v>
      </c>
      <c r="I126" s="282">
        <f>F126/$F$7</f>
        <v>1.0286500152349893</v>
      </c>
      <c r="J126" s="281">
        <v>275953</v>
      </c>
      <c r="K126" s="282">
        <f>J126/$J$125</f>
        <v>0.72194214584145433</v>
      </c>
      <c r="L126" s="282">
        <f t="shared" si="10"/>
        <v>0.1046073172684332</v>
      </c>
      <c r="M126" s="281">
        <f t="shared" si="11"/>
        <v>26133</v>
      </c>
      <c r="N126" s="282">
        <f t="shared" si="12"/>
        <v>1.4057835820895521</v>
      </c>
      <c r="O126" s="281">
        <f t="shared" si="13"/>
        <v>161249</v>
      </c>
      <c r="Z126" s="1"/>
      <c r="AE126"/>
    </row>
    <row r="127" spans="2:31" x14ac:dyDescent="0.25">
      <c r="B127" s="283" t="s">
        <v>106</v>
      </c>
      <c r="C127" s="284">
        <v>28320</v>
      </c>
      <c r="D127" s="284">
        <v>66989</v>
      </c>
      <c r="E127" s="284">
        <v>97391</v>
      </c>
      <c r="F127" s="284">
        <v>92103</v>
      </c>
      <c r="G127" s="285">
        <f t="shared" si="8"/>
        <v>-5.4296598248298134E-2</v>
      </c>
      <c r="H127" s="286">
        <f t="shared" si="9"/>
        <v>-5288</v>
      </c>
      <c r="I127" s="287">
        <f>F127/$F$7</f>
        <v>0.37924006225757839</v>
      </c>
      <c r="J127" s="284">
        <v>106284</v>
      </c>
      <c r="K127" s="287">
        <f>J127/$J$125</f>
        <v>0.27805785415854561</v>
      </c>
      <c r="L127" s="285">
        <f t="shared" si="10"/>
        <v>0.15396892609361257</v>
      </c>
      <c r="M127" s="286">
        <f t="shared" si="11"/>
        <v>14181</v>
      </c>
      <c r="N127" s="285">
        <f t="shared" si="12"/>
        <v>0.58658884294436398</v>
      </c>
      <c r="O127" s="286">
        <f t="shared" si="13"/>
        <v>39295</v>
      </c>
      <c r="Z127" s="1"/>
      <c r="AE127"/>
    </row>
    <row r="128" spans="2:31" x14ac:dyDescent="0.25">
      <c r="B128" s="288" t="s">
        <v>185</v>
      </c>
      <c r="C128" s="37">
        <v>17892</v>
      </c>
      <c r="D128" s="37">
        <v>29544</v>
      </c>
      <c r="E128" s="37">
        <v>51380</v>
      </c>
      <c r="F128" s="37">
        <v>50546</v>
      </c>
      <c r="G128" s="27">
        <f t="shared" si="8"/>
        <v>-1.6231996885947786E-2</v>
      </c>
      <c r="H128" s="25">
        <f t="shared" si="9"/>
        <v>-834</v>
      </c>
      <c r="I128" s="39">
        <f>F128/$F$7</f>
        <v>0.20812642570677997</v>
      </c>
      <c r="J128" s="37">
        <v>44152</v>
      </c>
      <c r="K128" s="39">
        <f>J128/$J$125</f>
        <v>0.11550948756923062</v>
      </c>
      <c r="L128" s="27">
        <f t="shared" si="10"/>
        <v>-0.12649863490681756</v>
      </c>
      <c r="M128" s="25">
        <f t="shared" si="11"/>
        <v>-6394</v>
      </c>
      <c r="N128" s="27">
        <f t="shared" si="12"/>
        <v>0.4944489574871378</v>
      </c>
      <c r="O128" s="25">
        <f t="shared" si="13"/>
        <v>14608</v>
      </c>
      <c r="Z128" s="1"/>
      <c r="AE128"/>
    </row>
    <row r="129" spans="2:31" x14ac:dyDescent="0.25">
      <c r="B129" s="288" t="s">
        <v>187</v>
      </c>
      <c r="C129" s="37">
        <f>C127-C128</f>
        <v>10428</v>
      </c>
      <c r="D129" s="37">
        <f>D127-D128</f>
        <v>37445</v>
      </c>
      <c r="E129" s="37">
        <f>E127-E128</f>
        <v>46011</v>
      </c>
      <c r="F129" s="37">
        <f>F127-F128</f>
        <v>41557</v>
      </c>
      <c r="G129" s="27">
        <f t="shared" si="8"/>
        <v>-9.6802938427767327E-2</v>
      </c>
      <c r="H129" s="25">
        <f t="shared" si="9"/>
        <v>-4454</v>
      </c>
      <c r="I129" s="39">
        <f>F129/$F$7</f>
        <v>0.17111363655079839</v>
      </c>
      <c r="J129" s="37">
        <f>J127-J128</f>
        <v>62132</v>
      </c>
      <c r="K129" s="39">
        <f>J129/$J$125</f>
        <v>0.16254836658931501</v>
      </c>
      <c r="L129" s="27">
        <f t="shared" si="10"/>
        <v>0.4951031113891764</v>
      </c>
      <c r="M129" s="25">
        <f t="shared" si="11"/>
        <v>20575</v>
      </c>
      <c r="N129" s="27">
        <f t="shared" si="12"/>
        <v>0.65928695419949257</v>
      </c>
      <c r="O129" s="25">
        <f t="shared" si="13"/>
        <v>24687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190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0EC4-3D29-4866-B126-409E6CBEE301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323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269</v>
      </c>
      <c r="D5" s="295" t="s">
        <v>270</v>
      </c>
      <c r="E5" s="295" t="s">
        <v>271</v>
      </c>
      <c r="F5" s="296" t="str">
        <f>CONCATENATE("%/s total Tenerife ",RIGHT(E5,4))</f>
        <v>%/s total Tenerife 2022</v>
      </c>
      <c r="G5" s="295" t="s">
        <v>272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273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274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198</v>
      </c>
      <c r="C6" s="297">
        <v>61574</v>
      </c>
      <c r="D6" s="297">
        <v>99731</v>
      </c>
      <c r="E6" s="297">
        <v>234682</v>
      </c>
      <c r="F6" s="298">
        <f>E6/$E$6</f>
        <v>1</v>
      </c>
      <c r="G6" s="297">
        <v>242862</v>
      </c>
      <c r="H6" s="298">
        <f>G6/E6-1</f>
        <v>3.4855677043829525E-2</v>
      </c>
      <c r="I6" s="297">
        <f>G6-E6</f>
        <v>8180</v>
      </c>
      <c r="J6" s="298">
        <f>G6/$G$6</f>
        <v>1</v>
      </c>
      <c r="K6" s="297">
        <v>271228</v>
      </c>
      <c r="L6" s="298">
        <f t="shared" ref="L6:L12" si="0">K6/G6-1</f>
        <v>0.11679884049377831</v>
      </c>
      <c r="M6" s="297">
        <f t="shared" ref="M6:M12" si="1">K6-G6</f>
        <v>28366</v>
      </c>
      <c r="N6" s="298">
        <f>K6/$K$6</f>
        <v>1</v>
      </c>
      <c r="O6" s="297">
        <v>283233</v>
      </c>
      <c r="P6" s="298">
        <f t="shared" ref="P6:P11" si="2">O6/K6-1</f>
        <v>4.4261654401462902E-2</v>
      </c>
      <c r="Q6" s="297">
        <f t="shared" ref="Q6:Q12" si="3">O6-K6</f>
        <v>12005</v>
      </c>
      <c r="R6" s="298">
        <f>O6/C6-1</f>
        <v>3.5998798194042942</v>
      </c>
      <c r="S6" s="297">
        <f>O6-C6</f>
        <v>221659</v>
      </c>
      <c r="T6" s="298">
        <f>O6/$O$6</f>
        <v>1</v>
      </c>
      <c r="V6" s="37"/>
      <c r="W6" s="103"/>
      <c r="AE6" s="1" t="s">
        <v>182</v>
      </c>
    </row>
    <row r="7" spans="1:31" s="4" customFormat="1" x14ac:dyDescent="0.25">
      <c r="B7" s="299" t="s">
        <v>199</v>
      </c>
      <c r="C7" s="300">
        <v>52528</v>
      </c>
      <c r="D7" s="300">
        <v>78583</v>
      </c>
      <c r="E7" s="300">
        <v>190074</v>
      </c>
      <c r="F7" s="301">
        <f t="shared" ref="F7:F12" si="4">E7/$E$6</f>
        <v>0.80992151081037322</v>
      </c>
      <c r="G7" s="300">
        <v>198281</v>
      </c>
      <c r="H7" s="302">
        <f>G7/E7-1</f>
        <v>4.3177920178456786E-2</v>
      </c>
      <c r="I7" s="303">
        <f>G7-E7</f>
        <v>8207</v>
      </c>
      <c r="J7" s="301">
        <f>G7/$G$6</f>
        <v>0.81643484777363273</v>
      </c>
      <c r="K7" s="300">
        <v>211637</v>
      </c>
      <c r="L7" s="304">
        <f t="shared" si="0"/>
        <v>6.7358950176769294E-2</v>
      </c>
      <c r="M7" s="305">
        <f t="shared" si="1"/>
        <v>13356</v>
      </c>
      <c r="N7" s="301">
        <f>K7/$K$6</f>
        <v>0.7802918577727963</v>
      </c>
      <c r="O7" s="300">
        <v>217495</v>
      </c>
      <c r="P7" s="302">
        <f t="shared" si="2"/>
        <v>2.7679470035957721E-2</v>
      </c>
      <c r="Q7" s="303">
        <f t="shared" si="3"/>
        <v>5858</v>
      </c>
      <c r="R7" s="302">
        <f t="shared" ref="R7:R10" si="5">O7/C7-1</f>
        <v>3.1405536095035025</v>
      </c>
      <c r="S7" s="303">
        <f t="shared" ref="S7:S10" si="6">O7-C7</f>
        <v>164967</v>
      </c>
      <c r="T7" s="301">
        <f>O7/$O$6</f>
        <v>0.76790133918010961</v>
      </c>
      <c r="V7" s="37"/>
      <c r="W7" s="103"/>
      <c r="AE7" s="1" t="s">
        <v>184</v>
      </c>
    </row>
    <row r="8" spans="1:31" s="4" customFormat="1" x14ac:dyDescent="0.25">
      <c r="B8" s="123" t="s">
        <v>65</v>
      </c>
      <c r="C8" s="306">
        <v>8859</v>
      </c>
      <c r="D8" s="306">
        <v>21082</v>
      </c>
      <c r="E8" s="306">
        <v>35703</v>
      </c>
      <c r="F8" s="307">
        <f t="shared" si="4"/>
        <v>0.15213352536624028</v>
      </c>
      <c r="G8" s="306">
        <v>35098</v>
      </c>
      <c r="H8" s="308">
        <f>IFERROR(G8/E8-1,"-")</f>
        <v>-1.6945354732095352E-2</v>
      </c>
      <c r="I8" s="309">
        <f t="shared" ref="I8:I12" si="7">G8-E8</f>
        <v>-605</v>
      </c>
      <c r="J8" s="307">
        <f t="shared" ref="J8:J12" si="8">G8/$G$6</f>
        <v>0.14451828610486614</v>
      </c>
      <c r="K8" s="306">
        <v>38659</v>
      </c>
      <c r="L8" s="310">
        <f>IFERROR(K8/G8-1,"-")</f>
        <v>0.10145877257963409</v>
      </c>
      <c r="M8" s="311">
        <f>IF(G8=0,"nd",K8-G8)</f>
        <v>3561</v>
      </c>
      <c r="N8" s="312">
        <f t="shared" ref="N8:N12" si="9">K8/$K$6</f>
        <v>0.1425332192841447</v>
      </c>
      <c r="O8" s="306">
        <v>45312</v>
      </c>
      <c r="P8" s="310">
        <f>IFERROR(O8/K8-1,"-")</f>
        <v>0.17209446700638931</v>
      </c>
      <c r="Q8" s="313">
        <f t="shared" si="3"/>
        <v>6653</v>
      </c>
      <c r="R8" s="310">
        <f>IFERROR(O8/C8-1,"-")</f>
        <v>4.114798509989841</v>
      </c>
      <c r="S8" s="313">
        <f t="shared" si="6"/>
        <v>36453</v>
      </c>
      <c r="T8" s="312">
        <f t="shared" ref="T8:T12" si="10">O8/$O$6</f>
        <v>0.15998135810445815</v>
      </c>
      <c r="V8" s="37"/>
      <c r="W8" s="103"/>
      <c r="AE8" s="1"/>
    </row>
    <row r="9" spans="1:31" s="4" customFormat="1" x14ac:dyDescent="0.25">
      <c r="B9" s="123" t="s">
        <v>64</v>
      </c>
      <c r="C9" s="306">
        <v>43669</v>
      </c>
      <c r="D9" s="306">
        <v>57501</v>
      </c>
      <c r="E9" s="306">
        <v>154371</v>
      </c>
      <c r="F9" s="312">
        <f t="shared" si="4"/>
        <v>0.65778798544413286</v>
      </c>
      <c r="G9" s="306">
        <v>163183</v>
      </c>
      <c r="H9" s="308">
        <f>IFERROR(G9/E9-1,"-")</f>
        <v>5.7083260456951113E-2</v>
      </c>
      <c r="I9" s="313">
        <f t="shared" si="7"/>
        <v>8812</v>
      </c>
      <c r="J9" s="312">
        <f t="shared" si="8"/>
        <v>0.67191656166876668</v>
      </c>
      <c r="K9" s="306">
        <v>172978</v>
      </c>
      <c r="L9" s="310">
        <f>IFERROR(K9/G9-1,"-")</f>
        <v>6.0024634919078501E-2</v>
      </c>
      <c r="M9" s="311">
        <f>IF(G9=0,"nd",K9-G9)</f>
        <v>9795</v>
      </c>
      <c r="N9" s="312">
        <f t="shared" si="9"/>
        <v>0.63775863848865166</v>
      </c>
      <c r="O9" s="306">
        <v>172183</v>
      </c>
      <c r="P9" s="310">
        <f t="shared" si="2"/>
        <v>-4.5959601799072658E-3</v>
      </c>
      <c r="Q9" s="313">
        <f t="shared" si="3"/>
        <v>-795</v>
      </c>
      <c r="R9" s="314">
        <f t="shared" si="5"/>
        <v>2.9429114474799056</v>
      </c>
      <c r="S9" s="313">
        <f t="shared" si="6"/>
        <v>128514</v>
      </c>
      <c r="T9" s="312">
        <f t="shared" si="10"/>
        <v>0.60791998107565148</v>
      </c>
      <c r="V9" s="37"/>
      <c r="W9" s="103"/>
      <c r="AE9" s="1"/>
    </row>
    <row r="10" spans="1:31" s="4" customFormat="1" x14ac:dyDescent="0.25">
      <c r="B10" s="299" t="s">
        <v>200</v>
      </c>
      <c r="C10" s="315">
        <v>9046</v>
      </c>
      <c r="D10" s="315">
        <v>21148</v>
      </c>
      <c r="E10" s="315">
        <v>44608</v>
      </c>
      <c r="F10" s="316">
        <f>IFERROR(E10/$E$6,"-")</f>
        <v>0.1900784891896268</v>
      </c>
      <c r="G10" s="315">
        <v>44581</v>
      </c>
      <c r="H10" s="304">
        <f>IFERROR(G10/E10-1,"-")</f>
        <v>-6.0527259684362011E-4</v>
      </c>
      <c r="I10" s="305">
        <f>IFERROR(G10-E10,"-")</f>
        <v>-27</v>
      </c>
      <c r="J10" s="316">
        <f>IFERROR(G10/$G$6,"-")</f>
        <v>0.18356515222636724</v>
      </c>
      <c r="K10" s="315">
        <v>59591</v>
      </c>
      <c r="L10" s="304">
        <f>IFERROR(K10/G10-1,"-")</f>
        <v>0.33669051838227038</v>
      </c>
      <c r="M10" s="305">
        <f>IFERROR(K10-G10,"-")</f>
        <v>15010</v>
      </c>
      <c r="N10" s="316">
        <f>IFERROR(K10/$K$6,"-")</f>
        <v>0.21970814222720367</v>
      </c>
      <c r="O10" s="315">
        <v>65738</v>
      </c>
      <c r="P10" s="304">
        <f>IFERROR(O10/K10-1,"-")</f>
        <v>0.10315316071218805</v>
      </c>
      <c r="Q10" s="305">
        <f>IFERROR(O10-K10,"-")</f>
        <v>6147</v>
      </c>
      <c r="R10" s="304">
        <f t="shared" si="5"/>
        <v>6.2670793720981646</v>
      </c>
      <c r="S10" s="305">
        <f t="shared" si="6"/>
        <v>56692</v>
      </c>
      <c r="T10" s="316">
        <f>IFERROR(O10/$O$6,"-")</f>
        <v>0.23209866081989033</v>
      </c>
      <c r="V10" s="37"/>
      <c r="W10" s="103"/>
      <c r="AE10" s="1"/>
    </row>
    <row r="11" spans="1:31" s="4" customFormat="1" hidden="1" x14ac:dyDescent="0.25">
      <c r="B11" s="123" t="s">
        <v>65</v>
      </c>
      <c r="C11" s="306">
        <v>6259</v>
      </c>
      <c r="D11" s="306">
        <v>10408</v>
      </c>
      <c r="E11" s="306">
        <v>22663</v>
      </c>
      <c r="F11" s="312">
        <f t="shared" si="4"/>
        <v>9.6568974186345774E-2</v>
      </c>
      <c r="G11" s="306">
        <v>21448</v>
      </c>
      <c r="H11" s="314">
        <f t="shared" ref="H11:H12" si="11">G11/E11-1</f>
        <v>-5.3611613643383516E-2</v>
      </c>
      <c r="I11" s="313">
        <f t="shared" si="7"/>
        <v>-1215</v>
      </c>
      <c r="J11" s="312">
        <f t="shared" si="8"/>
        <v>8.8313527847090123E-2</v>
      </c>
      <c r="K11" s="306">
        <v>34009</v>
      </c>
      <c r="L11" s="310">
        <f>K11/G11-1</f>
        <v>0.58564901156284965</v>
      </c>
      <c r="M11" s="313">
        <f t="shared" si="1"/>
        <v>12561</v>
      </c>
      <c r="N11" s="312">
        <f t="shared" si="9"/>
        <v>0.12538897164009616</v>
      </c>
      <c r="O11" s="306">
        <v>44253</v>
      </c>
      <c r="P11" s="314">
        <f t="shared" si="2"/>
        <v>0.30121438442765158</v>
      </c>
      <c r="Q11" s="313">
        <f t="shared" si="3"/>
        <v>10244</v>
      </c>
      <c r="R11" s="314">
        <f t="shared" ref="R11:R12" si="12">O11/D11-1</f>
        <v>3.2518255188316676</v>
      </c>
      <c r="S11" s="313">
        <f t="shared" ref="S11:S12" si="13">O11-D11</f>
        <v>33845</v>
      </c>
      <c r="T11" s="312">
        <f t="shared" si="10"/>
        <v>0.15624238700998824</v>
      </c>
      <c r="V11" s="37"/>
      <c r="W11" s="103"/>
      <c r="AE11" s="1"/>
    </row>
    <row r="12" spans="1:31" s="4" customFormat="1" hidden="1" x14ac:dyDescent="0.25">
      <c r="B12" s="123" t="s">
        <v>64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189</v>
      </c>
    </row>
    <row r="14" spans="1:31" s="4" customFormat="1" x14ac:dyDescent="0.25">
      <c r="B14" s="202" t="s">
        <v>190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CONCATENATE("Hoteles: 
",FIXED(O7,0)," viajeros 
cuota: ",FIXED(T7*100,1),"%")</f>
        <v>Hoteles: 
217.495 viajeros 
cuota: 76,8%</v>
      </c>
    </row>
    <row r="20" spans="1:27" x14ac:dyDescent="0.25">
      <c r="AA20" t="str">
        <f>CONCATENATE("Apartamentos: 
",FIXED(O10,0)," viajeros
cuota: ",FIXED(T10*100,1),"%")</f>
        <v>Apartamentos: 
65.738 viajeros
cuota: 23,2%</v>
      </c>
    </row>
    <row r="38" spans="2:31" s="4" customFormat="1" ht="15.75" hidden="1" customHeight="1" thickBot="1" x14ac:dyDescent="0.3">
      <c r="B38" s="12" t="s">
        <v>192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193</v>
      </c>
      <c r="O40" s="15">
        <v>2021</v>
      </c>
      <c r="P40" s="15" t="s">
        <v>193</v>
      </c>
      <c r="Q40" s="15" t="s">
        <v>194</v>
      </c>
      <c r="R40" s="15" t="s">
        <v>195</v>
      </c>
      <c r="S40" s="15" t="s">
        <v>196</v>
      </c>
      <c r="T40" s="112"/>
      <c r="AE40" s="1"/>
    </row>
    <row r="41" spans="2:31" s="4" customFormat="1" ht="18.75" hidden="1" x14ac:dyDescent="0.3">
      <c r="B41" s="277" t="s">
        <v>180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181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182</v>
      </c>
    </row>
    <row r="43" spans="2:31" ht="15.75" hidden="1" x14ac:dyDescent="0.25">
      <c r="B43" s="280" t="s">
        <v>103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183</v>
      </c>
    </row>
    <row r="44" spans="2:31" s="4" customFormat="1" hidden="1" x14ac:dyDescent="0.25">
      <c r="B44" s="283" t="s">
        <v>106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184</v>
      </c>
    </row>
    <row r="45" spans="2:31" s="4" customFormat="1" hidden="1" x14ac:dyDescent="0.25">
      <c r="B45" s="288" t="s">
        <v>185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186</v>
      </c>
    </row>
    <row r="46" spans="2:31" s="4" customFormat="1" hidden="1" x14ac:dyDescent="0.25">
      <c r="B46" s="288" t="s">
        <v>187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188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189</v>
      </c>
    </row>
    <row r="48" spans="2:31" s="4" customFormat="1" hidden="1" x14ac:dyDescent="0.25">
      <c r="B48" s="68" t="s">
        <v>190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294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3" t="s">
        <v>202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198</v>
      </c>
      <c r="C134" s="297">
        <v>61574</v>
      </c>
      <c r="D134" s="281">
        <v>114704</v>
      </c>
      <c r="E134" s="281">
        <v>244952</v>
      </c>
      <c r="F134" s="281">
        <v>249820</v>
      </c>
      <c r="G134" s="282">
        <f>F134/E134-1</f>
        <v>1.987328129592747E-2</v>
      </c>
      <c r="H134" s="281">
        <f>F134-E134</f>
        <v>4868</v>
      </c>
      <c r="I134" s="282">
        <f>F134/F$134</f>
        <v>1</v>
      </c>
      <c r="J134" s="281">
        <v>275953</v>
      </c>
      <c r="K134" s="282">
        <f>J134/J$134</f>
        <v>1</v>
      </c>
      <c r="L134" s="282">
        <f>J134/F134-1</f>
        <v>0.1046073172684332</v>
      </c>
      <c r="M134" s="281">
        <f>J134-F134</f>
        <v>26133</v>
      </c>
      <c r="N134" s="282">
        <f>J134/D134-1</f>
        <v>1.4057835820895521</v>
      </c>
      <c r="O134" s="281">
        <f>J134-D134</f>
        <v>161249</v>
      </c>
      <c r="Q134" s="37"/>
      <c r="R134" s="103"/>
      <c r="Z134" s="1" t="s">
        <v>182</v>
      </c>
      <c r="AE134"/>
    </row>
    <row r="135" spans="1:31" s="4" customFormat="1" x14ac:dyDescent="0.25">
      <c r="B135" s="299" t="s">
        <v>199</v>
      </c>
      <c r="C135" s="300">
        <v>52528</v>
      </c>
      <c r="D135" s="300">
        <v>98793</v>
      </c>
      <c r="E135" s="300">
        <v>213248</v>
      </c>
      <c r="F135" s="300">
        <v>218970</v>
      </c>
      <c r="G135" s="304">
        <f>IFERROR(F135/E135-1,"-")</f>
        <v>2.6832608043217299E-2</v>
      </c>
      <c r="H135" s="300">
        <f t="shared" ref="H135:H138" si="14">F135-E135</f>
        <v>5722</v>
      </c>
      <c r="I135" s="302">
        <f>F135/F$134</f>
        <v>0.87651108798334798</v>
      </c>
      <c r="J135" s="300">
        <v>227439</v>
      </c>
      <c r="K135" s="301">
        <f t="shared" ref="K135:K138" si="15">J135/J$134</f>
        <v>0.82419469982207116</v>
      </c>
      <c r="L135" s="302">
        <f t="shared" ref="L135:L138" si="16">J135/F135-1</f>
        <v>3.8676531031648143E-2</v>
      </c>
      <c r="M135" s="303">
        <f t="shared" ref="M135:M138" si="17">J135-F135</f>
        <v>8469</v>
      </c>
      <c r="N135" s="301">
        <f t="shared" ref="N135:N138" si="18">J135/D135-1</f>
        <v>1.3021772797667852</v>
      </c>
      <c r="O135" s="300">
        <f t="shared" ref="O135:O138" si="19">J135-D135</f>
        <v>128646</v>
      </c>
      <c r="Q135" s="37"/>
      <c r="R135" s="103"/>
      <c r="Z135" s="1" t="s">
        <v>184</v>
      </c>
    </row>
    <row r="136" spans="1:31" s="4" customFormat="1" x14ac:dyDescent="0.25">
      <c r="B136" s="123" t="s">
        <v>65</v>
      </c>
      <c r="C136" s="306">
        <v>8859</v>
      </c>
      <c r="D136" s="306">
        <v>13859</v>
      </c>
      <c r="E136" s="306">
        <v>19011</v>
      </c>
      <c r="F136" s="306">
        <v>19206</v>
      </c>
      <c r="G136" s="310">
        <f t="shared" ref="G136:G138" si="20">IFERROR(F136/E136-1,"-")</f>
        <v>1.0257219504497428E-2</v>
      </c>
      <c r="H136" s="306">
        <f t="shared" si="14"/>
        <v>195</v>
      </c>
      <c r="I136" s="314">
        <f t="shared" ref="I136:I138" si="21">F136/F$134</f>
        <v>7.6879353134256659E-2</v>
      </c>
      <c r="J136" s="306">
        <v>25652</v>
      </c>
      <c r="K136" s="312">
        <f t="shared" si="15"/>
        <v>9.2957858765804327E-2</v>
      </c>
      <c r="L136" s="314">
        <f t="shared" si="16"/>
        <v>0.33562428407789224</v>
      </c>
      <c r="M136" s="313">
        <f t="shared" si="17"/>
        <v>6446</v>
      </c>
      <c r="N136" s="312">
        <f t="shared" si="18"/>
        <v>0.85092719532433803</v>
      </c>
      <c r="O136" s="306">
        <f t="shared" si="19"/>
        <v>11793</v>
      </c>
      <c r="Q136" s="37"/>
      <c r="R136" s="103"/>
      <c r="Z136" s="1"/>
    </row>
    <row r="137" spans="1:31" s="4" customFormat="1" x14ac:dyDescent="0.25">
      <c r="B137" s="123" t="s">
        <v>64</v>
      </c>
      <c r="C137" s="306">
        <v>55668</v>
      </c>
      <c r="D137" s="306">
        <v>84934</v>
      </c>
      <c r="E137" s="306">
        <v>194237</v>
      </c>
      <c r="F137" s="306">
        <v>199764</v>
      </c>
      <c r="G137" s="308">
        <f t="shared" si="20"/>
        <v>2.8454928772581933E-2</v>
      </c>
      <c r="H137" s="306">
        <f t="shared" si="14"/>
        <v>5527</v>
      </c>
      <c r="I137" s="318">
        <f t="shared" si="21"/>
        <v>0.79963173484909134</v>
      </c>
      <c r="J137" s="306">
        <v>201787</v>
      </c>
      <c r="K137" s="312">
        <f t="shared" si="15"/>
        <v>0.73123684105626685</v>
      </c>
      <c r="L137" s="314">
        <f t="shared" si="16"/>
        <v>1.0126949800765006E-2</v>
      </c>
      <c r="M137" s="313">
        <f t="shared" si="17"/>
        <v>2023</v>
      </c>
      <c r="N137" s="312">
        <f t="shared" si="18"/>
        <v>1.3758094520451172</v>
      </c>
      <c r="O137" s="306">
        <f t="shared" si="19"/>
        <v>116853</v>
      </c>
      <c r="Q137" s="37"/>
      <c r="R137" s="103"/>
      <c r="Z137" s="1"/>
    </row>
    <row r="138" spans="1:31" s="4" customFormat="1" x14ac:dyDescent="0.25">
      <c r="B138" s="299" t="s">
        <v>200</v>
      </c>
      <c r="C138" s="300">
        <v>11545</v>
      </c>
      <c r="D138" s="300">
        <v>15911</v>
      </c>
      <c r="E138" s="300">
        <v>31704</v>
      </c>
      <c r="F138" s="300">
        <v>30850</v>
      </c>
      <c r="G138" s="304">
        <f t="shared" si="20"/>
        <v>-2.6936664143325739E-2</v>
      </c>
      <c r="H138" s="300">
        <f t="shared" si="14"/>
        <v>-854</v>
      </c>
      <c r="I138" s="302">
        <f t="shared" si="21"/>
        <v>0.12348891201665199</v>
      </c>
      <c r="J138" s="300">
        <v>48514</v>
      </c>
      <c r="K138" s="301">
        <f t="shared" si="15"/>
        <v>0.17580530017792886</v>
      </c>
      <c r="L138" s="302">
        <f t="shared" si="16"/>
        <v>0.57257698541329005</v>
      </c>
      <c r="M138" s="303">
        <f t="shared" si="17"/>
        <v>17664</v>
      </c>
      <c r="N138" s="301">
        <f t="shared" si="18"/>
        <v>2.0490855383068318</v>
      </c>
      <c r="O138" s="300">
        <f t="shared" si="19"/>
        <v>32603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189</v>
      </c>
    </row>
    <row r="140" spans="1:31" s="4" customFormat="1" ht="32.25" customHeight="1" x14ac:dyDescent="0.25">
      <c r="B140" s="319" t="s">
        <v>203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C215-B112-4A64-B3EE-64AF61BEAE63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324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269</v>
      </c>
      <c r="D5" s="295" t="s">
        <v>270</v>
      </c>
      <c r="E5" s="295" t="s">
        <v>271</v>
      </c>
      <c r="F5" s="296" t="str">
        <f>CONCATENATE("%/s total Tenerife ",RIGHT(E5,4))</f>
        <v>%/s total Tenerife 2022</v>
      </c>
      <c r="G5" s="295" t="s">
        <v>272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273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274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204</v>
      </c>
      <c r="C6" s="297">
        <v>48691</v>
      </c>
      <c r="D6" s="297">
        <v>62274</v>
      </c>
      <c r="E6" s="297">
        <v>166478</v>
      </c>
      <c r="F6" s="298">
        <f>E6/$E$6</f>
        <v>1</v>
      </c>
      <c r="G6" s="297">
        <v>177967</v>
      </c>
      <c r="H6" s="298">
        <f>G6/E6-1</f>
        <v>6.9012121721789166E-2</v>
      </c>
      <c r="I6" s="297">
        <f>G6-E6</f>
        <v>11489</v>
      </c>
      <c r="J6" s="298">
        <f>G6/$G$6</f>
        <v>1</v>
      </c>
      <c r="K6" s="297">
        <v>192817</v>
      </c>
      <c r="L6" s="298">
        <f t="shared" ref="L6:L12" si="0">K6/G6-1</f>
        <v>8.3442435957228112E-2</v>
      </c>
      <c r="M6" s="297">
        <f t="shared" ref="M6:M12" si="1">K6-G6</f>
        <v>14850</v>
      </c>
      <c r="N6" s="298">
        <f>K6/$K$6</f>
        <v>1</v>
      </c>
      <c r="O6" s="297">
        <v>212659</v>
      </c>
      <c r="P6" s="298">
        <f t="shared" ref="P6:P11" si="2">O6/K6-1</f>
        <v>0.10290586410949243</v>
      </c>
      <c r="Q6" s="297">
        <f t="shared" ref="Q6:Q12" si="3">O6-K6</f>
        <v>19842</v>
      </c>
      <c r="R6" s="298">
        <f>O6/C6-1</f>
        <v>3.3675217185927586</v>
      </c>
      <c r="S6" s="297">
        <f>O6-C6</f>
        <v>163968</v>
      </c>
      <c r="T6" s="298">
        <f>O6/$O$6</f>
        <v>1</v>
      </c>
      <c r="V6" s="37"/>
      <c r="W6" s="103"/>
      <c r="AE6" s="1" t="s">
        <v>182</v>
      </c>
    </row>
    <row r="7" spans="1:31" s="4" customFormat="1" x14ac:dyDescent="0.25">
      <c r="B7" s="299" t="s">
        <v>199</v>
      </c>
      <c r="C7" s="300">
        <v>42432</v>
      </c>
      <c r="D7" s="300">
        <v>51866</v>
      </c>
      <c r="E7" s="300">
        <v>143815</v>
      </c>
      <c r="F7" s="301">
        <f t="shared" ref="F7:F12" si="4">E7/$E$6</f>
        <v>0.86386789846105794</v>
      </c>
      <c r="G7" s="300">
        <v>156519</v>
      </c>
      <c r="H7" s="302">
        <f>G7/E7-1</f>
        <v>8.8335709070681112E-2</v>
      </c>
      <c r="I7" s="303">
        <f>G7-E7</f>
        <v>12704</v>
      </c>
      <c r="J7" s="301">
        <f>G7/$G$6</f>
        <v>0.87948327498918344</v>
      </c>
      <c r="K7" s="300">
        <v>158808</v>
      </c>
      <c r="L7" s="304">
        <f t="shared" si="0"/>
        <v>1.4624422594062159E-2</v>
      </c>
      <c r="M7" s="305">
        <f t="shared" si="1"/>
        <v>2289</v>
      </c>
      <c r="N7" s="301">
        <f>K7/$K$6</f>
        <v>0.8236203239340929</v>
      </c>
      <c r="O7" s="300">
        <v>168406</v>
      </c>
      <c r="P7" s="302">
        <f t="shared" si="2"/>
        <v>6.043776132184786E-2</v>
      </c>
      <c r="Q7" s="303">
        <f t="shared" si="3"/>
        <v>9598</v>
      </c>
      <c r="R7" s="302">
        <f t="shared" ref="R7:R10" si="5">O7/C7-1</f>
        <v>2.9688442684766216</v>
      </c>
      <c r="S7" s="303">
        <f t="shared" ref="S7:S10" si="6">O7-C7</f>
        <v>125974</v>
      </c>
      <c r="T7" s="301">
        <f>O7/$O$6</f>
        <v>0.79190629129263279</v>
      </c>
      <c r="V7" s="37"/>
      <c r="W7" s="103"/>
      <c r="AE7" s="1" t="s">
        <v>184</v>
      </c>
    </row>
    <row r="8" spans="1:31" s="4" customFormat="1" x14ac:dyDescent="0.25">
      <c r="B8" s="123" t="s">
        <v>65</v>
      </c>
      <c r="C8" s="306">
        <v>5318</v>
      </c>
      <c r="D8" s="306">
        <v>7567</v>
      </c>
      <c r="E8" s="306">
        <v>13360</v>
      </c>
      <c r="F8" s="307">
        <f t="shared" si="4"/>
        <v>8.0250843955357462E-2</v>
      </c>
      <c r="G8" s="306">
        <v>12870</v>
      </c>
      <c r="H8" s="308">
        <f>IFERROR(G8/E8-1,"-")</f>
        <v>-3.667664670658688E-2</v>
      </c>
      <c r="I8" s="309">
        <f t="shared" ref="I8:I12" si="7">G8-E8</f>
        <v>-490</v>
      </c>
      <c r="J8" s="307">
        <f t="shared" ref="J8:J12" si="8">G8/$G$6</f>
        <v>7.2316777829597625E-2</v>
      </c>
      <c r="K8" s="306">
        <v>17818</v>
      </c>
      <c r="L8" s="310">
        <f>IFERROR(K8/G8-1,"-")</f>
        <v>0.38445998445998453</v>
      </c>
      <c r="M8" s="311">
        <f>IF(G8=0,"nd",K8-G8)</f>
        <v>4948</v>
      </c>
      <c r="N8" s="312">
        <f t="shared" ref="N8:N12" si="9">K8/$K$6</f>
        <v>9.2408864363619392E-2</v>
      </c>
      <c r="O8" s="306">
        <v>22508</v>
      </c>
      <c r="P8" s="310">
        <f>IFERROR(O8/K8-1,"-")</f>
        <v>0.26321697160175095</v>
      </c>
      <c r="Q8" s="313">
        <f t="shared" si="3"/>
        <v>4690</v>
      </c>
      <c r="R8" s="310">
        <f>IFERROR(O8/C8-1,"-")</f>
        <v>3.2324182023317034</v>
      </c>
      <c r="S8" s="313">
        <f t="shared" si="6"/>
        <v>17190</v>
      </c>
      <c r="T8" s="312">
        <f t="shared" ref="T8:T12" si="10">O8/$O$6</f>
        <v>0.1058408061732633</v>
      </c>
      <c r="V8" s="37"/>
      <c r="W8" s="103"/>
      <c r="AE8" s="1"/>
    </row>
    <row r="9" spans="1:31" s="4" customFormat="1" x14ac:dyDescent="0.25">
      <c r="B9" s="123" t="s">
        <v>64</v>
      </c>
      <c r="C9" s="306">
        <v>37114</v>
      </c>
      <c r="D9" s="306">
        <v>44299</v>
      </c>
      <c r="E9" s="306">
        <v>130455</v>
      </c>
      <c r="F9" s="312">
        <f t="shared" si="4"/>
        <v>0.78361705450570041</v>
      </c>
      <c r="G9" s="306">
        <v>143649</v>
      </c>
      <c r="H9" s="308">
        <f>IFERROR(G9/E9-1,"-")</f>
        <v>0.1011383235598482</v>
      </c>
      <c r="I9" s="313">
        <f t="shared" si="7"/>
        <v>13194</v>
      </c>
      <c r="J9" s="312">
        <f t="shared" si="8"/>
        <v>0.80716649715958577</v>
      </c>
      <c r="K9" s="306">
        <v>140990</v>
      </c>
      <c r="L9" s="310">
        <f>IFERROR(K9/G9-1,"-")</f>
        <v>-1.8510396870148771E-2</v>
      </c>
      <c r="M9" s="311">
        <f>IF(G9=0,"nd",K9-G9)</f>
        <v>-2659</v>
      </c>
      <c r="N9" s="312">
        <f t="shared" si="9"/>
        <v>0.73121145957047351</v>
      </c>
      <c r="O9" s="306">
        <v>145898</v>
      </c>
      <c r="P9" s="310">
        <f t="shared" si="2"/>
        <v>3.4810979502092332E-2</v>
      </c>
      <c r="Q9" s="313">
        <f t="shared" si="3"/>
        <v>4908</v>
      </c>
      <c r="R9" s="314">
        <f t="shared" si="5"/>
        <v>2.9310772215336529</v>
      </c>
      <c r="S9" s="313">
        <f t="shared" si="6"/>
        <v>108784</v>
      </c>
      <c r="T9" s="312">
        <f t="shared" si="10"/>
        <v>0.68606548511936949</v>
      </c>
      <c r="V9" s="37"/>
      <c r="W9" s="103"/>
      <c r="AE9" s="1"/>
    </row>
    <row r="10" spans="1:31" s="4" customFormat="1" x14ac:dyDescent="0.25">
      <c r="B10" s="299" t="s">
        <v>200</v>
      </c>
      <c r="C10" s="315">
        <v>6259</v>
      </c>
      <c r="D10" s="315">
        <v>10408</v>
      </c>
      <c r="E10" s="315">
        <v>22663</v>
      </c>
      <c r="F10" s="316">
        <f>IFERROR(E10/$E$6,"-")</f>
        <v>0.13613210153894209</v>
      </c>
      <c r="G10" s="315">
        <v>21448</v>
      </c>
      <c r="H10" s="304">
        <f>IFERROR(G10/E10-1,"-")</f>
        <v>-5.3611613643383516E-2</v>
      </c>
      <c r="I10" s="305">
        <f>IFERROR(G10-E10,"-")</f>
        <v>-1215</v>
      </c>
      <c r="J10" s="316">
        <f>IFERROR(G10/$G$6,"-")</f>
        <v>0.12051672501081662</v>
      </c>
      <c r="K10" s="315">
        <v>34009</v>
      </c>
      <c r="L10" s="304">
        <f>IFERROR(K10/G10-1,"-")</f>
        <v>0.58564901156284965</v>
      </c>
      <c r="M10" s="305">
        <f>IFERROR(K10-G10,"-")</f>
        <v>12561</v>
      </c>
      <c r="N10" s="316">
        <f>IFERROR(K10/$K$6,"-")</f>
        <v>0.17637967606590704</v>
      </c>
      <c r="O10" s="315">
        <v>44253</v>
      </c>
      <c r="P10" s="304">
        <f>IFERROR(O10/K10-1,"-")</f>
        <v>0.30121438442765158</v>
      </c>
      <c r="Q10" s="305">
        <f>IFERROR(O10-K10,"-")</f>
        <v>10244</v>
      </c>
      <c r="R10" s="304">
        <f t="shared" si="5"/>
        <v>6.0702987697715294</v>
      </c>
      <c r="S10" s="305">
        <f t="shared" si="6"/>
        <v>37994</v>
      </c>
      <c r="T10" s="316">
        <f>IFERROR(O10/$O$6,"-")</f>
        <v>0.20809370870736718</v>
      </c>
      <c r="V10" s="37"/>
      <c r="W10" s="103"/>
      <c r="AE10" s="1"/>
    </row>
    <row r="11" spans="1:31" s="4" customFormat="1" hidden="1" x14ac:dyDescent="0.25">
      <c r="B11" s="123" t="s">
        <v>65</v>
      </c>
      <c r="C11" s="306">
        <v>6259</v>
      </c>
      <c r="D11" s="306">
        <v>10408</v>
      </c>
      <c r="E11" s="306">
        <v>22663</v>
      </c>
      <c r="F11" s="312">
        <f t="shared" si="4"/>
        <v>0.13613210153894209</v>
      </c>
      <c r="G11" s="306">
        <v>21448</v>
      </c>
      <c r="H11" s="314">
        <f t="shared" ref="H11:H12" si="11">G11/E11-1</f>
        <v>-5.3611613643383516E-2</v>
      </c>
      <c r="I11" s="313">
        <f t="shared" si="7"/>
        <v>-1215</v>
      </c>
      <c r="J11" s="312">
        <f t="shared" si="8"/>
        <v>0.12051672501081662</v>
      </c>
      <c r="K11" s="306">
        <v>34009</v>
      </c>
      <c r="L11" s="310">
        <f>K11/G11-1</f>
        <v>0.58564901156284965</v>
      </c>
      <c r="M11" s="313">
        <f t="shared" si="1"/>
        <v>12561</v>
      </c>
      <c r="N11" s="312">
        <f t="shared" si="9"/>
        <v>0.17637967606590704</v>
      </c>
      <c r="O11" s="306">
        <v>44253</v>
      </c>
      <c r="P11" s="314">
        <f t="shared" si="2"/>
        <v>0.30121438442765158</v>
      </c>
      <c r="Q11" s="313">
        <f t="shared" si="3"/>
        <v>10244</v>
      </c>
      <c r="R11" s="314">
        <f t="shared" ref="R11:R12" si="12">O11/D11-1</f>
        <v>3.2518255188316676</v>
      </c>
      <c r="S11" s="313">
        <f t="shared" ref="S11:S12" si="13">O11-D11</f>
        <v>33845</v>
      </c>
      <c r="T11" s="312">
        <f t="shared" si="10"/>
        <v>0.20809370870736718</v>
      </c>
      <c r="V11" s="37"/>
      <c r="W11" s="103"/>
      <c r="AE11" s="1"/>
    </row>
    <row r="12" spans="1:31" s="4" customFormat="1" hidden="1" x14ac:dyDescent="0.25">
      <c r="B12" s="123" t="s">
        <v>64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189</v>
      </c>
    </row>
    <row r="14" spans="1:31" s="4" customFormat="1" x14ac:dyDescent="0.25">
      <c r="B14" s="202" t="s">
        <v>190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168.406 viajeros 
cuota: 79,2%</v>
      </c>
    </row>
    <row r="20" spans="27:27" x14ac:dyDescent="0.25">
      <c r="AA20" t="str">
        <f>CONCATENATE("Apartamentos: 
",FIXED(O10,0)," viajeros
cuota: ",FIXED(T10*100,1),"%")</f>
        <v>Apartamentos: 
44.253 viajeros
cuota: 20,8%</v>
      </c>
    </row>
    <row r="38" spans="2:31" s="4" customFormat="1" ht="15.75" hidden="1" customHeight="1" thickBot="1" x14ac:dyDescent="0.3">
      <c r="B38" s="12" t="s">
        <v>192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193</v>
      </c>
      <c r="O40" s="15">
        <v>2021</v>
      </c>
      <c r="P40" s="15" t="s">
        <v>193</v>
      </c>
      <c r="Q40" s="15" t="s">
        <v>194</v>
      </c>
      <c r="R40" s="15" t="s">
        <v>195</v>
      </c>
      <c r="S40" s="15" t="s">
        <v>196</v>
      </c>
      <c r="T40" s="112"/>
      <c r="AE40" s="1"/>
    </row>
    <row r="41" spans="2:31" s="4" customFormat="1" ht="18.75" hidden="1" x14ac:dyDescent="0.3">
      <c r="B41" s="277" t="s">
        <v>180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181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182</v>
      </c>
    </row>
    <row r="43" spans="2:31" ht="15.75" hidden="1" x14ac:dyDescent="0.25">
      <c r="B43" s="280" t="s">
        <v>103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183</v>
      </c>
    </row>
    <row r="44" spans="2:31" s="4" customFormat="1" hidden="1" x14ac:dyDescent="0.25">
      <c r="B44" s="283" t="s">
        <v>106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184</v>
      </c>
    </row>
    <row r="45" spans="2:31" s="4" customFormat="1" hidden="1" x14ac:dyDescent="0.25">
      <c r="B45" s="288" t="s">
        <v>185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186</v>
      </c>
    </row>
    <row r="46" spans="2:31" s="4" customFormat="1" hidden="1" x14ac:dyDescent="0.25">
      <c r="B46" s="288" t="s">
        <v>187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188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189</v>
      </c>
    </row>
    <row r="48" spans="2:31" s="4" customFormat="1" hidden="1" x14ac:dyDescent="0.25">
      <c r="B48" s="68" t="s">
        <v>190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294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3" t="s">
        <v>205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204</v>
      </c>
      <c r="C134" s="281">
        <v>74813</v>
      </c>
      <c r="D134" s="281">
        <v>114704</v>
      </c>
      <c r="E134" s="281">
        <v>244952</v>
      </c>
      <c r="F134" s="281">
        <v>249820</v>
      </c>
      <c r="G134" s="282">
        <f>F134/E134-1</f>
        <v>1.987328129592747E-2</v>
      </c>
      <c r="H134" s="281">
        <f>F134-E134</f>
        <v>4868</v>
      </c>
      <c r="I134" s="282">
        <f>F134/F$134</f>
        <v>1</v>
      </c>
      <c r="J134" s="281">
        <v>275953</v>
      </c>
      <c r="K134" s="282">
        <f>J134/J$134</f>
        <v>1</v>
      </c>
      <c r="L134" s="282">
        <f>J134/F134-1</f>
        <v>0.1046073172684332</v>
      </c>
      <c r="M134" s="281">
        <f>J134-F134</f>
        <v>26133</v>
      </c>
      <c r="N134" s="282">
        <f>J134/D134-1</f>
        <v>1.4057835820895521</v>
      </c>
      <c r="O134" s="281">
        <f>J134-D134</f>
        <v>161249</v>
      </c>
      <c r="Q134" s="37"/>
      <c r="R134" s="103"/>
      <c r="Z134" s="1" t="s">
        <v>182</v>
      </c>
      <c r="AE134"/>
    </row>
    <row r="135" spans="1:31" s="4" customFormat="1" x14ac:dyDescent="0.25">
      <c r="B135" s="299" t="s">
        <v>199</v>
      </c>
      <c r="C135" s="300">
        <v>63268</v>
      </c>
      <c r="D135" s="300">
        <v>98793</v>
      </c>
      <c r="E135" s="300">
        <v>213248</v>
      </c>
      <c r="F135" s="300">
        <v>218970</v>
      </c>
      <c r="G135" s="304">
        <f>IFERROR(F135/E135-1,"-")</f>
        <v>2.6832608043217299E-2</v>
      </c>
      <c r="H135" s="300">
        <f t="shared" ref="H135:H138" si="14">F135-E135</f>
        <v>5722</v>
      </c>
      <c r="I135" s="302">
        <f>F135/F$134</f>
        <v>0.87651108798334798</v>
      </c>
      <c r="J135" s="300">
        <v>227439</v>
      </c>
      <c r="K135" s="301">
        <f t="shared" ref="K135:K138" si="15">J135/J$134</f>
        <v>0.82419469982207116</v>
      </c>
      <c r="L135" s="302">
        <f t="shared" ref="L135:L138" si="16">J135/F135-1</f>
        <v>3.8676531031648143E-2</v>
      </c>
      <c r="M135" s="303">
        <f t="shared" ref="M135:M138" si="17">J135-F135</f>
        <v>8469</v>
      </c>
      <c r="N135" s="301">
        <f t="shared" ref="N135:N138" si="18">J135/D135-1</f>
        <v>1.3021772797667852</v>
      </c>
      <c r="O135" s="300">
        <f t="shared" ref="O135:O138" si="19">J135-D135</f>
        <v>128646</v>
      </c>
      <c r="Q135" s="37"/>
      <c r="R135" s="103"/>
      <c r="Z135" s="1" t="s">
        <v>184</v>
      </c>
    </row>
    <row r="136" spans="1:31" s="4" customFormat="1" x14ac:dyDescent="0.25">
      <c r="B136" s="123" t="s">
        <v>65</v>
      </c>
      <c r="C136" s="306">
        <v>7600</v>
      </c>
      <c r="D136" s="306">
        <v>13859</v>
      </c>
      <c r="E136" s="306">
        <v>19011</v>
      </c>
      <c r="F136" s="306">
        <v>19206</v>
      </c>
      <c r="G136" s="310">
        <f t="shared" ref="G136:G138" si="20">IFERROR(F136/E136-1,"-")</f>
        <v>1.0257219504497428E-2</v>
      </c>
      <c r="H136" s="306">
        <f t="shared" si="14"/>
        <v>195</v>
      </c>
      <c r="I136" s="314">
        <f t="shared" ref="I136:I138" si="21">F136/F$134</f>
        <v>7.6879353134256659E-2</v>
      </c>
      <c r="J136" s="306">
        <v>25652</v>
      </c>
      <c r="K136" s="312">
        <f t="shared" si="15"/>
        <v>9.2957858765804327E-2</v>
      </c>
      <c r="L136" s="314">
        <f t="shared" si="16"/>
        <v>0.33562428407789224</v>
      </c>
      <c r="M136" s="313">
        <f t="shared" si="17"/>
        <v>6446</v>
      </c>
      <c r="N136" s="312">
        <f t="shared" si="18"/>
        <v>0.85092719532433803</v>
      </c>
      <c r="O136" s="306">
        <f t="shared" si="19"/>
        <v>11793</v>
      </c>
      <c r="Q136" s="37"/>
      <c r="R136" s="103"/>
      <c r="Z136" s="1"/>
    </row>
    <row r="137" spans="1:31" s="4" customFormat="1" x14ac:dyDescent="0.25">
      <c r="B137" s="123" t="s">
        <v>64</v>
      </c>
      <c r="C137" s="306">
        <v>55668</v>
      </c>
      <c r="D137" s="306">
        <v>84934</v>
      </c>
      <c r="E137" s="306">
        <v>194237</v>
      </c>
      <c r="F137" s="306">
        <v>199764</v>
      </c>
      <c r="G137" s="308">
        <f t="shared" si="20"/>
        <v>2.8454928772581933E-2</v>
      </c>
      <c r="H137" s="306">
        <f t="shared" si="14"/>
        <v>5527</v>
      </c>
      <c r="I137" s="318">
        <f t="shared" si="21"/>
        <v>0.79963173484909134</v>
      </c>
      <c r="J137" s="306">
        <v>201787</v>
      </c>
      <c r="K137" s="312">
        <f t="shared" si="15"/>
        <v>0.73123684105626685</v>
      </c>
      <c r="L137" s="314">
        <f t="shared" si="16"/>
        <v>1.0126949800765006E-2</v>
      </c>
      <c r="M137" s="313">
        <f t="shared" si="17"/>
        <v>2023</v>
      </c>
      <c r="N137" s="312">
        <f t="shared" si="18"/>
        <v>1.3758094520451172</v>
      </c>
      <c r="O137" s="306">
        <f t="shared" si="19"/>
        <v>116853</v>
      </c>
      <c r="Q137" s="37"/>
      <c r="R137" s="103"/>
      <c r="Z137" s="1"/>
    </row>
    <row r="138" spans="1:31" s="4" customFormat="1" x14ac:dyDescent="0.25">
      <c r="B138" s="299" t="s">
        <v>200</v>
      </c>
      <c r="C138" s="300">
        <v>11545</v>
      </c>
      <c r="D138" s="300">
        <v>15911</v>
      </c>
      <c r="E138" s="300">
        <v>31704</v>
      </c>
      <c r="F138" s="300">
        <v>30850</v>
      </c>
      <c r="G138" s="304">
        <f t="shared" si="20"/>
        <v>-2.6936664143325739E-2</v>
      </c>
      <c r="H138" s="300">
        <f t="shared" si="14"/>
        <v>-854</v>
      </c>
      <c r="I138" s="302">
        <f t="shared" si="21"/>
        <v>0.12348891201665199</v>
      </c>
      <c r="J138" s="300">
        <v>48514</v>
      </c>
      <c r="K138" s="301">
        <f t="shared" si="15"/>
        <v>0.17580530017792886</v>
      </c>
      <c r="L138" s="302">
        <f t="shared" si="16"/>
        <v>0.57257698541329005</v>
      </c>
      <c r="M138" s="303">
        <f t="shared" si="17"/>
        <v>17664</v>
      </c>
      <c r="N138" s="301">
        <f t="shared" si="18"/>
        <v>2.0490855383068318</v>
      </c>
      <c r="O138" s="300">
        <f t="shared" si="19"/>
        <v>32603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189</v>
      </c>
    </row>
    <row r="140" spans="1:31" s="4" customFormat="1" ht="32.25" customHeight="1" x14ac:dyDescent="0.25">
      <c r="B140" s="319" t="s">
        <v>203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F61C-C286-4CB3-804B-3526EE7AA8FC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325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269</v>
      </c>
      <c r="D5" s="295" t="s">
        <v>270</v>
      </c>
      <c r="E5" s="295" t="s">
        <v>271</v>
      </c>
      <c r="F5" s="296" t="str">
        <f>CONCATENATE("%/s total Tenerife ",RIGHT(E5,4))</f>
        <v>%/s total Tenerife 2022</v>
      </c>
      <c r="G5" s="295" t="s">
        <v>272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273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274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12883</v>
      </c>
      <c r="D6" s="297">
        <v>37457</v>
      </c>
      <c r="E6" s="297">
        <v>68204</v>
      </c>
      <c r="F6" s="298">
        <f>E6/$E$6</f>
        <v>1</v>
      </c>
      <c r="G6" s="297">
        <v>64895</v>
      </c>
      <c r="H6" s="298">
        <f>G6/E6-1</f>
        <v>-4.8516216057709172E-2</v>
      </c>
      <c r="I6" s="297">
        <f>G6-E6</f>
        <v>-3309</v>
      </c>
      <c r="J6" s="298">
        <f>G6/$G$6</f>
        <v>1</v>
      </c>
      <c r="K6" s="297">
        <v>78411</v>
      </c>
      <c r="L6" s="298">
        <f t="shared" ref="L6:L12" si="0">K6/G6-1</f>
        <v>0.20827490561676565</v>
      </c>
      <c r="M6" s="297">
        <f t="shared" ref="M6:M12" si="1">K6-G6</f>
        <v>13516</v>
      </c>
      <c r="N6" s="298">
        <f>K6/$K$6</f>
        <v>1</v>
      </c>
      <c r="O6" s="297">
        <v>70574</v>
      </c>
      <c r="P6" s="298">
        <f t="shared" ref="P6:P11" si="2">O6/K6-1</f>
        <v>-9.9947711418040819E-2</v>
      </c>
      <c r="Q6" s="297">
        <f t="shared" ref="Q6:Q12" si="3">O6-K6</f>
        <v>-7837</v>
      </c>
      <c r="R6" s="298">
        <f>O6/C6-1</f>
        <v>4.4780718776682447</v>
      </c>
      <c r="S6" s="297">
        <f>O6-C6</f>
        <v>57691</v>
      </c>
      <c r="T6" s="298">
        <f>O6/$O$6</f>
        <v>1</v>
      </c>
      <c r="V6" s="37"/>
      <c r="W6" s="103"/>
      <c r="AE6" s="1" t="s">
        <v>182</v>
      </c>
    </row>
    <row r="7" spans="1:31" s="4" customFormat="1" x14ac:dyDescent="0.25">
      <c r="B7" s="299" t="s">
        <v>199</v>
      </c>
      <c r="C7" s="300">
        <v>10096</v>
      </c>
      <c r="D7" s="300">
        <v>26717</v>
      </c>
      <c r="E7" s="300">
        <v>46259</v>
      </c>
      <c r="F7" s="301">
        <f t="shared" ref="F7:F12" si="4">E7/$E$6</f>
        <v>0.67824467773151131</v>
      </c>
      <c r="G7" s="300">
        <v>41762</v>
      </c>
      <c r="H7" s="302">
        <f>G7/E7-1</f>
        <v>-9.7213515207851486E-2</v>
      </c>
      <c r="I7" s="303">
        <f>G7-E7</f>
        <v>-4497</v>
      </c>
      <c r="J7" s="301">
        <f>G7/$G$6</f>
        <v>0.64353185915709998</v>
      </c>
      <c r="K7" s="300">
        <v>52829</v>
      </c>
      <c r="L7" s="304">
        <f t="shared" si="0"/>
        <v>0.26500167616493453</v>
      </c>
      <c r="M7" s="305">
        <f t="shared" si="1"/>
        <v>11067</v>
      </c>
      <c r="N7" s="301">
        <f>K7/$K$6</f>
        <v>0.67374475520016319</v>
      </c>
      <c r="O7" s="300">
        <v>49089</v>
      </c>
      <c r="P7" s="302">
        <f t="shared" si="2"/>
        <v>-7.0794450017982569E-2</v>
      </c>
      <c r="Q7" s="303">
        <f t="shared" si="3"/>
        <v>-3740</v>
      </c>
      <c r="R7" s="302">
        <f t="shared" ref="R7:R10" si="5">O7/C7-1</f>
        <v>3.8622226624405709</v>
      </c>
      <c r="S7" s="303">
        <f t="shared" ref="S7:S10" si="6">O7-C7</f>
        <v>38993</v>
      </c>
      <c r="T7" s="301">
        <f>O7/$O$6</f>
        <v>0.69556777283418825</v>
      </c>
      <c r="V7" s="37"/>
      <c r="W7" s="103"/>
      <c r="AE7" s="1" t="s">
        <v>184</v>
      </c>
    </row>
    <row r="8" spans="1:31" s="4" customFormat="1" x14ac:dyDescent="0.25">
      <c r="B8" s="123" t="s">
        <v>65</v>
      </c>
      <c r="C8" s="306">
        <v>3541</v>
      </c>
      <c r="D8" s="306">
        <v>13515</v>
      </c>
      <c r="E8" s="306">
        <v>22343</v>
      </c>
      <c r="F8" s="307">
        <f t="shared" si="4"/>
        <v>0.32759075714034369</v>
      </c>
      <c r="G8" s="306">
        <v>22228</v>
      </c>
      <c r="H8" s="308">
        <f>IFERROR(G8/E8-1,"-")</f>
        <v>-5.147025914156611E-3</v>
      </c>
      <c r="I8" s="309">
        <f t="shared" ref="I8:I12" si="7">G8-E8</f>
        <v>-115</v>
      </c>
      <c r="J8" s="307">
        <f t="shared" ref="J8:J12" si="8">G8/$G$6</f>
        <v>0.34252253640496189</v>
      </c>
      <c r="K8" s="306">
        <v>20841</v>
      </c>
      <c r="L8" s="310">
        <f>IFERROR(K8/G8-1,"-")</f>
        <v>-6.2398776318157267E-2</v>
      </c>
      <c r="M8" s="311">
        <f>IF(G8=0,"nd",K8-G8)</f>
        <v>-1387</v>
      </c>
      <c r="N8" s="312">
        <f t="shared" ref="N8:N12" si="9">K8/$K$6</f>
        <v>0.26579178941730114</v>
      </c>
      <c r="O8" s="306">
        <v>22804</v>
      </c>
      <c r="P8" s="310">
        <f>IFERROR(O8/K8-1,"-")</f>
        <v>9.4189338323496852E-2</v>
      </c>
      <c r="Q8" s="313">
        <f t="shared" si="3"/>
        <v>1963</v>
      </c>
      <c r="R8" s="310">
        <f>IFERROR(O8/C8-1,"-")</f>
        <v>5.4399887037560015</v>
      </c>
      <c r="S8" s="313">
        <f t="shared" si="6"/>
        <v>19263</v>
      </c>
      <c r="T8" s="312">
        <f t="shared" ref="T8:T12" si="10">O8/$O$6</f>
        <v>0.32312182956896307</v>
      </c>
      <c r="V8" s="37"/>
      <c r="W8" s="103"/>
      <c r="AE8" s="1"/>
    </row>
    <row r="9" spans="1:31" s="4" customFormat="1" x14ac:dyDescent="0.25">
      <c r="B9" s="123" t="s">
        <v>64</v>
      </c>
      <c r="C9" s="306">
        <v>6555</v>
      </c>
      <c r="D9" s="306">
        <v>13202</v>
      </c>
      <c r="E9" s="306">
        <v>23916</v>
      </c>
      <c r="F9" s="312">
        <f t="shared" si="4"/>
        <v>0.35065392059116768</v>
      </c>
      <c r="G9" s="306">
        <v>19534</v>
      </c>
      <c r="H9" s="308">
        <f>IFERROR(G9/E9-1,"-")</f>
        <v>-0.18322461950158886</v>
      </c>
      <c r="I9" s="313">
        <f t="shared" si="7"/>
        <v>-4382</v>
      </c>
      <c r="J9" s="312">
        <f t="shared" si="8"/>
        <v>0.30100932275213804</v>
      </c>
      <c r="K9" s="306">
        <v>31988</v>
      </c>
      <c r="L9" s="310">
        <f>IFERROR(K9/G9-1,"-")</f>
        <v>0.63755503225145893</v>
      </c>
      <c r="M9" s="311">
        <f>IF(G9=0,"nd",K9-G9)</f>
        <v>12454</v>
      </c>
      <c r="N9" s="312">
        <f t="shared" si="9"/>
        <v>0.40795296578286211</v>
      </c>
      <c r="O9" s="306">
        <v>26285</v>
      </c>
      <c r="P9" s="310">
        <f t="shared" si="2"/>
        <v>-0.1782856071026635</v>
      </c>
      <c r="Q9" s="313">
        <f t="shared" si="3"/>
        <v>-5703</v>
      </c>
      <c r="R9" s="314">
        <f t="shared" si="5"/>
        <v>3.0099160945842867</v>
      </c>
      <c r="S9" s="313">
        <f t="shared" si="6"/>
        <v>19730</v>
      </c>
      <c r="T9" s="312">
        <f t="shared" si="10"/>
        <v>0.37244594326522518</v>
      </c>
      <c r="V9" s="37"/>
      <c r="W9" s="103"/>
      <c r="AE9" s="1"/>
    </row>
    <row r="10" spans="1:31" s="4" customFormat="1" x14ac:dyDescent="0.25">
      <c r="B10" s="299" t="s">
        <v>200</v>
      </c>
      <c r="C10" s="315">
        <v>2787</v>
      </c>
      <c r="D10" s="315">
        <v>10740</v>
      </c>
      <c r="E10" s="315">
        <v>21945</v>
      </c>
      <c r="F10" s="316">
        <f>IFERROR(E10/$E$6,"-")</f>
        <v>0.32175532226848863</v>
      </c>
      <c r="G10" s="315">
        <v>23133</v>
      </c>
      <c r="H10" s="304">
        <f>IFERROR(G10/E10-1,"-")</f>
        <v>5.4135338345864703E-2</v>
      </c>
      <c r="I10" s="305">
        <f>IFERROR(G10-E10,"-")</f>
        <v>1188</v>
      </c>
      <c r="J10" s="316">
        <f>IFERROR(G10/$G$6,"-")</f>
        <v>0.35646814084290007</v>
      </c>
      <c r="K10" s="315">
        <v>25582</v>
      </c>
      <c r="L10" s="304">
        <f>IFERROR(K10/G10-1,"-")</f>
        <v>0.10586607876194187</v>
      </c>
      <c r="M10" s="305">
        <f>IFERROR(K10-G10,"-")</f>
        <v>2449</v>
      </c>
      <c r="N10" s="316">
        <f>IFERROR(K10/$K$6,"-")</f>
        <v>0.32625524479983675</v>
      </c>
      <c r="O10" s="315">
        <v>21485</v>
      </c>
      <c r="P10" s="304">
        <f>IFERROR(O10/K10-1,"-")</f>
        <v>-0.16015166914236567</v>
      </c>
      <c r="Q10" s="305">
        <f>IFERROR(O10-K10,"-")</f>
        <v>-4097</v>
      </c>
      <c r="R10" s="304">
        <f t="shared" si="5"/>
        <v>6.7090060997488337</v>
      </c>
      <c r="S10" s="305">
        <f t="shared" si="6"/>
        <v>18698</v>
      </c>
      <c r="T10" s="316">
        <f>IFERROR(O10/$O$6,"-")</f>
        <v>0.30443222716581175</v>
      </c>
      <c r="V10" s="37"/>
      <c r="W10" s="103"/>
      <c r="AE10" s="1"/>
    </row>
    <row r="11" spans="1:31" s="4" customFormat="1" hidden="1" x14ac:dyDescent="0.25">
      <c r="B11" s="123" t="s">
        <v>65</v>
      </c>
      <c r="C11" s="306">
        <v>2787</v>
      </c>
      <c r="D11" s="306">
        <v>10740</v>
      </c>
      <c r="E11" s="306">
        <v>21945</v>
      </c>
      <c r="F11" s="312">
        <f t="shared" si="4"/>
        <v>0.32175532226848863</v>
      </c>
      <c r="G11" s="306">
        <v>23133</v>
      </c>
      <c r="H11" s="314">
        <f t="shared" ref="H11:H12" si="11">G11/E11-1</f>
        <v>5.4135338345864703E-2</v>
      </c>
      <c r="I11" s="313">
        <f t="shared" si="7"/>
        <v>1188</v>
      </c>
      <c r="J11" s="312">
        <f t="shared" si="8"/>
        <v>0.35646814084290007</v>
      </c>
      <c r="K11" s="306">
        <v>25582</v>
      </c>
      <c r="L11" s="310">
        <f>K11/G11-1</f>
        <v>0.10586607876194187</v>
      </c>
      <c r="M11" s="313">
        <f t="shared" si="1"/>
        <v>2449</v>
      </c>
      <c r="N11" s="312">
        <f t="shared" si="9"/>
        <v>0.32625524479983675</v>
      </c>
      <c r="O11" s="306">
        <v>21485</v>
      </c>
      <c r="P11" s="314">
        <f t="shared" si="2"/>
        <v>-0.16015166914236567</v>
      </c>
      <c r="Q11" s="313">
        <f t="shared" si="3"/>
        <v>-4097</v>
      </c>
      <c r="R11" s="314">
        <f t="shared" ref="R11:R12" si="12">O11/D11-1</f>
        <v>1.0004655493482311</v>
      </c>
      <c r="S11" s="313">
        <f t="shared" ref="S11:S12" si="13">O11-D11</f>
        <v>10745</v>
      </c>
      <c r="T11" s="312">
        <f t="shared" si="10"/>
        <v>0.30443222716581175</v>
      </c>
      <c r="V11" s="37"/>
      <c r="W11" s="103"/>
      <c r="AE11" s="1"/>
    </row>
    <row r="12" spans="1:31" s="4" customFormat="1" hidden="1" x14ac:dyDescent="0.25">
      <c r="B12" s="123" t="s">
        <v>64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189</v>
      </c>
    </row>
    <row r="14" spans="1:31" s="4" customFormat="1" x14ac:dyDescent="0.25">
      <c r="B14" s="202" t="s">
        <v>190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49.089 viajeros 
cuota: 69,6%</v>
      </c>
    </row>
    <row r="20" spans="27:27" x14ac:dyDescent="0.25">
      <c r="AA20" t="str">
        <f>CONCATENATE("Apartamentos: 
",FIXED(O10,0)," viajeros
cuota: ",FIXED(T10*100,1),"%")</f>
        <v>Apartamentos: 
21.485 viajeros
cuota: 30,4%</v>
      </c>
    </row>
    <row r="38" spans="2:31" s="4" customFormat="1" ht="15.75" hidden="1" customHeight="1" thickBot="1" x14ac:dyDescent="0.3">
      <c r="B38" s="12" t="s">
        <v>192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193</v>
      </c>
      <c r="O40" s="15">
        <v>2021</v>
      </c>
      <c r="P40" s="15" t="s">
        <v>193</v>
      </c>
      <c r="Q40" s="15" t="s">
        <v>194</v>
      </c>
      <c r="R40" s="15" t="s">
        <v>195</v>
      </c>
      <c r="S40" s="15" t="s">
        <v>196</v>
      </c>
      <c r="T40" s="112"/>
      <c r="AE40" s="1"/>
    </row>
    <row r="41" spans="2:31" s="4" customFormat="1" ht="18.75" hidden="1" x14ac:dyDescent="0.3">
      <c r="B41" s="277" t="s">
        <v>180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181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182</v>
      </c>
    </row>
    <row r="43" spans="2:31" ht="15.75" hidden="1" x14ac:dyDescent="0.25">
      <c r="B43" s="280" t="s">
        <v>103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183</v>
      </c>
    </row>
    <row r="44" spans="2:31" s="4" customFormat="1" hidden="1" x14ac:dyDescent="0.25">
      <c r="B44" s="283" t="s">
        <v>106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184</v>
      </c>
    </row>
    <row r="45" spans="2:31" s="4" customFormat="1" hidden="1" x14ac:dyDescent="0.25">
      <c r="B45" s="288" t="s">
        <v>185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186</v>
      </c>
    </row>
    <row r="46" spans="2:31" s="4" customFormat="1" hidden="1" x14ac:dyDescent="0.25">
      <c r="B46" s="288" t="s">
        <v>187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188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189</v>
      </c>
    </row>
    <row r="48" spans="2:31" s="4" customFormat="1" hidden="1" x14ac:dyDescent="0.25">
      <c r="B48" s="68" t="s">
        <v>190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294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3" t="s">
        <v>207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206</v>
      </c>
      <c r="C134" s="281">
        <v>28320</v>
      </c>
      <c r="D134" s="281">
        <v>66989</v>
      </c>
      <c r="E134" s="281">
        <v>97391</v>
      </c>
      <c r="F134" s="281">
        <v>92103</v>
      </c>
      <c r="G134" s="282">
        <f>F134/E134-1</f>
        <v>-5.4296598248298134E-2</v>
      </c>
      <c r="H134" s="281">
        <f>F134-E134</f>
        <v>-5288</v>
      </c>
      <c r="I134" s="282">
        <f>F134/F$134</f>
        <v>1</v>
      </c>
      <c r="J134" s="281">
        <v>106284</v>
      </c>
      <c r="K134" s="282">
        <f>J134/J$134</f>
        <v>1</v>
      </c>
      <c r="L134" s="282">
        <f>J134/F134-1</f>
        <v>0.15396892609361257</v>
      </c>
      <c r="M134" s="281">
        <f>J134-F134</f>
        <v>14181</v>
      </c>
      <c r="N134" s="282">
        <f>J134/D134-1</f>
        <v>0.58658884294436398</v>
      </c>
      <c r="O134" s="281">
        <f>J134-D134</f>
        <v>39295</v>
      </c>
      <c r="Q134" s="37"/>
      <c r="R134" s="103"/>
      <c r="Z134" s="1" t="s">
        <v>182</v>
      </c>
      <c r="AE134"/>
    </row>
    <row r="135" spans="1:31" s="4" customFormat="1" x14ac:dyDescent="0.25">
      <c r="B135" s="299" t="s">
        <v>199</v>
      </c>
      <c r="C135" s="300">
        <v>19477</v>
      </c>
      <c r="D135" s="300">
        <v>48803</v>
      </c>
      <c r="E135" s="300">
        <v>66206</v>
      </c>
      <c r="F135" s="300">
        <v>60189</v>
      </c>
      <c r="G135" s="304">
        <f>IFERROR(F135/E135-1,"-")</f>
        <v>-9.088300154064588E-2</v>
      </c>
      <c r="H135" s="300">
        <f t="shared" ref="H135:H138" si="14">F135-E135</f>
        <v>-6017</v>
      </c>
      <c r="I135" s="302">
        <f>F135/F$134</f>
        <v>0.65349662877430703</v>
      </c>
      <c r="J135" s="300">
        <v>72329</v>
      </c>
      <c r="K135" s="301">
        <f t="shared" ref="K135:K138" si="15">J135/J$134</f>
        <v>0.68052576116819086</v>
      </c>
      <c r="L135" s="302">
        <f t="shared" ref="L135:L138" si="16">J135/F135-1</f>
        <v>0.20169798468158628</v>
      </c>
      <c r="M135" s="303">
        <f t="shared" ref="M135:M138" si="17">J135-F135</f>
        <v>12140</v>
      </c>
      <c r="N135" s="301">
        <f t="shared" ref="N135:N138" si="18">J135/D135-1</f>
        <v>0.48206052906583619</v>
      </c>
      <c r="O135" s="300">
        <f t="shared" ref="O135:O138" si="19">J135-D135</f>
        <v>23526</v>
      </c>
      <c r="Q135" s="37"/>
      <c r="R135" s="103"/>
      <c r="Z135" s="1" t="s">
        <v>184</v>
      </c>
    </row>
    <row r="136" spans="1:31" s="4" customFormat="1" x14ac:dyDescent="0.25">
      <c r="B136" s="123" t="s">
        <v>65</v>
      </c>
      <c r="C136" s="306">
        <v>7696</v>
      </c>
      <c r="D136" s="306">
        <v>24218</v>
      </c>
      <c r="E136" s="306">
        <v>29828</v>
      </c>
      <c r="F136" s="306">
        <v>29979</v>
      </c>
      <c r="G136" s="310">
        <f t="shared" ref="G136:G138" si="20">IFERROR(F136/E136-1,"-")</f>
        <v>5.0623575164274737E-3</v>
      </c>
      <c r="H136" s="306">
        <f t="shared" si="14"/>
        <v>151</v>
      </c>
      <c r="I136" s="314">
        <f t="shared" ref="I136:I138" si="21">F136/F$134</f>
        <v>0.32549428357382498</v>
      </c>
      <c r="J136" s="306">
        <v>30308</v>
      </c>
      <c r="K136" s="312">
        <f t="shared" si="15"/>
        <v>0.28516051334161302</v>
      </c>
      <c r="L136" s="314">
        <f t="shared" si="16"/>
        <v>1.0974348710764303E-2</v>
      </c>
      <c r="M136" s="313">
        <f t="shared" si="17"/>
        <v>329</v>
      </c>
      <c r="N136" s="312">
        <f t="shared" si="18"/>
        <v>0.25146585184573467</v>
      </c>
      <c r="O136" s="306">
        <f t="shared" si="19"/>
        <v>6090</v>
      </c>
      <c r="Q136" s="37"/>
      <c r="R136" s="103"/>
      <c r="Z136" s="1"/>
    </row>
    <row r="137" spans="1:31" s="4" customFormat="1" x14ac:dyDescent="0.25">
      <c r="B137" s="123" t="s">
        <v>64</v>
      </c>
      <c r="C137" s="306">
        <v>11781</v>
      </c>
      <c r="D137" s="306">
        <v>24585</v>
      </c>
      <c r="E137" s="306">
        <v>36378</v>
      </c>
      <c r="F137" s="306">
        <v>30210</v>
      </c>
      <c r="G137" s="308">
        <f t="shared" si="20"/>
        <v>-0.16955302655451099</v>
      </c>
      <c r="H137" s="306">
        <f t="shared" si="14"/>
        <v>-6168</v>
      </c>
      <c r="I137" s="318">
        <f t="shared" si="21"/>
        <v>0.32800234520048205</v>
      </c>
      <c r="J137" s="306">
        <v>42021</v>
      </c>
      <c r="K137" s="312">
        <f t="shared" si="15"/>
        <v>0.39536524782657784</v>
      </c>
      <c r="L137" s="314">
        <f t="shared" si="16"/>
        <v>0.39096325719960268</v>
      </c>
      <c r="M137" s="313">
        <f t="shared" si="17"/>
        <v>11811</v>
      </c>
      <c r="N137" s="312">
        <f t="shared" si="18"/>
        <v>0.70921293471629032</v>
      </c>
      <c r="O137" s="306">
        <f t="shared" si="19"/>
        <v>17436</v>
      </c>
      <c r="Q137" s="37"/>
      <c r="R137" s="103"/>
      <c r="Z137" s="1"/>
    </row>
    <row r="138" spans="1:31" s="4" customFormat="1" x14ac:dyDescent="0.25">
      <c r="B138" s="299" t="s">
        <v>200</v>
      </c>
      <c r="C138" s="300">
        <v>8843</v>
      </c>
      <c r="D138" s="300">
        <v>18186</v>
      </c>
      <c r="E138" s="300">
        <v>31185</v>
      </c>
      <c r="F138" s="300">
        <v>31914</v>
      </c>
      <c r="G138" s="304">
        <f t="shared" si="20"/>
        <v>2.3376623376623273E-2</v>
      </c>
      <c r="H138" s="300">
        <f t="shared" si="14"/>
        <v>729</v>
      </c>
      <c r="I138" s="302">
        <f t="shared" si="21"/>
        <v>0.34650337122569297</v>
      </c>
      <c r="J138" s="300">
        <v>33955</v>
      </c>
      <c r="K138" s="301">
        <f t="shared" si="15"/>
        <v>0.31947423883180909</v>
      </c>
      <c r="L138" s="302">
        <f t="shared" si="16"/>
        <v>6.3953124020805996E-2</v>
      </c>
      <c r="M138" s="303">
        <f t="shared" si="17"/>
        <v>2041</v>
      </c>
      <c r="N138" s="301">
        <f t="shared" si="18"/>
        <v>0.8670955680193555</v>
      </c>
      <c r="O138" s="300">
        <f t="shared" si="19"/>
        <v>15769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189</v>
      </c>
    </row>
    <row r="140" spans="1:31" s="4" customFormat="1" ht="32.25" customHeight="1" x14ac:dyDescent="0.25">
      <c r="B140" s="319" t="s">
        <v>203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9B5-C5F3-4142-8B6A-0789383C6E0C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269</v>
      </c>
      <c r="D5" s="295" t="s">
        <v>270</v>
      </c>
      <c r="E5" s="295" t="s">
        <v>271</v>
      </c>
      <c r="F5" s="296" t="str">
        <f>CONCATENATE("%/s total Tenerife ",RIGHT(E5,4))</f>
        <v>%/s total Tenerife 2022</v>
      </c>
      <c r="G5" s="295" t="s">
        <v>272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273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274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209</v>
      </c>
      <c r="C6" s="297">
        <v>282431</v>
      </c>
      <c r="D6" s="297">
        <v>509135</v>
      </c>
      <c r="E6" s="297">
        <v>705987</v>
      </c>
      <c r="F6" s="298">
        <f>E6/$E$6</f>
        <v>1</v>
      </c>
      <c r="G6" s="297">
        <v>728517</v>
      </c>
      <c r="H6" s="298">
        <f>G6/E6-1</f>
        <v>3.1912768932005786E-2</v>
      </c>
      <c r="I6" s="297">
        <f>G6-E6</f>
        <v>22530</v>
      </c>
      <c r="J6" s="298">
        <f>G6/$G$6</f>
        <v>1</v>
      </c>
      <c r="K6" s="297">
        <v>733514</v>
      </c>
      <c r="L6" s="298">
        <f>K6/G6-1</f>
        <v>6.8591398690764915E-3</v>
      </c>
      <c r="M6" s="297">
        <f>K6-G6</f>
        <v>4997</v>
      </c>
      <c r="N6" s="298">
        <f>K6/$K$6</f>
        <v>1</v>
      </c>
      <c r="O6" s="297">
        <v>740840</v>
      </c>
      <c r="P6" s="298">
        <f>O6/K6-1</f>
        <v>9.9875394334667522E-3</v>
      </c>
      <c r="Q6" s="297">
        <f>O6-K6</f>
        <v>7326</v>
      </c>
      <c r="R6" s="298">
        <f>IFERROR(O6/C6-1,"-")</f>
        <v>1.6230831601346876</v>
      </c>
      <c r="S6" s="297">
        <f>O6-C6</f>
        <v>458409</v>
      </c>
      <c r="T6" s="298">
        <f>O6/$O$6</f>
        <v>1</v>
      </c>
      <c r="V6" s="37"/>
      <c r="W6" s="103"/>
      <c r="AE6" s="1" t="s">
        <v>182</v>
      </c>
    </row>
    <row r="7" spans="1:31" s="4" customFormat="1" x14ac:dyDescent="0.25">
      <c r="B7" s="288" t="s">
        <v>47</v>
      </c>
      <c r="C7" s="306">
        <v>51841</v>
      </c>
      <c r="D7" s="306">
        <v>181377</v>
      </c>
      <c r="E7" s="306">
        <v>152312</v>
      </c>
      <c r="F7" s="312">
        <f t="shared" ref="F7:F16" si="0">E7/$E$6</f>
        <v>0.21574334938178749</v>
      </c>
      <c r="G7" s="306">
        <v>130902</v>
      </c>
      <c r="H7" s="314">
        <f>G7/E7-1</f>
        <v>-0.14056673144597931</v>
      </c>
      <c r="I7" s="313">
        <f>G7-E7</f>
        <v>-21410</v>
      </c>
      <c r="J7" s="312">
        <f>G7/$G$6</f>
        <v>0.17968283512944791</v>
      </c>
      <c r="K7" s="306">
        <v>116116</v>
      </c>
      <c r="L7" s="314">
        <f>K7/G7-1</f>
        <v>-0.11295472949229191</v>
      </c>
      <c r="M7" s="313">
        <f>K7-G7</f>
        <v>-14786</v>
      </c>
      <c r="N7" s="312">
        <f>K7/$K$6</f>
        <v>0.15830100038990394</v>
      </c>
      <c r="O7" s="306">
        <v>105730</v>
      </c>
      <c r="P7" s="314">
        <f>O7/K7-1</f>
        <v>-8.9445037720899845E-2</v>
      </c>
      <c r="Q7" s="313">
        <f>O7-K7</f>
        <v>-10386</v>
      </c>
      <c r="R7" s="314">
        <f t="shared" ref="R7:R16" si="1">IFERROR(O7/C7-1,"-")</f>
        <v>1.0395054107752553</v>
      </c>
      <c r="S7" s="313">
        <f t="shared" ref="S7:S16" si="2">O7-C7</f>
        <v>53889</v>
      </c>
      <c r="T7" s="312">
        <f>O7/$O$6</f>
        <v>0.14271637600561524</v>
      </c>
      <c r="V7" s="37"/>
      <c r="W7" s="103"/>
      <c r="AE7" s="1" t="s">
        <v>184</v>
      </c>
    </row>
    <row r="8" spans="1:31" s="4" customFormat="1" x14ac:dyDescent="0.25">
      <c r="B8" s="288" t="s">
        <v>48</v>
      </c>
      <c r="C8" s="306">
        <v>27117</v>
      </c>
      <c r="D8" s="306">
        <v>53696</v>
      </c>
      <c r="E8" s="306">
        <v>89466</v>
      </c>
      <c r="F8" s="312">
        <f t="shared" si="0"/>
        <v>0.12672471306128866</v>
      </c>
      <c r="G8" s="306">
        <v>83652</v>
      </c>
      <c r="H8" s="314">
        <f t="shared" ref="H8:H16" si="3">G8/E8-1</f>
        <v>-6.4985581114613389E-2</v>
      </c>
      <c r="I8" s="313">
        <f t="shared" ref="I8:I16" si="4">G8-E8</f>
        <v>-5814</v>
      </c>
      <c r="J8" s="312">
        <f t="shared" ref="J8:J16" si="5">G8/$G$6</f>
        <v>0.11482504869481426</v>
      </c>
      <c r="K8" s="306">
        <v>80352</v>
      </c>
      <c r="L8" s="314">
        <f t="shared" ref="L8:L16" si="6">K8/G8-1</f>
        <v>-3.9449146463921947E-2</v>
      </c>
      <c r="M8" s="313">
        <f t="shared" ref="M8:M16" si="7">K8-G8</f>
        <v>-3300</v>
      </c>
      <c r="N8" s="312">
        <f t="shared" ref="N8:N16" si="8">K8/$K$6</f>
        <v>0.10954392145207863</v>
      </c>
      <c r="O8" s="306">
        <v>81062</v>
      </c>
      <c r="P8" s="314">
        <f t="shared" ref="P8:P16" si="9">O8/K8-1</f>
        <v>8.8361210673038038E-3</v>
      </c>
      <c r="Q8" s="313">
        <f t="shared" ref="Q8:Q16" si="10">O8-K8</f>
        <v>710</v>
      </c>
      <c r="R8" s="314">
        <f t="shared" si="1"/>
        <v>1.9893424788877825</v>
      </c>
      <c r="S8" s="313">
        <f t="shared" si="2"/>
        <v>53945</v>
      </c>
      <c r="T8" s="312">
        <f t="shared" ref="T8:T16" si="11">O8/$O$6</f>
        <v>0.10941903784892824</v>
      </c>
      <c r="V8" s="37"/>
      <c r="W8" s="103"/>
      <c r="AE8" s="1"/>
    </row>
    <row r="9" spans="1:31" s="4" customFormat="1" x14ac:dyDescent="0.25">
      <c r="B9" s="288" t="s">
        <v>49</v>
      </c>
      <c r="C9" s="306">
        <v>2013</v>
      </c>
      <c r="D9" s="306">
        <v>3305</v>
      </c>
      <c r="E9" s="306">
        <v>3711</v>
      </c>
      <c r="F9" s="307">
        <f t="shared" si="0"/>
        <v>5.2564707282145426E-3</v>
      </c>
      <c r="G9" s="306">
        <v>14682</v>
      </c>
      <c r="H9" s="318">
        <f t="shared" si="3"/>
        <v>2.9563459983831852</v>
      </c>
      <c r="I9" s="309">
        <f t="shared" si="4"/>
        <v>10971</v>
      </c>
      <c r="J9" s="307">
        <f t="shared" si="5"/>
        <v>2.015327027372045E-2</v>
      </c>
      <c r="K9" s="306">
        <v>7864</v>
      </c>
      <c r="L9" s="314">
        <f t="shared" si="6"/>
        <v>-0.46437815011578809</v>
      </c>
      <c r="M9" s="313">
        <f t="shared" si="7"/>
        <v>-6818</v>
      </c>
      <c r="N9" s="312">
        <f t="shared" si="8"/>
        <v>1.0720995100298017E-2</v>
      </c>
      <c r="O9" s="306">
        <v>5738</v>
      </c>
      <c r="P9" s="314">
        <f t="shared" si="9"/>
        <v>-0.27034587995930826</v>
      </c>
      <c r="Q9" s="313">
        <f t="shared" si="10"/>
        <v>-2126</v>
      </c>
      <c r="R9" s="314">
        <f t="shared" si="1"/>
        <v>1.8504719324391457</v>
      </c>
      <c r="S9" s="313">
        <f t="shared" si="2"/>
        <v>3725</v>
      </c>
      <c r="T9" s="312">
        <f t="shared" si="11"/>
        <v>7.7452621348739273E-3</v>
      </c>
      <c r="V9" s="37"/>
      <c r="W9" s="103"/>
      <c r="AE9" s="1"/>
    </row>
    <row r="10" spans="1:31" s="4" customFormat="1" x14ac:dyDescent="0.25">
      <c r="B10" s="288" t="s">
        <v>51</v>
      </c>
      <c r="C10" s="306">
        <v>61574</v>
      </c>
      <c r="D10" s="306">
        <v>99731</v>
      </c>
      <c r="E10" s="306">
        <v>234682</v>
      </c>
      <c r="F10" s="312">
        <f t="shared" si="0"/>
        <v>0.33241688586333745</v>
      </c>
      <c r="G10" s="306">
        <v>242862</v>
      </c>
      <c r="H10" s="314">
        <f t="shared" si="3"/>
        <v>3.4855677043829525E-2</v>
      </c>
      <c r="I10" s="313">
        <f t="shared" si="4"/>
        <v>8180</v>
      </c>
      <c r="J10" s="312">
        <f t="shared" si="5"/>
        <v>0.3333649043193227</v>
      </c>
      <c r="K10" s="306">
        <v>271228</v>
      </c>
      <c r="L10" s="314">
        <f t="shared" si="6"/>
        <v>0.11679884049377831</v>
      </c>
      <c r="M10" s="313">
        <f t="shared" si="7"/>
        <v>28366</v>
      </c>
      <c r="N10" s="312">
        <f t="shared" si="8"/>
        <v>0.36976526692060413</v>
      </c>
      <c r="O10" s="306">
        <v>283233</v>
      </c>
      <c r="P10" s="314">
        <f t="shared" si="9"/>
        <v>4.4261654401462902E-2</v>
      </c>
      <c r="Q10" s="313">
        <f t="shared" si="10"/>
        <v>12005</v>
      </c>
      <c r="R10" s="314">
        <f t="shared" si="1"/>
        <v>3.5998798194042942</v>
      </c>
      <c r="S10" s="313">
        <f t="shared" si="2"/>
        <v>221659</v>
      </c>
      <c r="T10" s="312">
        <f>O10/$O$6</f>
        <v>0.38231332001511797</v>
      </c>
      <c r="V10" s="37"/>
      <c r="W10" s="103"/>
      <c r="AE10" s="1"/>
    </row>
    <row r="11" spans="1:31" s="4" customFormat="1" x14ac:dyDescent="0.25">
      <c r="B11" s="288" t="s">
        <v>53</v>
      </c>
      <c r="C11" s="306">
        <v>15835</v>
      </c>
      <c r="D11" s="306">
        <v>31893</v>
      </c>
      <c r="E11" s="306">
        <v>32003</v>
      </c>
      <c r="F11" s="307">
        <f t="shared" si="0"/>
        <v>4.5330863032888705E-2</v>
      </c>
      <c r="G11" s="306">
        <v>38275</v>
      </c>
      <c r="H11" s="318">
        <f t="shared" si="3"/>
        <v>0.19598162672249475</v>
      </c>
      <c r="I11" s="309">
        <f t="shared" si="4"/>
        <v>6272</v>
      </c>
      <c r="J11" s="307">
        <f t="shared" si="5"/>
        <v>5.2538238640965136E-2</v>
      </c>
      <c r="K11" s="306">
        <v>34967</v>
      </c>
      <c r="L11" s="314">
        <f t="shared" si="6"/>
        <v>-8.6427171783148293E-2</v>
      </c>
      <c r="M11" s="313">
        <f t="shared" si="7"/>
        <v>-3308</v>
      </c>
      <c r="N11" s="312">
        <f t="shared" si="8"/>
        <v>4.7670528442538246E-2</v>
      </c>
      <c r="O11" s="306">
        <v>38450</v>
      </c>
      <c r="P11" s="314">
        <f t="shared" si="9"/>
        <v>9.9608202019046521E-2</v>
      </c>
      <c r="Q11" s="313">
        <f t="shared" si="10"/>
        <v>3483</v>
      </c>
      <c r="R11" s="314">
        <f t="shared" si="1"/>
        <v>1.4281654562677613</v>
      </c>
      <c r="S11" s="313">
        <f t="shared" si="2"/>
        <v>22615</v>
      </c>
      <c r="T11" s="312">
        <f t="shared" si="11"/>
        <v>5.1900545326926194E-2</v>
      </c>
      <c r="V11" s="37"/>
      <c r="W11" s="103"/>
      <c r="AE11" s="1"/>
    </row>
    <row r="12" spans="1:31" s="4" customFormat="1" x14ac:dyDescent="0.25">
      <c r="B12" s="288" t="s">
        <v>54</v>
      </c>
      <c r="C12" s="306">
        <v>31132</v>
      </c>
      <c r="D12" s="306">
        <v>57767</v>
      </c>
      <c r="E12" s="306">
        <v>84383</v>
      </c>
      <c r="F12" s="312">
        <f t="shared" si="0"/>
        <v>0.1195248637722791</v>
      </c>
      <c r="G12" s="306">
        <v>97014</v>
      </c>
      <c r="H12" s="314">
        <f t="shared" si="3"/>
        <v>0.14968654823838934</v>
      </c>
      <c r="I12" s="313">
        <f t="shared" si="4"/>
        <v>12631</v>
      </c>
      <c r="J12" s="312">
        <f t="shared" si="5"/>
        <v>0.13316641890305922</v>
      </c>
      <c r="K12" s="306">
        <v>101537</v>
      </c>
      <c r="L12" s="314">
        <f t="shared" si="6"/>
        <v>4.6622137011153031E-2</v>
      </c>
      <c r="M12" s="313">
        <f t="shared" si="7"/>
        <v>4523</v>
      </c>
      <c r="N12" s="312">
        <f t="shared" si="8"/>
        <v>0.13842544245917596</v>
      </c>
      <c r="O12" s="306">
        <v>116513</v>
      </c>
      <c r="P12" s="314">
        <f t="shared" si="9"/>
        <v>0.14749303209667408</v>
      </c>
      <c r="Q12" s="313">
        <f t="shared" si="10"/>
        <v>14976</v>
      </c>
      <c r="R12" s="314">
        <f t="shared" si="1"/>
        <v>2.7425478607220866</v>
      </c>
      <c r="S12" s="313">
        <f t="shared" si="2"/>
        <v>85381</v>
      </c>
      <c r="T12" s="312">
        <f t="shared" si="11"/>
        <v>0.15727147562226662</v>
      </c>
      <c r="V12" s="37"/>
      <c r="W12" s="103"/>
      <c r="AE12" s="1"/>
    </row>
    <row r="13" spans="1:31" s="4" customFormat="1" x14ac:dyDescent="0.25">
      <c r="B13" s="288" t="s">
        <v>52</v>
      </c>
      <c r="C13" s="306">
        <v>9589</v>
      </c>
      <c r="D13" s="306">
        <v>10854</v>
      </c>
      <c r="E13" s="306">
        <v>21277</v>
      </c>
      <c r="F13" s="307">
        <f t="shared" si="0"/>
        <v>3.0137948715769552E-2</v>
      </c>
      <c r="G13" s="306">
        <v>26478</v>
      </c>
      <c r="H13" s="318">
        <f t="shared" si="3"/>
        <v>0.24444235559524374</v>
      </c>
      <c r="I13" s="309">
        <f t="shared" si="4"/>
        <v>5201</v>
      </c>
      <c r="J13" s="307">
        <f t="shared" si="5"/>
        <v>3.6345068131560417E-2</v>
      </c>
      <c r="K13" s="306">
        <v>22061</v>
      </c>
      <c r="L13" s="314">
        <f t="shared" si="6"/>
        <v>-0.16681773547851042</v>
      </c>
      <c r="M13" s="313">
        <f t="shared" si="7"/>
        <v>-4417</v>
      </c>
      <c r="N13" s="312">
        <f t="shared" si="8"/>
        <v>3.0075772241565941E-2</v>
      </c>
      <c r="O13" s="306">
        <v>22038</v>
      </c>
      <c r="P13" s="314">
        <f t="shared" si="9"/>
        <v>-1.0425638003717097E-3</v>
      </c>
      <c r="Q13" s="313">
        <f t="shared" si="10"/>
        <v>-23</v>
      </c>
      <c r="R13" s="314">
        <f t="shared" si="1"/>
        <v>1.2982584211075192</v>
      </c>
      <c r="S13" s="313">
        <f t="shared" si="2"/>
        <v>12449</v>
      </c>
      <c r="T13" s="312">
        <f t="shared" si="11"/>
        <v>2.9747313859942767E-2</v>
      </c>
      <c r="V13" s="37"/>
      <c r="W13" s="103"/>
      <c r="AE13" s="1"/>
    </row>
    <row r="14" spans="1:31" s="4" customFormat="1" x14ac:dyDescent="0.25">
      <c r="B14" s="288" t="s">
        <v>55</v>
      </c>
      <c r="C14" s="306">
        <v>10674</v>
      </c>
      <c r="D14" s="306">
        <v>32424</v>
      </c>
      <c r="E14" s="306">
        <v>21054</v>
      </c>
      <c r="F14" s="312">
        <f t="shared" si="0"/>
        <v>2.9822078876806515E-2</v>
      </c>
      <c r="G14" s="306">
        <v>23092</v>
      </c>
      <c r="H14" s="314">
        <f t="shared" si="3"/>
        <v>9.6798708083974505E-2</v>
      </c>
      <c r="I14" s="313">
        <f t="shared" si="4"/>
        <v>2038</v>
      </c>
      <c r="J14" s="312">
        <f t="shared" si="5"/>
        <v>3.1697269933302859E-2</v>
      </c>
      <c r="K14" s="306">
        <v>20158</v>
      </c>
      <c r="L14" s="314">
        <f t="shared" si="6"/>
        <v>-0.12705698943357002</v>
      </c>
      <c r="M14" s="313">
        <f t="shared" si="7"/>
        <v>-2934</v>
      </c>
      <c r="N14" s="312">
        <f t="shared" si="8"/>
        <v>2.7481411397737465E-2</v>
      </c>
      <c r="O14" s="306">
        <v>21078</v>
      </c>
      <c r="P14" s="314">
        <f t="shared" si="9"/>
        <v>4.5639448357972068E-2</v>
      </c>
      <c r="Q14" s="313">
        <f t="shared" si="10"/>
        <v>920</v>
      </c>
      <c r="R14" s="314">
        <f t="shared" si="1"/>
        <v>0.97470489038785835</v>
      </c>
      <c r="S14" s="313">
        <f t="shared" si="2"/>
        <v>10404</v>
      </c>
      <c r="T14" s="312">
        <f t="shared" si="11"/>
        <v>2.8451487500674909E-2</v>
      </c>
      <c r="V14" s="37"/>
      <c r="W14" s="103"/>
      <c r="AE14" s="1"/>
    </row>
    <row r="15" spans="1:31" s="4" customFormat="1" x14ac:dyDescent="0.25">
      <c r="B15" s="288" t="s">
        <v>50</v>
      </c>
      <c r="C15" s="306">
        <v>11442</v>
      </c>
      <c r="D15" s="306">
        <v>14930</v>
      </c>
      <c r="E15" s="306">
        <v>28193</v>
      </c>
      <c r="F15" s="307">
        <f t="shared" si="0"/>
        <v>3.9934163093654697E-2</v>
      </c>
      <c r="G15" s="306">
        <v>30315</v>
      </c>
      <c r="H15" s="318">
        <f t="shared" si="3"/>
        <v>7.5266910225942674E-2</v>
      </c>
      <c r="I15" s="309">
        <f t="shared" si="4"/>
        <v>2122</v>
      </c>
      <c r="J15" s="307">
        <f t="shared" si="5"/>
        <v>4.1611932185522095E-2</v>
      </c>
      <c r="K15" s="306">
        <v>41744</v>
      </c>
      <c r="L15" s="314">
        <f t="shared" si="6"/>
        <v>0.37700808180768597</v>
      </c>
      <c r="M15" s="313">
        <f t="shared" si="7"/>
        <v>11429</v>
      </c>
      <c r="N15" s="312">
        <f t="shared" si="8"/>
        <v>5.6909615903718264E-2</v>
      </c>
      <c r="O15" s="306">
        <v>30368</v>
      </c>
      <c r="P15" s="314">
        <f t="shared" si="9"/>
        <v>-0.27251820620927558</v>
      </c>
      <c r="Q15" s="313">
        <f t="shared" si="10"/>
        <v>-11376</v>
      </c>
      <c r="R15" s="314">
        <f t="shared" si="1"/>
        <v>1.6540814542912079</v>
      </c>
      <c r="S15" s="313">
        <f t="shared" si="2"/>
        <v>18926</v>
      </c>
      <c r="T15" s="312">
        <f t="shared" si="11"/>
        <v>4.099130716483991E-2</v>
      </c>
      <c r="V15" s="37"/>
      <c r="W15" s="103"/>
      <c r="AE15" s="1"/>
    </row>
    <row r="16" spans="1:31" s="4" customFormat="1" x14ac:dyDescent="0.25">
      <c r="B16" s="288" t="s">
        <v>210</v>
      </c>
      <c r="C16" s="306">
        <f>C6-SUM(C7:C15)</f>
        <v>61214</v>
      </c>
      <c r="D16" s="306">
        <f>D6-SUM(D7:D15)</f>
        <v>23158</v>
      </c>
      <c r="E16" s="306">
        <f>E6-SUM(E7:E15)</f>
        <v>38906</v>
      </c>
      <c r="F16" s="312">
        <f t="shared" si="0"/>
        <v>5.5108663473973314E-2</v>
      </c>
      <c r="G16" s="306">
        <f>G6-SUM(G7:G15)</f>
        <v>41245</v>
      </c>
      <c r="H16" s="314">
        <f t="shared" si="3"/>
        <v>6.0119261810517743E-2</v>
      </c>
      <c r="I16" s="313">
        <f t="shared" si="4"/>
        <v>2339</v>
      </c>
      <c r="J16" s="312">
        <f t="shared" si="5"/>
        <v>5.6615013788284971E-2</v>
      </c>
      <c r="K16" s="306">
        <f>K6-SUM(K7:K15)</f>
        <v>37487</v>
      </c>
      <c r="L16" s="314">
        <f t="shared" si="6"/>
        <v>-9.1114074433264691E-2</v>
      </c>
      <c r="M16" s="313">
        <f t="shared" si="7"/>
        <v>-3758</v>
      </c>
      <c r="N16" s="312">
        <f t="shared" si="8"/>
        <v>5.110604569237942E-2</v>
      </c>
      <c r="O16" s="306">
        <f>O6-SUM(O7:O15)</f>
        <v>36630</v>
      </c>
      <c r="P16" s="314">
        <f t="shared" si="9"/>
        <v>-2.2861258569637499E-2</v>
      </c>
      <c r="Q16" s="313">
        <f t="shared" si="10"/>
        <v>-857</v>
      </c>
      <c r="R16" s="314">
        <f t="shared" si="1"/>
        <v>-0.40160747541412101</v>
      </c>
      <c r="S16" s="313">
        <f t="shared" si="2"/>
        <v>-24584</v>
      </c>
      <c r="T16" s="312">
        <f t="shared" si="11"/>
        <v>4.944387452081421E-2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189</v>
      </c>
    </row>
    <row r="18" spans="2:31" s="4" customFormat="1" x14ac:dyDescent="0.25">
      <c r="B18" s="202" t="s">
        <v>190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192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193</v>
      </c>
      <c r="O44" s="15">
        <v>2021</v>
      </c>
      <c r="P44" s="15" t="s">
        <v>193</v>
      </c>
      <c r="Q44" s="15" t="s">
        <v>194</v>
      </c>
      <c r="R44" s="15" t="s">
        <v>195</v>
      </c>
      <c r="S44" s="15" t="s">
        <v>196</v>
      </c>
      <c r="T44" s="112"/>
      <c r="AE44" s="1"/>
    </row>
    <row r="45" spans="2:31" s="4" customFormat="1" ht="18.75" hidden="1" x14ac:dyDescent="0.3">
      <c r="B45" s="277" t="s">
        <v>180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181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182</v>
      </c>
    </row>
    <row r="47" spans="2:31" ht="15.75" hidden="1" x14ac:dyDescent="0.25">
      <c r="B47" s="280" t="s">
        <v>103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183</v>
      </c>
    </row>
    <row r="48" spans="2:31" s="4" customFormat="1" hidden="1" x14ac:dyDescent="0.25">
      <c r="B48" s="283" t="s">
        <v>106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184</v>
      </c>
    </row>
    <row r="49" spans="2:31" s="4" customFormat="1" hidden="1" x14ac:dyDescent="0.25">
      <c r="B49" s="288" t="s">
        <v>185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186</v>
      </c>
    </row>
    <row r="50" spans="2:31" s="4" customFormat="1" hidden="1" x14ac:dyDescent="0.25">
      <c r="B50" s="288" t="s">
        <v>187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188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189</v>
      </c>
    </row>
    <row r="52" spans="2:31" s="4" customFormat="1" hidden="1" x14ac:dyDescent="0.25">
      <c r="B52" s="68" t="s">
        <v>190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294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3" t="s">
        <v>30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209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182</v>
      </c>
      <c r="AE136"/>
    </row>
    <row r="137" spans="1:31" s="4" customFormat="1" x14ac:dyDescent="0.25">
      <c r="B137" s="288" t="s">
        <v>47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184</v>
      </c>
    </row>
    <row r="138" spans="1:31" s="4" customFormat="1" x14ac:dyDescent="0.25">
      <c r="B138" s="288" t="s">
        <v>48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49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51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53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54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52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55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50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210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189</v>
      </c>
    </row>
    <row r="148" spans="2:31" s="4" customFormat="1" x14ac:dyDescent="0.25">
      <c r="B148" s="202" t="s">
        <v>190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AC2D-3D29-4521-9DF8-10CE76B6D326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269</v>
      </c>
      <c r="D5" s="295" t="s">
        <v>270</v>
      </c>
      <c r="E5" s="295" t="s">
        <v>271</v>
      </c>
      <c r="F5" s="296" t="str">
        <f>CONCATENATE("%/s total Tenerife ",RIGHT(E5,4))</f>
        <v>%/s total Tenerife 2022</v>
      </c>
      <c r="G5" s="295" t="s">
        <v>272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273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274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209</v>
      </c>
      <c r="C6" s="297">
        <v>162991</v>
      </c>
      <c r="D6" s="297">
        <v>227881</v>
      </c>
      <c r="E6" s="297">
        <v>401631</v>
      </c>
      <c r="F6" s="298">
        <f>E6/$E$6</f>
        <v>1</v>
      </c>
      <c r="G6" s="297">
        <v>425404</v>
      </c>
      <c r="H6" s="298">
        <f>G6/E6-1</f>
        <v>5.9191148093648227E-2</v>
      </c>
      <c r="I6" s="297">
        <f>G6-E6</f>
        <v>23773</v>
      </c>
      <c r="J6" s="298">
        <f>G6/$G$6</f>
        <v>1</v>
      </c>
      <c r="K6" s="297">
        <v>436787</v>
      </c>
      <c r="L6" s="298">
        <f>K6/G6-1</f>
        <v>2.6758093482901035E-2</v>
      </c>
      <c r="M6" s="297">
        <f>K6-G6</f>
        <v>11383</v>
      </c>
      <c r="N6" s="298">
        <f>K6/$K$6</f>
        <v>1</v>
      </c>
      <c r="O6" s="297">
        <v>452320</v>
      </c>
      <c r="P6" s="298">
        <f>O6/K6-1</f>
        <v>3.5561955827439817E-2</v>
      </c>
      <c r="Q6" s="297">
        <f>O6-K6</f>
        <v>15533</v>
      </c>
      <c r="R6" s="298">
        <f>IFERROR(O6/C6-1,"-")</f>
        <v>1.775122552778988</v>
      </c>
      <c r="S6" s="297">
        <f>O6-C6</f>
        <v>289329</v>
      </c>
      <c r="T6" s="298">
        <f>O6/$O$6</f>
        <v>1</v>
      </c>
      <c r="V6" s="37"/>
      <c r="W6" s="103"/>
      <c r="AE6" s="1" t="s">
        <v>182</v>
      </c>
    </row>
    <row r="7" spans="1:31" s="4" customFormat="1" x14ac:dyDescent="0.25">
      <c r="B7" s="288" t="s">
        <v>47</v>
      </c>
      <c r="C7" s="306">
        <v>24286</v>
      </c>
      <c r="D7" s="306">
        <v>82985</v>
      </c>
      <c r="E7" s="306">
        <v>86269</v>
      </c>
      <c r="F7" s="312">
        <f t="shared" ref="F7:F16" si="0">E7/$E$6</f>
        <v>0.21479666659197125</v>
      </c>
      <c r="G7" s="306">
        <v>74723</v>
      </c>
      <c r="H7" s="314">
        <f>G7/E7-1</f>
        <v>-0.13383718369286768</v>
      </c>
      <c r="I7" s="313">
        <f>G7-E7</f>
        <v>-11546</v>
      </c>
      <c r="J7" s="312">
        <f>G7/$G$6</f>
        <v>0.17565185094639449</v>
      </c>
      <c r="K7" s="306">
        <v>71166</v>
      </c>
      <c r="L7" s="314">
        <f>K7/G7-1</f>
        <v>-4.7602478487212774E-2</v>
      </c>
      <c r="M7" s="313">
        <f>K7-G7</f>
        <v>-3557</v>
      </c>
      <c r="N7" s="312">
        <f>K7/$K$6</f>
        <v>0.16293067330300581</v>
      </c>
      <c r="O7" s="306">
        <v>56847</v>
      </c>
      <c r="P7" s="314">
        <f>O7/K7-1</f>
        <v>-0.20120563190287499</v>
      </c>
      <c r="Q7" s="313">
        <f>O7-K7</f>
        <v>-14319</v>
      </c>
      <c r="R7" s="314">
        <f t="shared" ref="R7:R16" si="1">IFERROR(O7/C7-1,"-")</f>
        <v>1.3407312855142881</v>
      </c>
      <c r="S7" s="313">
        <f t="shared" ref="S7:S16" si="2">O7-C7</f>
        <v>32561</v>
      </c>
      <c r="T7" s="312">
        <f>O7/$O$6</f>
        <v>0.12567872302794481</v>
      </c>
      <c r="V7" s="37"/>
      <c r="W7" s="103"/>
      <c r="AE7" s="1" t="s">
        <v>184</v>
      </c>
    </row>
    <row r="8" spans="1:31" s="4" customFormat="1" x14ac:dyDescent="0.25">
      <c r="B8" s="288" t="s">
        <v>48</v>
      </c>
      <c r="C8" s="306">
        <v>15074</v>
      </c>
      <c r="D8" s="306">
        <v>20665</v>
      </c>
      <c r="E8" s="306">
        <v>51989</v>
      </c>
      <c r="F8" s="312">
        <f t="shared" si="0"/>
        <v>0.12944468927946298</v>
      </c>
      <c r="G8" s="306">
        <v>46271</v>
      </c>
      <c r="H8" s="314">
        <f t="shared" ref="H8:H16" si="3">G8/E8-1</f>
        <v>-0.10998480447787029</v>
      </c>
      <c r="I8" s="313">
        <f t="shared" ref="I8:I16" si="4">G8-E8</f>
        <v>-5718</v>
      </c>
      <c r="J8" s="312">
        <f t="shared" ref="J8:J16" si="5">G8/$G$6</f>
        <v>0.10876954612556534</v>
      </c>
      <c r="K8" s="306">
        <v>43579</v>
      </c>
      <c r="L8" s="314">
        <f t="shared" ref="L8:L16" si="6">K8/G8-1</f>
        <v>-5.8178988999589398E-2</v>
      </c>
      <c r="M8" s="313">
        <f t="shared" ref="M8:M16" si="7">K8-G8</f>
        <v>-2692</v>
      </c>
      <c r="N8" s="312">
        <f t="shared" ref="N8:N16" si="8">K8/$K$6</f>
        <v>9.9771742290864884E-2</v>
      </c>
      <c r="O8" s="306">
        <v>45768</v>
      </c>
      <c r="P8" s="314">
        <f t="shared" ref="P8:P16" si="9">O8/K8-1</f>
        <v>5.0230615663507727E-2</v>
      </c>
      <c r="Q8" s="313">
        <f t="shared" ref="Q8:Q16" si="10">O8-K8</f>
        <v>2189</v>
      </c>
      <c r="R8" s="314">
        <f t="shared" si="1"/>
        <v>2.0362213082128169</v>
      </c>
      <c r="S8" s="313">
        <f t="shared" si="2"/>
        <v>30694</v>
      </c>
      <c r="T8" s="312">
        <f t="shared" ref="T8:T16" si="11">O8/$O$6</f>
        <v>0.10118500176865936</v>
      </c>
      <c r="V8" s="37"/>
      <c r="W8" s="103"/>
      <c r="AE8" s="1"/>
    </row>
    <row r="9" spans="1:31" s="4" customFormat="1" x14ac:dyDescent="0.25">
      <c r="B9" s="288" t="s">
        <v>49</v>
      </c>
      <c r="C9" s="306">
        <v>585</v>
      </c>
      <c r="D9" s="306">
        <v>1634</v>
      </c>
      <c r="E9" s="306">
        <v>1808</v>
      </c>
      <c r="F9" s="307">
        <f t="shared" si="0"/>
        <v>4.50164454437033E-3</v>
      </c>
      <c r="G9" s="306">
        <v>3786</v>
      </c>
      <c r="H9" s="318">
        <f t="shared" si="3"/>
        <v>1.0940265486725664</v>
      </c>
      <c r="I9" s="309">
        <f t="shared" si="4"/>
        <v>1978</v>
      </c>
      <c r="J9" s="307">
        <f t="shared" si="5"/>
        <v>8.899775272446897E-3</v>
      </c>
      <c r="K9" s="306">
        <v>2602</v>
      </c>
      <c r="L9" s="314">
        <f t="shared" si="6"/>
        <v>-0.31273111463285785</v>
      </c>
      <c r="M9" s="313">
        <f t="shared" si="7"/>
        <v>-1184</v>
      </c>
      <c r="N9" s="312">
        <f t="shared" si="8"/>
        <v>5.9571370027038349E-3</v>
      </c>
      <c r="O9" s="306">
        <v>2425</v>
      </c>
      <c r="P9" s="314">
        <f t="shared" si="9"/>
        <v>-6.8024596464258291E-2</v>
      </c>
      <c r="Q9" s="313">
        <f t="shared" si="10"/>
        <v>-177</v>
      </c>
      <c r="R9" s="314">
        <f t="shared" si="1"/>
        <v>3.1452991452991457</v>
      </c>
      <c r="S9" s="313">
        <f t="shared" si="2"/>
        <v>1840</v>
      </c>
      <c r="T9" s="312">
        <f t="shared" si="11"/>
        <v>5.361248673505483E-3</v>
      </c>
      <c r="V9" s="37"/>
      <c r="W9" s="103"/>
      <c r="AE9" s="1"/>
    </row>
    <row r="10" spans="1:31" s="4" customFormat="1" x14ac:dyDescent="0.25">
      <c r="B10" s="288" t="s">
        <v>51</v>
      </c>
      <c r="C10" s="306">
        <v>48691</v>
      </c>
      <c r="D10" s="306">
        <v>62274</v>
      </c>
      <c r="E10" s="306">
        <v>166478</v>
      </c>
      <c r="F10" s="312">
        <f t="shared" si="0"/>
        <v>0.41450485644783397</v>
      </c>
      <c r="G10" s="306">
        <v>177967</v>
      </c>
      <c r="H10" s="314">
        <f t="shared" si="3"/>
        <v>6.9012121721789166E-2</v>
      </c>
      <c r="I10" s="313">
        <f t="shared" si="4"/>
        <v>11489</v>
      </c>
      <c r="J10" s="312">
        <f t="shared" si="5"/>
        <v>0.41834820547056445</v>
      </c>
      <c r="K10" s="306">
        <v>192817</v>
      </c>
      <c r="L10" s="314">
        <f t="shared" si="6"/>
        <v>8.3442435957228112E-2</v>
      </c>
      <c r="M10" s="313">
        <f t="shared" si="7"/>
        <v>14850</v>
      </c>
      <c r="N10" s="312">
        <f t="shared" si="8"/>
        <v>0.44144399902011738</v>
      </c>
      <c r="O10" s="306">
        <v>212659</v>
      </c>
      <c r="P10" s="314">
        <f t="shared" si="9"/>
        <v>0.10290586410949243</v>
      </c>
      <c r="Q10" s="313">
        <f t="shared" si="10"/>
        <v>19842</v>
      </c>
      <c r="R10" s="314">
        <f t="shared" si="1"/>
        <v>3.3675217185927586</v>
      </c>
      <c r="S10" s="313">
        <f t="shared" si="2"/>
        <v>163968</v>
      </c>
      <c r="T10" s="312">
        <f>O10/$O$6</f>
        <v>0.47015166253979485</v>
      </c>
      <c r="V10" s="37"/>
      <c r="W10" s="103"/>
      <c r="AE10" s="1"/>
    </row>
    <row r="11" spans="1:31" s="4" customFormat="1" x14ac:dyDescent="0.25">
      <c r="B11" s="288" t="s">
        <v>53</v>
      </c>
      <c r="C11" s="306">
        <v>14075</v>
      </c>
      <c r="D11" s="306">
        <v>13146</v>
      </c>
      <c r="E11" s="306">
        <v>20322</v>
      </c>
      <c r="F11" s="307">
        <f t="shared" si="0"/>
        <v>5.0598683866534204E-2</v>
      </c>
      <c r="G11" s="306">
        <v>23017</v>
      </c>
      <c r="H11" s="318">
        <f t="shared" si="3"/>
        <v>0.13261490010825705</v>
      </c>
      <c r="I11" s="309">
        <f t="shared" si="4"/>
        <v>2695</v>
      </c>
      <c r="J11" s="307">
        <f t="shared" si="5"/>
        <v>5.4106214328027008E-2</v>
      </c>
      <c r="K11" s="306">
        <v>23606</v>
      </c>
      <c r="L11" s="314">
        <f t="shared" si="6"/>
        <v>2.5589781465872985E-2</v>
      </c>
      <c r="M11" s="313">
        <f t="shared" si="7"/>
        <v>589</v>
      </c>
      <c r="N11" s="312">
        <f t="shared" si="8"/>
        <v>5.4044648764729718E-2</v>
      </c>
      <c r="O11" s="306">
        <v>24169</v>
      </c>
      <c r="P11" s="314">
        <f t="shared" si="9"/>
        <v>2.3849868677454866E-2</v>
      </c>
      <c r="Q11" s="313">
        <f t="shared" si="10"/>
        <v>563</v>
      </c>
      <c r="R11" s="314">
        <f t="shared" si="1"/>
        <v>0.71715808170515105</v>
      </c>
      <c r="S11" s="313">
        <f t="shared" si="2"/>
        <v>10094</v>
      </c>
      <c r="T11" s="312">
        <f t="shared" si="11"/>
        <v>5.3433409975238766E-2</v>
      </c>
      <c r="V11" s="37"/>
      <c r="W11" s="103"/>
      <c r="AE11" s="1"/>
    </row>
    <row r="12" spans="1:31" s="4" customFormat="1" x14ac:dyDescent="0.25">
      <c r="B12" s="288" t="s">
        <v>54</v>
      </c>
      <c r="C12" s="306">
        <v>16211</v>
      </c>
      <c r="D12" s="306">
        <v>28149</v>
      </c>
      <c r="E12" s="306">
        <v>40360</v>
      </c>
      <c r="F12" s="312">
        <f t="shared" si="0"/>
        <v>0.10049025100154121</v>
      </c>
      <c r="G12" s="306">
        <v>53032</v>
      </c>
      <c r="H12" s="314">
        <f t="shared" si="3"/>
        <v>0.31397423191278495</v>
      </c>
      <c r="I12" s="313">
        <f t="shared" si="4"/>
        <v>12672</v>
      </c>
      <c r="J12" s="312">
        <f t="shared" si="5"/>
        <v>0.12466267359968407</v>
      </c>
      <c r="K12" s="306">
        <v>52211</v>
      </c>
      <c r="L12" s="314">
        <f t="shared" si="6"/>
        <v>-1.5481218886709947E-2</v>
      </c>
      <c r="M12" s="313">
        <f t="shared" si="7"/>
        <v>-821</v>
      </c>
      <c r="N12" s="312">
        <f t="shared" si="8"/>
        <v>0.11953423522220212</v>
      </c>
      <c r="O12" s="306">
        <v>54552</v>
      </c>
      <c r="P12" s="314">
        <f t="shared" si="9"/>
        <v>4.4837294822930085E-2</v>
      </c>
      <c r="Q12" s="313">
        <f t="shared" si="10"/>
        <v>2341</v>
      </c>
      <c r="R12" s="314">
        <f t="shared" si="1"/>
        <v>2.3651224477206836</v>
      </c>
      <c r="S12" s="313">
        <f t="shared" si="2"/>
        <v>38341</v>
      </c>
      <c r="T12" s="312">
        <f t="shared" si="11"/>
        <v>0.12060488149982314</v>
      </c>
      <c r="V12" s="37"/>
      <c r="W12" s="103"/>
      <c r="AE12" s="1"/>
    </row>
    <row r="13" spans="1:31" s="4" customFormat="1" x14ac:dyDescent="0.25">
      <c r="B13" s="288" t="s">
        <v>52</v>
      </c>
      <c r="C13" s="306">
        <v>4338</v>
      </c>
      <c r="D13" s="306">
        <v>5340</v>
      </c>
      <c r="E13" s="306">
        <v>11063</v>
      </c>
      <c r="F13" s="307">
        <f t="shared" si="0"/>
        <v>2.7545184510159824E-2</v>
      </c>
      <c r="G13" s="306">
        <v>17875</v>
      </c>
      <c r="H13" s="318">
        <f t="shared" si="3"/>
        <v>0.61574618096357225</v>
      </c>
      <c r="I13" s="309">
        <f t="shared" si="4"/>
        <v>6812</v>
      </c>
      <c r="J13" s="307">
        <f t="shared" si="5"/>
        <v>4.2018880875591205E-2</v>
      </c>
      <c r="K13" s="306">
        <v>15605</v>
      </c>
      <c r="L13" s="314">
        <f t="shared" si="6"/>
        <v>-0.12699300699300697</v>
      </c>
      <c r="M13" s="313">
        <f t="shared" si="7"/>
        <v>-2270</v>
      </c>
      <c r="N13" s="312">
        <f t="shared" si="8"/>
        <v>3.5726795898229573E-2</v>
      </c>
      <c r="O13" s="306">
        <v>14220</v>
      </c>
      <c r="P13" s="314">
        <f t="shared" si="9"/>
        <v>-8.8753604613905801E-2</v>
      </c>
      <c r="Q13" s="313">
        <f t="shared" si="10"/>
        <v>-1385</v>
      </c>
      <c r="R13" s="314">
        <f t="shared" si="1"/>
        <v>2.2780082987551866</v>
      </c>
      <c r="S13" s="313">
        <f t="shared" si="2"/>
        <v>9882</v>
      </c>
      <c r="T13" s="312">
        <f t="shared" si="11"/>
        <v>3.1437920056597096E-2</v>
      </c>
      <c r="V13" s="37"/>
      <c r="W13" s="103"/>
      <c r="AE13" s="1"/>
    </row>
    <row r="14" spans="1:31" s="4" customFormat="1" x14ac:dyDescent="0.25">
      <c r="B14" s="288" t="s">
        <v>55</v>
      </c>
      <c r="C14" s="306">
        <v>2990</v>
      </c>
      <c r="D14" s="306">
        <v>7676</v>
      </c>
      <c r="E14" s="306">
        <v>6342</v>
      </c>
      <c r="F14" s="312">
        <f t="shared" si="0"/>
        <v>1.5790613772343271E-2</v>
      </c>
      <c r="G14" s="306">
        <v>7983</v>
      </c>
      <c r="H14" s="314">
        <f t="shared" si="3"/>
        <v>0.25875118259224217</v>
      </c>
      <c r="I14" s="313">
        <f t="shared" si="4"/>
        <v>1641</v>
      </c>
      <c r="J14" s="312">
        <f t="shared" si="5"/>
        <v>1.8765690966704593E-2</v>
      </c>
      <c r="K14" s="306">
        <v>6844</v>
      </c>
      <c r="L14" s="314">
        <f t="shared" si="6"/>
        <v>-0.14267819115620695</v>
      </c>
      <c r="M14" s="313">
        <f t="shared" si="7"/>
        <v>-1139</v>
      </c>
      <c r="N14" s="312">
        <f t="shared" si="8"/>
        <v>1.5668964506727535E-2</v>
      </c>
      <c r="O14" s="306">
        <v>8448</v>
      </c>
      <c r="P14" s="314">
        <f t="shared" si="9"/>
        <v>0.23436586791350078</v>
      </c>
      <c r="Q14" s="313">
        <f t="shared" si="10"/>
        <v>1604</v>
      </c>
      <c r="R14" s="314">
        <f t="shared" si="1"/>
        <v>1.8254180602006689</v>
      </c>
      <c r="S14" s="313">
        <f t="shared" si="2"/>
        <v>5458</v>
      </c>
      <c r="T14" s="312">
        <f t="shared" si="11"/>
        <v>1.867704280155642E-2</v>
      </c>
      <c r="V14" s="37"/>
      <c r="W14" s="103"/>
      <c r="AE14" s="1"/>
    </row>
    <row r="15" spans="1:31" s="4" customFormat="1" x14ac:dyDescent="0.25">
      <c r="B15" s="288" t="s">
        <v>50</v>
      </c>
      <c r="C15" s="306">
        <v>7354</v>
      </c>
      <c r="D15" s="306">
        <v>1344</v>
      </c>
      <c r="E15" s="306">
        <v>5704</v>
      </c>
      <c r="F15" s="307">
        <f t="shared" si="0"/>
        <v>1.4202090974053297E-2</v>
      </c>
      <c r="G15" s="306">
        <v>9147</v>
      </c>
      <c r="H15" s="318">
        <f t="shared" si="3"/>
        <v>0.60361150070126235</v>
      </c>
      <c r="I15" s="309">
        <f t="shared" si="4"/>
        <v>3443</v>
      </c>
      <c r="J15" s="307">
        <f t="shared" si="5"/>
        <v>2.1501913475190641E-2</v>
      </c>
      <c r="K15" s="306">
        <v>15926</v>
      </c>
      <c r="L15" s="314">
        <f t="shared" si="6"/>
        <v>0.74111730622061889</v>
      </c>
      <c r="M15" s="313">
        <f t="shared" si="7"/>
        <v>6779</v>
      </c>
      <c r="N15" s="312">
        <f t="shared" si="8"/>
        <v>3.6461707880500106E-2</v>
      </c>
      <c r="O15" s="306">
        <v>19163</v>
      </c>
      <c r="P15" s="314">
        <f t="shared" si="9"/>
        <v>0.20325254301142781</v>
      </c>
      <c r="Q15" s="313">
        <f t="shared" si="10"/>
        <v>3237</v>
      </c>
      <c r="R15" s="314">
        <f t="shared" si="1"/>
        <v>1.6057927658417186</v>
      </c>
      <c r="S15" s="313">
        <f t="shared" si="2"/>
        <v>11809</v>
      </c>
      <c r="T15" s="312">
        <f t="shared" si="11"/>
        <v>4.2366024053767243E-2</v>
      </c>
      <c r="V15" s="37"/>
      <c r="W15" s="103"/>
      <c r="AE15" s="1"/>
    </row>
    <row r="16" spans="1:31" s="4" customFormat="1" x14ac:dyDescent="0.25">
      <c r="B16" s="288" t="s">
        <v>210</v>
      </c>
      <c r="C16" s="306">
        <f>C6-SUM(C7:C15)</f>
        <v>29387</v>
      </c>
      <c r="D16" s="306">
        <f>D6-SUM(D7:D15)</f>
        <v>4668</v>
      </c>
      <c r="E16" s="306">
        <f>E6-SUM(E7:E15)</f>
        <v>11296</v>
      </c>
      <c r="F16" s="312">
        <f t="shared" si="0"/>
        <v>2.8125319011729672E-2</v>
      </c>
      <c r="G16" s="306">
        <f>G6-SUM(G7:G15)</f>
        <v>11603</v>
      </c>
      <c r="H16" s="314">
        <f t="shared" si="3"/>
        <v>2.7177762039660047E-2</v>
      </c>
      <c r="I16" s="313">
        <f t="shared" si="4"/>
        <v>307</v>
      </c>
      <c r="J16" s="312">
        <f t="shared" si="5"/>
        <v>2.7275248939831312E-2</v>
      </c>
      <c r="K16" s="306">
        <f>K6-SUM(K7:K15)</f>
        <v>12431</v>
      </c>
      <c r="L16" s="314">
        <f t="shared" si="6"/>
        <v>7.1360854951305619E-2</v>
      </c>
      <c r="M16" s="313">
        <f t="shared" si="7"/>
        <v>828</v>
      </c>
      <c r="N16" s="312">
        <f t="shared" si="8"/>
        <v>2.8460096110919052E-2</v>
      </c>
      <c r="O16" s="306">
        <f>O6-SUM(O7:O15)</f>
        <v>14069</v>
      </c>
      <c r="P16" s="314">
        <f t="shared" si="9"/>
        <v>0.1317673558040382</v>
      </c>
      <c r="Q16" s="313">
        <f t="shared" si="10"/>
        <v>1638</v>
      </c>
      <c r="R16" s="314">
        <f t="shared" si="1"/>
        <v>-0.52125089325211826</v>
      </c>
      <c r="S16" s="313">
        <f t="shared" si="2"/>
        <v>-15318</v>
      </c>
      <c r="T16" s="312">
        <f t="shared" si="11"/>
        <v>3.1104085603112841E-2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189</v>
      </c>
    </row>
    <row r="18" spans="2:31" s="4" customFormat="1" x14ac:dyDescent="0.25">
      <c r="B18" s="202" t="s">
        <v>190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192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193</v>
      </c>
      <c r="O44" s="15">
        <v>2021</v>
      </c>
      <c r="P44" s="15" t="s">
        <v>193</v>
      </c>
      <c r="Q44" s="15" t="s">
        <v>194</v>
      </c>
      <c r="R44" s="15" t="s">
        <v>195</v>
      </c>
      <c r="S44" s="15" t="s">
        <v>196</v>
      </c>
      <c r="T44" s="112"/>
      <c r="AE44" s="1"/>
    </row>
    <row r="45" spans="2:31" s="4" customFormat="1" ht="18.75" hidden="1" x14ac:dyDescent="0.3">
      <c r="B45" s="277" t="s">
        <v>180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181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182</v>
      </c>
    </row>
    <row r="47" spans="2:31" ht="15.75" hidden="1" x14ac:dyDescent="0.25">
      <c r="B47" s="280" t="s">
        <v>103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183</v>
      </c>
    </row>
    <row r="48" spans="2:31" s="4" customFormat="1" hidden="1" x14ac:dyDescent="0.25">
      <c r="B48" s="283" t="s">
        <v>106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184</v>
      </c>
    </row>
    <row r="49" spans="2:31" s="4" customFormat="1" hidden="1" x14ac:dyDescent="0.25">
      <c r="B49" s="288" t="s">
        <v>185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186</v>
      </c>
    </row>
    <row r="50" spans="2:31" s="4" customFormat="1" hidden="1" x14ac:dyDescent="0.25">
      <c r="B50" s="288" t="s">
        <v>187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188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189</v>
      </c>
    </row>
    <row r="52" spans="2:31" s="4" customFormat="1" hidden="1" x14ac:dyDescent="0.25">
      <c r="B52" s="68" t="s">
        <v>190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294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3" t="s">
        <v>31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209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182</v>
      </c>
      <c r="AE136"/>
    </row>
    <row r="137" spans="1:31" s="4" customFormat="1" x14ac:dyDescent="0.25">
      <c r="B137" s="288" t="s">
        <v>47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184</v>
      </c>
    </row>
    <row r="138" spans="1:31" s="4" customFormat="1" x14ac:dyDescent="0.25">
      <c r="B138" s="288" t="s">
        <v>48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49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51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53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54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52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55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50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210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189</v>
      </c>
    </row>
    <row r="148" spans="2:31" s="4" customFormat="1" x14ac:dyDescent="0.25">
      <c r="B148" s="202" t="s">
        <v>190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CF1C-592C-485D-AA86-070F71C4BB4D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269</v>
      </c>
      <c r="D5" s="295" t="s">
        <v>270</v>
      </c>
      <c r="E5" s="295" t="s">
        <v>271</v>
      </c>
      <c r="F5" s="296" t="str">
        <f>CONCATENATE("%/s total Tenerife ",RIGHT(E5,4))</f>
        <v>%/s total Tenerife 2022</v>
      </c>
      <c r="G5" s="295" t="s">
        <v>272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273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274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209</v>
      </c>
      <c r="C6" s="297">
        <v>119440</v>
      </c>
      <c r="D6" s="297">
        <v>281254</v>
      </c>
      <c r="E6" s="297">
        <v>304356</v>
      </c>
      <c r="F6" s="298">
        <f>E6/$E$6</f>
        <v>1</v>
      </c>
      <c r="G6" s="297">
        <v>303113</v>
      </c>
      <c r="H6" s="298">
        <f>G6/E6-1</f>
        <v>-4.0840331716804901E-3</v>
      </c>
      <c r="I6" s="297">
        <f>G6-E6</f>
        <v>-1243</v>
      </c>
      <c r="J6" s="298">
        <f>G6/$G$6</f>
        <v>1</v>
      </c>
      <c r="K6" s="297">
        <v>296727</v>
      </c>
      <c r="L6" s="298">
        <f>K6/G6-1</f>
        <v>-2.1068050529010618E-2</v>
      </c>
      <c r="M6" s="297">
        <f>K6-G6</f>
        <v>-6386</v>
      </c>
      <c r="N6" s="298">
        <f>K6/$K$6</f>
        <v>1</v>
      </c>
      <c r="O6" s="297">
        <v>288520</v>
      </c>
      <c r="P6" s="298">
        <f>O6/K6-1</f>
        <v>-2.765842002918506E-2</v>
      </c>
      <c r="Q6" s="297">
        <f>O6-K6</f>
        <v>-8207</v>
      </c>
      <c r="R6" s="298">
        <f>IFERROR(O6/C6-1,"-")</f>
        <v>1.4156061620897522</v>
      </c>
      <c r="S6" s="297">
        <f>O6-C6</f>
        <v>169080</v>
      </c>
      <c r="T6" s="298">
        <f>O6/$O$6</f>
        <v>1</v>
      </c>
      <c r="V6" s="37"/>
      <c r="W6" s="103"/>
      <c r="AE6" s="1" t="s">
        <v>182</v>
      </c>
    </row>
    <row r="7" spans="1:31" s="4" customFormat="1" x14ac:dyDescent="0.25">
      <c r="B7" s="288" t="s">
        <v>47</v>
      </c>
      <c r="C7" s="306">
        <v>27555</v>
      </c>
      <c r="D7" s="306">
        <v>98392</v>
      </c>
      <c r="E7" s="306">
        <v>66043</v>
      </c>
      <c r="F7" s="312">
        <f t="shared" ref="F7:F16" si="0">E7/$E$6</f>
        <v>0.21699260077015076</v>
      </c>
      <c r="G7" s="306">
        <v>56179</v>
      </c>
      <c r="H7" s="314">
        <f>G7/E7-1</f>
        <v>-0.14935723695168301</v>
      </c>
      <c r="I7" s="313">
        <f>G7-E7</f>
        <v>-9864</v>
      </c>
      <c r="J7" s="312">
        <f>G7/$G$6</f>
        <v>0.18534012068106615</v>
      </c>
      <c r="K7" s="306">
        <v>44950</v>
      </c>
      <c r="L7" s="314">
        <f>K7/G7-1</f>
        <v>-0.19987895832962499</v>
      </c>
      <c r="M7" s="313">
        <f>K7-G7</f>
        <v>-11229</v>
      </c>
      <c r="N7" s="312">
        <f>K7/$K$6</f>
        <v>0.15148604609624336</v>
      </c>
      <c r="O7" s="306">
        <v>48883</v>
      </c>
      <c r="P7" s="314">
        <f>O7/K7-1</f>
        <v>8.7497219132369297E-2</v>
      </c>
      <c r="Q7" s="313">
        <f>O7-K7</f>
        <v>3933</v>
      </c>
      <c r="R7" s="314">
        <f t="shared" ref="R7:R16" si="1">IFERROR(O7/C7-1,"-")</f>
        <v>0.77401560515332979</v>
      </c>
      <c r="S7" s="313">
        <f t="shared" ref="S7:S16" si="2">O7-C7</f>
        <v>21328</v>
      </c>
      <c r="T7" s="312">
        <f>O7/$O$6</f>
        <v>0.1694267295161514</v>
      </c>
      <c r="V7" s="37"/>
      <c r="W7" s="103"/>
      <c r="AE7" s="1" t="s">
        <v>184</v>
      </c>
    </row>
    <row r="8" spans="1:31" s="4" customFormat="1" x14ac:dyDescent="0.25">
      <c r="B8" s="288" t="s">
        <v>48</v>
      </c>
      <c r="C8" s="306">
        <v>12043</v>
      </c>
      <c r="D8" s="306">
        <v>33031</v>
      </c>
      <c r="E8" s="306">
        <v>37477</v>
      </c>
      <c r="F8" s="312">
        <f t="shared" si="0"/>
        <v>0.12313540722049179</v>
      </c>
      <c r="G8" s="306">
        <v>37381</v>
      </c>
      <c r="H8" s="314">
        <f t="shared" ref="H8:H16" si="3">G8/E8-1</f>
        <v>-2.5615710969394412E-3</v>
      </c>
      <c r="I8" s="313">
        <f t="shared" ref="I8:I16" si="4">G8-E8</f>
        <v>-96</v>
      </c>
      <c r="J8" s="312">
        <f t="shared" ref="J8:J16" si="5">G8/$G$6</f>
        <v>0.12332364497728569</v>
      </c>
      <c r="K8" s="306">
        <v>36773</v>
      </c>
      <c r="L8" s="314">
        <f t="shared" ref="L8:L16" si="6">K8/G8-1</f>
        <v>-1.626494743318796E-2</v>
      </c>
      <c r="M8" s="313">
        <f t="shared" ref="M8:M16" si="7">K8-G8</f>
        <v>-608</v>
      </c>
      <c r="N8" s="312">
        <f t="shared" ref="N8:N16" si="8">K8/$K$6</f>
        <v>0.12392872910116033</v>
      </c>
      <c r="O8" s="306">
        <v>35294</v>
      </c>
      <c r="P8" s="314">
        <f t="shared" ref="P8:P16" si="9">O8/K8-1</f>
        <v>-4.0219726429717495E-2</v>
      </c>
      <c r="Q8" s="313">
        <f t="shared" ref="Q8:Q16" si="10">O8-K8</f>
        <v>-1479</v>
      </c>
      <c r="R8" s="314">
        <f t="shared" si="1"/>
        <v>1.9306651166652826</v>
      </c>
      <c r="S8" s="313">
        <f t="shared" si="2"/>
        <v>23251</v>
      </c>
      <c r="T8" s="312">
        <f t="shared" ref="T8:T16" si="11">O8/$O$6</f>
        <v>0.12232774157770691</v>
      </c>
      <c r="V8" s="37"/>
      <c r="W8" s="103"/>
      <c r="AE8" s="1"/>
    </row>
    <row r="9" spans="1:31" s="4" customFormat="1" x14ac:dyDescent="0.25">
      <c r="B9" s="288" t="s">
        <v>49</v>
      </c>
      <c r="C9" s="306">
        <v>1428</v>
      </c>
      <c r="D9" s="306">
        <v>1671</v>
      </c>
      <c r="E9" s="306">
        <v>1903</v>
      </c>
      <c r="F9" s="307">
        <f t="shared" si="0"/>
        <v>6.2525463601834693E-3</v>
      </c>
      <c r="G9" s="306">
        <v>10896</v>
      </c>
      <c r="H9" s="318">
        <f t="shared" si="3"/>
        <v>4.7256962690488704</v>
      </c>
      <c r="I9" s="309">
        <f t="shared" si="4"/>
        <v>8993</v>
      </c>
      <c r="J9" s="307">
        <f t="shared" si="5"/>
        <v>3.5946990066410875E-2</v>
      </c>
      <c r="K9" s="306">
        <v>5262</v>
      </c>
      <c r="L9" s="314">
        <f t="shared" si="6"/>
        <v>-0.51707048458149774</v>
      </c>
      <c r="M9" s="313">
        <f t="shared" si="7"/>
        <v>-5634</v>
      </c>
      <c r="N9" s="312">
        <f t="shared" si="8"/>
        <v>1.7733472181500166E-2</v>
      </c>
      <c r="O9" s="306">
        <v>3313</v>
      </c>
      <c r="P9" s="314">
        <f t="shared" si="9"/>
        <v>-0.37039148612694794</v>
      </c>
      <c r="Q9" s="313">
        <f t="shared" si="10"/>
        <v>-1949</v>
      </c>
      <c r="R9" s="314">
        <f t="shared" si="1"/>
        <v>1.320028011204482</v>
      </c>
      <c r="S9" s="313">
        <f t="shared" si="2"/>
        <v>1885</v>
      </c>
      <c r="T9" s="312">
        <f t="shared" si="11"/>
        <v>1.1482739498128379E-2</v>
      </c>
      <c r="V9" s="37"/>
      <c r="W9" s="103"/>
      <c r="AE9" s="1"/>
    </row>
    <row r="10" spans="1:31" s="4" customFormat="1" x14ac:dyDescent="0.25">
      <c r="B10" s="288" t="s">
        <v>51</v>
      </c>
      <c r="C10" s="306">
        <v>12883</v>
      </c>
      <c r="D10" s="306">
        <v>37457</v>
      </c>
      <c r="E10" s="306">
        <v>68204</v>
      </c>
      <c r="F10" s="312">
        <f t="shared" si="0"/>
        <v>0.22409283864947627</v>
      </c>
      <c r="G10" s="306">
        <v>64895</v>
      </c>
      <c r="H10" s="314">
        <f t="shared" si="3"/>
        <v>-4.8516216057709172E-2</v>
      </c>
      <c r="I10" s="313">
        <f t="shared" si="4"/>
        <v>-3309</v>
      </c>
      <c r="J10" s="312">
        <f t="shared" si="5"/>
        <v>0.21409507345445428</v>
      </c>
      <c r="K10" s="306">
        <v>78411</v>
      </c>
      <c r="L10" s="314">
        <f t="shared" si="6"/>
        <v>0.20827490561676565</v>
      </c>
      <c r="M10" s="313">
        <f t="shared" si="7"/>
        <v>13516</v>
      </c>
      <c r="N10" s="312">
        <f t="shared" si="8"/>
        <v>0.26425300023253701</v>
      </c>
      <c r="O10" s="306">
        <v>70574</v>
      </c>
      <c r="P10" s="314">
        <f t="shared" si="9"/>
        <v>-9.9947711418040819E-2</v>
      </c>
      <c r="Q10" s="313">
        <f t="shared" si="10"/>
        <v>-7837</v>
      </c>
      <c r="R10" s="314">
        <f t="shared" si="1"/>
        <v>4.4780718776682447</v>
      </c>
      <c r="S10" s="313">
        <f t="shared" si="2"/>
        <v>57691</v>
      </c>
      <c r="T10" s="312">
        <f>O10/$O$6</f>
        <v>0.24460695965617635</v>
      </c>
      <c r="V10" s="37"/>
      <c r="W10" s="103"/>
      <c r="AE10" s="1"/>
    </row>
    <row r="11" spans="1:31" s="4" customFormat="1" x14ac:dyDescent="0.25">
      <c r="B11" s="288" t="s">
        <v>53</v>
      </c>
      <c r="C11" s="306">
        <v>1760</v>
      </c>
      <c r="D11" s="306">
        <v>18747</v>
      </c>
      <c r="E11" s="306">
        <v>11681</v>
      </c>
      <c r="F11" s="307">
        <f t="shared" si="0"/>
        <v>3.8379397810458807E-2</v>
      </c>
      <c r="G11" s="306">
        <v>15258</v>
      </c>
      <c r="H11" s="318">
        <f t="shared" si="3"/>
        <v>0.30622378221042723</v>
      </c>
      <c r="I11" s="309">
        <f t="shared" si="4"/>
        <v>3577</v>
      </c>
      <c r="J11" s="307">
        <f t="shared" si="5"/>
        <v>5.0337662851807741E-2</v>
      </c>
      <c r="K11" s="306">
        <v>11361</v>
      </c>
      <c r="L11" s="314">
        <f t="shared" si="6"/>
        <v>-0.25540699960676372</v>
      </c>
      <c r="M11" s="313">
        <f t="shared" si="7"/>
        <v>-3897</v>
      </c>
      <c r="N11" s="312">
        <f t="shared" si="8"/>
        <v>3.8287719014447621E-2</v>
      </c>
      <c r="O11" s="306">
        <v>14281</v>
      </c>
      <c r="P11" s="314">
        <f t="shared" si="9"/>
        <v>0.25701962855382443</v>
      </c>
      <c r="Q11" s="313">
        <f t="shared" si="10"/>
        <v>2920</v>
      </c>
      <c r="R11" s="314">
        <f t="shared" si="1"/>
        <v>7.1142045454545446</v>
      </c>
      <c r="S11" s="313">
        <f t="shared" si="2"/>
        <v>12521</v>
      </c>
      <c r="T11" s="312">
        <f t="shared" si="11"/>
        <v>4.9497435186468874E-2</v>
      </c>
      <c r="V11" s="37"/>
      <c r="W11" s="103"/>
      <c r="AE11" s="1"/>
    </row>
    <row r="12" spans="1:31" s="4" customFormat="1" x14ac:dyDescent="0.25">
      <c r="B12" s="288" t="s">
        <v>54</v>
      </c>
      <c r="C12" s="306">
        <v>14921</v>
      </c>
      <c r="D12" s="306">
        <v>29618</v>
      </c>
      <c r="E12" s="306">
        <v>44023</v>
      </c>
      <c r="F12" s="312">
        <f t="shared" si="0"/>
        <v>0.14464311529918911</v>
      </c>
      <c r="G12" s="306">
        <v>43982</v>
      </c>
      <c r="H12" s="314">
        <f t="shared" si="3"/>
        <v>-9.3133134952183561E-4</v>
      </c>
      <c r="I12" s="313">
        <f t="shared" si="4"/>
        <v>-41</v>
      </c>
      <c r="J12" s="312">
        <f t="shared" si="5"/>
        <v>0.14510100193657152</v>
      </c>
      <c r="K12" s="306">
        <v>49326</v>
      </c>
      <c r="L12" s="314">
        <f t="shared" si="6"/>
        <v>0.12150425173934787</v>
      </c>
      <c r="M12" s="313">
        <f t="shared" si="7"/>
        <v>5344</v>
      </c>
      <c r="N12" s="312">
        <f t="shared" si="8"/>
        <v>0.16623360867059619</v>
      </c>
      <c r="O12" s="306">
        <v>61961</v>
      </c>
      <c r="P12" s="314">
        <f t="shared" si="9"/>
        <v>0.25615294165348912</v>
      </c>
      <c r="Q12" s="313">
        <f t="shared" si="10"/>
        <v>12635</v>
      </c>
      <c r="R12" s="314">
        <f t="shared" si="1"/>
        <v>3.1526037128878759</v>
      </c>
      <c r="S12" s="313">
        <f t="shared" si="2"/>
        <v>47040</v>
      </c>
      <c r="T12" s="312">
        <f t="shared" si="11"/>
        <v>0.21475460973242755</v>
      </c>
      <c r="V12" s="37"/>
      <c r="W12" s="103"/>
      <c r="AE12" s="1"/>
    </row>
    <row r="13" spans="1:31" s="4" customFormat="1" x14ac:dyDescent="0.25">
      <c r="B13" s="288" t="s">
        <v>52</v>
      </c>
      <c r="C13" s="306">
        <v>5251</v>
      </c>
      <c r="D13" s="306">
        <v>5514</v>
      </c>
      <c r="E13" s="306">
        <v>10214</v>
      </c>
      <c r="F13" s="307">
        <f t="shared" si="0"/>
        <v>3.3559384405104552E-2</v>
      </c>
      <c r="G13" s="306">
        <v>8603</v>
      </c>
      <c r="H13" s="318">
        <f t="shared" si="3"/>
        <v>-0.15772469159976499</v>
      </c>
      <c r="I13" s="309">
        <f t="shared" si="4"/>
        <v>-1611</v>
      </c>
      <c r="J13" s="307">
        <f t="shared" si="5"/>
        <v>2.8382154510034212E-2</v>
      </c>
      <c r="K13" s="306">
        <v>6456</v>
      </c>
      <c r="L13" s="314">
        <f t="shared" si="6"/>
        <v>-0.24956410554457742</v>
      </c>
      <c r="M13" s="313">
        <f t="shared" si="7"/>
        <v>-2147</v>
      </c>
      <c r="N13" s="312">
        <f t="shared" si="8"/>
        <v>2.1757372938761892E-2</v>
      </c>
      <c r="O13" s="306">
        <v>7818</v>
      </c>
      <c r="P13" s="314">
        <f t="shared" si="9"/>
        <v>0.2109665427509293</v>
      </c>
      <c r="Q13" s="313">
        <f t="shared" si="10"/>
        <v>1362</v>
      </c>
      <c r="R13" s="314">
        <f t="shared" si="1"/>
        <v>0.48885926490192344</v>
      </c>
      <c r="S13" s="313">
        <f t="shared" si="2"/>
        <v>2567</v>
      </c>
      <c r="T13" s="312">
        <f t="shared" si="11"/>
        <v>2.7096908359905726E-2</v>
      </c>
      <c r="V13" s="37"/>
      <c r="W13" s="103"/>
      <c r="AE13" s="1"/>
    </row>
    <row r="14" spans="1:31" s="4" customFormat="1" x14ac:dyDescent="0.25">
      <c r="B14" s="288" t="s">
        <v>55</v>
      </c>
      <c r="C14" s="306">
        <v>7684</v>
      </c>
      <c r="D14" s="306">
        <v>24748</v>
      </c>
      <c r="E14" s="306">
        <v>14712</v>
      </c>
      <c r="F14" s="312">
        <f t="shared" si="0"/>
        <v>4.8338130347356387E-2</v>
      </c>
      <c r="G14" s="306">
        <v>15109</v>
      </c>
      <c r="H14" s="314">
        <f t="shared" si="3"/>
        <v>2.6984774333877137E-2</v>
      </c>
      <c r="I14" s="313">
        <f t="shared" si="4"/>
        <v>397</v>
      </c>
      <c r="J14" s="312">
        <f t="shared" si="5"/>
        <v>4.9846097000128667E-2</v>
      </c>
      <c r="K14" s="306">
        <v>13314</v>
      </c>
      <c r="L14" s="314">
        <f t="shared" si="6"/>
        <v>-0.11880336223442978</v>
      </c>
      <c r="M14" s="313">
        <f t="shared" si="7"/>
        <v>-1795</v>
      </c>
      <c r="N14" s="312">
        <f t="shared" si="8"/>
        <v>4.4869526534491298E-2</v>
      </c>
      <c r="O14" s="306">
        <v>12630</v>
      </c>
      <c r="P14" s="314">
        <f t="shared" si="9"/>
        <v>-5.1374493014871514E-2</v>
      </c>
      <c r="Q14" s="313">
        <f t="shared" si="10"/>
        <v>-684</v>
      </c>
      <c r="R14" s="314">
        <f t="shared" si="1"/>
        <v>0.64367516918271739</v>
      </c>
      <c r="S14" s="313">
        <f t="shared" si="2"/>
        <v>4946</v>
      </c>
      <c r="T14" s="312">
        <f t="shared" si="11"/>
        <v>4.3775128240676558E-2</v>
      </c>
      <c r="V14" s="37"/>
      <c r="W14" s="103"/>
      <c r="AE14" s="1"/>
    </row>
    <row r="15" spans="1:31" s="4" customFormat="1" x14ac:dyDescent="0.25">
      <c r="B15" s="288" t="s">
        <v>50</v>
      </c>
      <c r="C15" s="306">
        <v>4088</v>
      </c>
      <c r="D15" s="306">
        <v>13586</v>
      </c>
      <c r="E15" s="306">
        <v>22489</v>
      </c>
      <c r="F15" s="307">
        <f t="shared" si="0"/>
        <v>7.3890444085216E-2</v>
      </c>
      <c r="G15" s="306">
        <v>21168</v>
      </c>
      <c r="H15" s="318">
        <f t="shared" si="3"/>
        <v>-5.8739828360531821E-2</v>
      </c>
      <c r="I15" s="309">
        <f t="shared" si="4"/>
        <v>-1321</v>
      </c>
      <c r="J15" s="307">
        <f t="shared" si="5"/>
        <v>6.9835341935185882E-2</v>
      </c>
      <c r="K15" s="306">
        <v>25818</v>
      </c>
      <c r="L15" s="314">
        <f t="shared" si="6"/>
        <v>0.21967120181405897</v>
      </c>
      <c r="M15" s="313">
        <f t="shared" si="7"/>
        <v>4650</v>
      </c>
      <c r="N15" s="312">
        <f t="shared" si="8"/>
        <v>8.7009271148227152E-2</v>
      </c>
      <c r="O15" s="306">
        <v>11205</v>
      </c>
      <c r="P15" s="314">
        <f t="shared" si="9"/>
        <v>-0.56600046479200561</v>
      </c>
      <c r="Q15" s="313">
        <f t="shared" si="10"/>
        <v>-14613</v>
      </c>
      <c r="R15" s="314">
        <f t="shared" si="1"/>
        <v>1.7409491193737767</v>
      </c>
      <c r="S15" s="313">
        <f t="shared" si="2"/>
        <v>7117</v>
      </c>
      <c r="T15" s="312">
        <f t="shared" si="11"/>
        <v>3.8836129211146542E-2</v>
      </c>
      <c r="V15" s="37"/>
      <c r="W15" s="103"/>
      <c r="AE15" s="1"/>
    </row>
    <row r="16" spans="1:31" s="4" customFormat="1" x14ac:dyDescent="0.25">
      <c r="B16" s="288" t="s">
        <v>210</v>
      </c>
      <c r="C16" s="306">
        <f>C6-SUM(C7:C15)</f>
        <v>31827</v>
      </c>
      <c r="D16" s="306">
        <f>D6-SUM(D7:D15)</f>
        <v>18490</v>
      </c>
      <c r="E16" s="306">
        <f>E6-SUM(E7:E15)</f>
        <v>27610</v>
      </c>
      <c r="F16" s="312">
        <f t="shared" si="0"/>
        <v>9.0716135052372873E-2</v>
      </c>
      <c r="G16" s="306">
        <f>G6-SUM(G7:G15)</f>
        <v>29642</v>
      </c>
      <c r="H16" s="314">
        <f t="shared" si="3"/>
        <v>7.3596522998913505E-2</v>
      </c>
      <c r="I16" s="313">
        <f t="shared" si="4"/>
        <v>2032</v>
      </c>
      <c r="J16" s="312">
        <f t="shared" si="5"/>
        <v>9.7791912587054997E-2</v>
      </c>
      <c r="K16" s="306">
        <f>K6-SUM(K7:K15)</f>
        <v>25056</v>
      </c>
      <c r="L16" s="314">
        <f t="shared" si="6"/>
        <v>-0.15471290736117671</v>
      </c>
      <c r="M16" s="313">
        <f t="shared" si="7"/>
        <v>-4586</v>
      </c>
      <c r="N16" s="312">
        <f t="shared" si="8"/>
        <v>8.4441254082034997E-2</v>
      </c>
      <c r="O16" s="306">
        <f>O6-SUM(O7:O15)</f>
        <v>22561</v>
      </c>
      <c r="P16" s="314">
        <f t="shared" si="9"/>
        <v>-9.9576947637292412E-2</v>
      </c>
      <c r="Q16" s="313">
        <f t="shared" si="10"/>
        <v>-2495</v>
      </c>
      <c r="R16" s="314">
        <f t="shared" si="1"/>
        <v>-0.29113645646777897</v>
      </c>
      <c r="S16" s="313">
        <f t="shared" si="2"/>
        <v>-9266</v>
      </c>
      <c r="T16" s="312">
        <f t="shared" si="11"/>
        <v>7.8195619021211707E-2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189</v>
      </c>
    </row>
    <row r="18" spans="2:31" s="4" customFormat="1" x14ac:dyDescent="0.25">
      <c r="B18" s="202" t="s">
        <v>190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192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193</v>
      </c>
      <c r="O44" s="15">
        <v>2021</v>
      </c>
      <c r="P44" s="15" t="s">
        <v>193</v>
      </c>
      <c r="Q44" s="15" t="s">
        <v>194</v>
      </c>
      <c r="R44" s="15" t="s">
        <v>195</v>
      </c>
      <c r="S44" s="15" t="s">
        <v>196</v>
      </c>
      <c r="T44" s="112"/>
      <c r="AE44" s="1"/>
    </row>
    <row r="45" spans="2:31" s="4" customFormat="1" ht="18.75" hidden="1" x14ac:dyDescent="0.3">
      <c r="B45" s="277" t="s">
        <v>180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181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182</v>
      </c>
    </row>
    <row r="47" spans="2:31" ht="15.75" hidden="1" x14ac:dyDescent="0.25">
      <c r="B47" s="280" t="s">
        <v>103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183</v>
      </c>
    </row>
    <row r="48" spans="2:31" s="4" customFormat="1" hidden="1" x14ac:dyDescent="0.25">
      <c r="B48" s="283" t="s">
        <v>106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184</v>
      </c>
    </row>
    <row r="49" spans="2:31" s="4" customFormat="1" hidden="1" x14ac:dyDescent="0.25">
      <c r="B49" s="288" t="s">
        <v>185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186</v>
      </c>
    </row>
    <row r="50" spans="2:31" s="4" customFormat="1" hidden="1" x14ac:dyDescent="0.25">
      <c r="B50" s="288" t="s">
        <v>187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188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189</v>
      </c>
    </row>
    <row r="52" spans="2:31" s="4" customFormat="1" hidden="1" x14ac:dyDescent="0.25">
      <c r="B52" s="68" t="s">
        <v>190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294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3" t="s">
        <v>32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209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182</v>
      </c>
      <c r="AE136"/>
    </row>
    <row r="137" spans="1:31" s="4" customFormat="1" x14ac:dyDescent="0.25">
      <c r="B137" s="288" t="s">
        <v>47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184</v>
      </c>
    </row>
    <row r="138" spans="1:31" s="4" customFormat="1" x14ac:dyDescent="0.25">
      <c r="B138" s="288" t="s">
        <v>48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49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51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53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54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52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55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50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210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189</v>
      </c>
    </row>
    <row r="148" spans="2:31" s="4" customFormat="1" x14ac:dyDescent="0.25">
      <c r="B148" s="202" t="s">
        <v>190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0AFE4-E257-4BD2-8DFA-8D50C52A4BB5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326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213</v>
      </c>
      <c r="D6" s="136"/>
    </row>
    <row r="7" spans="1:5" ht="16.5" thickTop="1" thickBot="1" x14ac:dyDescent="0.3">
      <c r="B7" s="109"/>
      <c r="C7" s="142" t="s">
        <v>141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382237</v>
      </c>
      <c r="D8" s="147">
        <f t="shared" ref="D8:D21" si="0">C8/C9-1</f>
        <v>0.1179037385610211</v>
      </c>
    </row>
    <row r="9" spans="1:5" x14ac:dyDescent="0.25">
      <c r="A9" s="1"/>
      <c r="B9" s="145">
        <v>2023</v>
      </c>
      <c r="C9" s="146">
        <v>341923</v>
      </c>
      <c r="D9" s="147">
        <f t="shared" si="0"/>
        <v>-1.2268397484394011E-3</v>
      </c>
    </row>
    <row r="10" spans="1:5" x14ac:dyDescent="0.25">
      <c r="A10" s="1"/>
      <c r="B10" s="145">
        <v>2022</v>
      </c>
      <c r="C10" s="146">
        <v>342343</v>
      </c>
      <c r="D10" s="147">
        <f t="shared" si="0"/>
        <v>0.8841837605191174</v>
      </c>
    </row>
    <row r="11" spans="1:5" x14ac:dyDescent="0.25">
      <c r="A11" s="1"/>
      <c r="B11" s="145">
        <v>2021</v>
      </c>
      <c r="C11" s="146">
        <v>181693</v>
      </c>
      <c r="D11" s="147">
        <f t="shared" si="0"/>
        <v>0.76173484723609319</v>
      </c>
    </row>
    <row r="12" spans="1:5" x14ac:dyDescent="0.25">
      <c r="A12" s="1" t="s">
        <v>75</v>
      </c>
      <c r="B12" s="145">
        <v>2020</v>
      </c>
      <c r="C12" s="146">
        <v>103133</v>
      </c>
      <c r="D12" s="147">
        <f t="shared" si="0"/>
        <v>-0.71053067364987943</v>
      </c>
    </row>
    <row r="13" spans="1:5" x14ac:dyDescent="0.25">
      <c r="A13" s="1" t="s">
        <v>77</v>
      </c>
      <c r="B13" s="145">
        <v>2019</v>
      </c>
      <c r="C13" s="146">
        <v>356283</v>
      </c>
      <c r="D13" s="147">
        <f t="shared" si="0"/>
        <v>-5.8938434595146028E-5</v>
      </c>
    </row>
    <row r="14" spans="1:5" x14ac:dyDescent="0.25">
      <c r="A14" s="1" t="s">
        <v>79</v>
      </c>
      <c r="B14" s="145">
        <v>2018</v>
      </c>
      <c r="C14" s="146">
        <v>356304</v>
      </c>
      <c r="D14" s="147">
        <f t="shared" si="0"/>
        <v>8.1859696851923847E-2</v>
      </c>
    </row>
    <row r="15" spans="1:5" x14ac:dyDescent="0.25">
      <c r="A15" s="1" t="s">
        <v>81</v>
      </c>
      <c r="B15" s="145">
        <v>2017</v>
      </c>
      <c r="C15" s="146">
        <v>329344</v>
      </c>
      <c r="D15" s="147">
        <f t="shared" si="0"/>
        <v>3.1892594739398206E-2</v>
      </c>
    </row>
    <row r="16" spans="1:5" x14ac:dyDescent="0.25">
      <c r="A16" s="1" t="s">
        <v>83</v>
      </c>
      <c r="B16" s="145">
        <v>2016</v>
      </c>
      <c r="C16" s="146">
        <v>319165</v>
      </c>
      <c r="D16" s="147">
        <f>C16/C17-1</f>
        <v>9.6172934060989812E-2</v>
      </c>
    </row>
    <row r="17" spans="1:4" x14ac:dyDescent="0.25">
      <c r="A17" s="1" t="s">
        <v>85</v>
      </c>
      <c r="B17" s="145">
        <v>2015</v>
      </c>
      <c r="C17" s="146">
        <v>291163</v>
      </c>
      <c r="D17" s="147">
        <f t="shared" si="0"/>
        <v>-2.2148859140644461E-2</v>
      </c>
    </row>
    <row r="18" spans="1:4" x14ac:dyDescent="0.25">
      <c r="A18" s="1" t="s">
        <v>87</v>
      </c>
      <c r="B18" s="145">
        <v>2014</v>
      </c>
      <c r="C18" s="146">
        <v>297758</v>
      </c>
      <c r="D18" s="147">
        <f t="shared" si="0"/>
        <v>-9.8380610934812651E-2</v>
      </c>
    </row>
    <row r="19" spans="1:4" x14ac:dyDescent="0.25">
      <c r="A19" s="1" t="s">
        <v>89</v>
      </c>
      <c r="B19" s="145">
        <v>2013</v>
      </c>
      <c r="C19" s="146">
        <v>330248</v>
      </c>
      <c r="D19" s="147">
        <f t="shared" si="0"/>
        <v>5.55742006833706E-2</v>
      </c>
    </row>
    <row r="20" spans="1:4" x14ac:dyDescent="0.25">
      <c r="A20" s="1" t="s">
        <v>91</v>
      </c>
      <c r="B20" s="145">
        <v>2012</v>
      </c>
      <c r="C20" s="146">
        <v>312861</v>
      </c>
      <c r="D20" s="147">
        <f>C20/C21-1</f>
        <v>-6.7772924202785356E-2</v>
      </c>
    </row>
    <row r="21" spans="1:4" x14ac:dyDescent="0.25">
      <c r="A21" s="1" t="s">
        <v>93</v>
      </c>
      <c r="B21" s="145">
        <v>2011</v>
      </c>
      <c r="C21" s="146">
        <v>335606</v>
      </c>
      <c r="D21" s="147">
        <f t="shared" si="0"/>
        <v>-0.11080553325543752</v>
      </c>
    </row>
    <row r="22" spans="1:4" x14ac:dyDescent="0.25">
      <c r="A22" s="1" t="s">
        <v>95</v>
      </c>
      <c r="B22" s="145">
        <v>2010</v>
      </c>
      <c r="C22" s="146">
        <v>377427</v>
      </c>
      <c r="D22" s="147"/>
    </row>
    <row r="23" spans="1:4" ht="6" customHeight="1" x14ac:dyDescent="0.25"/>
    <row r="24" spans="1:4" x14ac:dyDescent="0.25">
      <c r="B24" s="131" t="s">
        <v>58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B826-3C0B-4626-9ACE-B8CB40E5E6F7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327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214</v>
      </c>
      <c r="D6" s="136"/>
    </row>
    <row r="7" spans="1:5" ht="16.5" thickTop="1" thickBot="1" x14ac:dyDescent="0.3">
      <c r="B7" s="109"/>
      <c r="C7" s="142" t="s">
        <v>141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275953</v>
      </c>
      <c r="D8" s="147">
        <f t="shared" ref="D8:D21" si="0">C8/C9-1</f>
        <v>0.1046073172684332</v>
      </c>
    </row>
    <row r="9" spans="1:5" x14ac:dyDescent="0.25">
      <c r="A9" s="1"/>
      <c r="B9" s="145">
        <v>2023</v>
      </c>
      <c r="C9" s="146">
        <v>249820</v>
      </c>
      <c r="D9" s="147">
        <f t="shared" si="0"/>
        <v>1.987328129592747E-2</v>
      </c>
    </row>
    <row r="10" spans="1:5" x14ac:dyDescent="0.25">
      <c r="A10" s="1"/>
      <c r="B10" s="145">
        <v>2022</v>
      </c>
      <c r="C10" s="146">
        <v>244952</v>
      </c>
      <c r="D10" s="147">
        <f t="shared" si="0"/>
        <v>1.1355140186915889</v>
      </c>
    </row>
    <row r="11" spans="1:5" x14ac:dyDescent="0.25">
      <c r="A11" s="1"/>
      <c r="B11" s="145">
        <v>2021</v>
      </c>
      <c r="C11" s="146">
        <v>114704</v>
      </c>
      <c r="D11" s="147">
        <f t="shared" si="0"/>
        <v>0.53320946894256349</v>
      </c>
    </row>
    <row r="12" spans="1:5" x14ac:dyDescent="0.25">
      <c r="A12" s="1" t="s">
        <v>75</v>
      </c>
      <c r="B12" s="145">
        <v>2020</v>
      </c>
      <c r="C12" s="146">
        <v>74813</v>
      </c>
      <c r="D12" s="147">
        <f t="shared" si="0"/>
        <v>-0.73677692202139899</v>
      </c>
    </row>
    <row r="13" spans="1:5" x14ac:dyDescent="0.25">
      <c r="A13" s="1" t="s">
        <v>77</v>
      </c>
      <c r="B13" s="145">
        <v>2019</v>
      </c>
      <c r="C13" s="146">
        <v>284219</v>
      </c>
      <c r="D13" s="147">
        <f t="shared" si="0"/>
        <v>6.5863884555382279E-2</v>
      </c>
    </row>
    <row r="14" spans="1:5" x14ac:dyDescent="0.25">
      <c r="A14" s="1" t="s">
        <v>79</v>
      </c>
      <c r="B14" s="145">
        <v>2018</v>
      </c>
      <c r="C14" s="146">
        <v>266656</v>
      </c>
      <c r="D14" s="147">
        <f t="shared" si="0"/>
        <v>0.10204368400388475</v>
      </c>
    </row>
    <row r="15" spans="1:5" x14ac:dyDescent="0.25">
      <c r="A15" s="1" t="s">
        <v>81</v>
      </c>
      <c r="B15" s="145">
        <v>2017</v>
      </c>
      <c r="C15" s="146">
        <v>241965</v>
      </c>
      <c r="D15" s="147">
        <f>C15/C16-1</f>
        <v>3.4980559226988728E-2</v>
      </c>
    </row>
    <row r="16" spans="1:5" x14ac:dyDescent="0.25">
      <c r="A16" s="1" t="s">
        <v>83</v>
      </c>
      <c r="B16" s="145">
        <v>2016</v>
      </c>
      <c r="C16" s="146">
        <v>233787</v>
      </c>
      <c r="D16" s="147">
        <f>C16/C17-1</f>
        <v>0.15508552456051938</v>
      </c>
    </row>
    <row r="17" spans="1:4" x14ac:dyDescent="0.25">
      <c r="A17" s="1" t="s">
        <v>85</v>
      </c>
      <c r="B17" s="145">
        <v>2015</v>
      </c>
      <c r="C17" s="146">
        <v>202398</v>
      </c>
      <c r="D17" s="147">
        <f t="shared" si="0"/>
        <v>-4.7597088178135016E-2</v>
      </c>
    </row>
    <row r="18" spans="1:4" x14ac:dyDescent="0.25">
      <c r="A18" s="1" t="s">
        <v>87</v>
      </c>
      <c r="B18" s="145">
        <v>2014</v>
      </c>
      <c r="C18" s="146">
        <v>212513</v>
      </c>
      <c r="D18" s="147">
        <f t="shared" si="0"/>
        <v>-0.1062169846236668</v>
      </c>
    </row>
    <row r="19" spans="1:4" x14ac:dyDescent="0.25">
      <c r="A19" s="1" t="s">
        <v>89</v>
      </c>
      <c r="B19" s="145">
        <v>2013</v>
      </c>
      <c r="C19" s="146">
        <v>237768</v>
      </c>
      <c r="D19" s="147">
        <f t="shared" si="0"/>
        <v>4.5345432483051562E-2</v>
      </c>
    </row>
    <row r="20" spans="1:4" x14ac:dyDescent="0.25">
      <c r="A20" s="1" t="s">
        <v>91</v>
      </c>
      <c r="B20" s="145">
        <v>2012</v>
      </c>
      <c r="C20" s="146">
        <v>227454</v>
      </c>
      <c r="D20" s="147">
        <f>C20/C21-1</f>
        <v>-4.5289702993569603E-2</v>
      </c>
    </row>
    <row r="21" spans="1:4" x14ac:dyDescent="0.25">
      <c r="A21" s="1" t="s">
        <v>93</v>
      </c>
      <c r="B21" s="145">
        <v>2011</v>
      </c>
      <c r="C21" s="146">
        <v>238244</v>
      </c>
      <c r="D21" s="147">
        <f t="shared" si="0"/>
        <v>-9.5175158751861E-2</v>
      </c>
    </row>
    <row r="22" spans="1:4" x14ac:dyDescent="0.25">
      <c r="A22" s="1" t="s">
        <v>95</v>
      </c>
      <c r="B22" s="145">
        <v>2010</v>
      </c>
      <c r="C22" s="146">
        <v>263304</v>
      </c>
      <c r="D22" s="147"/>
    </row>
    <row r="23" spans="1:4" ht="6" customHeight="1" x14ac:dyDescent="0.25"/>
    <row r="24" spans="1:4" x14ac:dyDescent="0.25">
      <c r="B24" s="131" t="s">
        <v>58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EE69-5A6F-4FA1-AE2C-A0A4AF18F3AB}">
  <sheetPr>
    <tabColor rgb="FF92D050"/>
  </sheetPr>
  <dimension ref="B1:W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61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62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232</v>
      </c>
      <c r="O6" s="116" t="s">
        <v>233</v>
      </c>
      <c r="P6" s="116" t="s">
        <v>234</v>
      </c>
      <c r="Q6" s="116" t="s">
        <v>235</v>
      </c>
      <c r="R6" s="116" t="s">
        <v>236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46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125536.00000000001</v>
      </c>
      <c r="H7" s="118">
        <v>127400</v>
      </c>
      <c r="I7" s="119">
        <f t="shared" ref="I7:I52" si="0">IFERROR(H7/G7-1,"-")</f>
        <v>1.4848330359418682E-2</v>
      </c>
      <c r="J7" s="119">
        <f t="shared" ref="J7:J52" si="1">IFERROR(H7/D7-1,"-")</f>
        <v>0.91288419092806405</v>
      </c>
      <c r="K7" s="118">
        <f t="shared" ref="K7:K52" si="2">IFERROR(H7-G7,"-")</f>
        <v>1863.9999999999854</v>
      </c>
      <c r="L7" s="118">
        <f t="shared" ref="L7:L52" si="3">IFERROR(H7-D7,"-")</f>
        <v>60799</v>
      </c>
      <c r="M7" s="119">
        <f>H7/H7</f>
        <v>1</v>
      </c>
      <c r="N7" s="118">
        <v>99473</v>
      </c>
      <c r="O7" s="118">
        <v>124678</v>
      </c>
      <c r="P7" s="118">
        <v>124185</v>
      </c>
      <c r="Q7" s="118">
        <v>127485</v>
      </c>
      <c r="R7" s="118">
        <v>125343</v>
      </c>
      <c r="S7" s="119">
        <f t="shared" ref="S7:S52" si="4">IFERROR(R7/Q7-1,"-")</f>
        <v>-1.6801976703141541E-2</v>
      </c>
      <c r="T7" s="119">
        <f t="shared" ref="T7:T52" si="5">IFERROR(R7/N7-1,"-")</f>
        <v>0.26007057191398664</v>
      </c>
      <c r="U7" s="118">
        <f t="shared" ref="U7:U52" si="6">IFERROR(R7-Q7,"-")</f>
        <v>-2142</v>
      </c>
      <c r="V7" s="118">
        <f t="shared" ref="V7:V52" si="7">IFERROR(R7-N7,"-")</f>
        <v>25870</v>
      </c>
      <c r="W7" s="119">
        <f>R7/R7</f>
        <v>1</v>
      </c>
    </row>
    <row r="8" spans="2:23" x14ac:dyDescent="0.25">
      <c r="B8" s="120" t="s">
        <v>63</v>
      </c>
      <c r="C8" s="121">
        <v>88579</v>
      </c>
      <c r="D8" s="121">
        <v>44486.999999999993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1.0582866904938526</v>
      </c>
      <c r="K8" s="121">
        <f t="shared" si="2"/>
        <v>2249</v>
      </c>
      <c r="L8" s="121">
        <f t="shared" si="3"/>
        <v>47080.000000000007</v>
      </c>
      <c r="M8" s="122">
        <f>H8/H7</f>
        <v>0.71873626373626376</v>
      </c>
      <c r="N8" s="121">
        <v>71722</v>
      </c>
      <c r="O8" s="121">
        <v>89730</v>
      </c>
      <c r="P8" s="121">
        <v>88181</v>
      </c>
      <c r="Q8" s="121">
        <v>91848</v>
      </c>
      <c r="R8" s="121">
        <v>89325</v>
      </c>
      <c r="S8" s="122">
        <f t="shared" si="4"/>
        <v>-2.7469297099555812E-2</v>
      </c>
      <c r="T8" s="122">
        <f t="shared" si="5"/>
        <v>0.24543375812163637</v>
      </c>
      <c r="U8" s="121">
        <f t="shared" si="6"/>
        <v>-2523</v>
      </c>
      <c r="V8" s="121">
        <f t="shared" si="7"/>
        <v>17603</v>
      </c>
      <c r="W8" s="122">
        <f>R8/R7</f>
        <v>0.71264450348244412</v>
      </c>
    </row>
    <row r="9" spans="2:23" x14ac:dyDescent="0.25">
      <c r="B9" s="123" t="s">
        <v>64</v>
      </c>
      <c r="C9" s="72">
        <v>69015</v>
      </c>
      <c r="D9" s="72">
        <v>34865</v>
      </c>
      <c r="E9" s="72">
        <v>45244</v>
      </c>
      <c r="F9" s="72">
        <v>71471</v>
      </c>
      <c r="G9" s="72">
        <v>72829</v>
      </c>
      <c r="H9" s="72">
        <v>74916</v>
      </c>
      <c r="I9" s="124">
        <f t="shared" si="0"/>
        <v>2.8656167186148274E-2</v>
      </c>
      <c r="J9" s="124">
        <f t="shared" si="1"/>
        <v>1.1487451599024809</v>
      </c>
      <c r="K9" s="72">
        <f t="shared" si="2"/>
        <v>2087</v>
      </c>
      <c r="L9" s="72">
        <f t="shared" si="3"/>
        <v>40051</v>
      </c>
      <c r="M9" s="124">
        <f>H9/H7</f>
        <v>0.58803767660910522</v>
      </c>
      <c r="N9" s="72">
        <v>58385</v>
      </c>
      <c r="O9" s="72">
        <v>71609</v>
      </c>
      <c r="P9" s="72">
        <v>72405</v>
      </c>
      <c r="Q9" s="72">
        <v>75308</v>
      </c>
      <c r="R9" s="72">
        <v>73652</v>
      </c>
      <c r="S9" s="124">
        <f t="shared" si="4"/>
        <v>-2.1989695649864527E-2</v>
      </c>
      <c r="T9" s="124">
        <f t="shared" si="5"/>
        <v>0.26148839599212126</v>
      </c>
      <c r="U9" s="72">
        <f t="shared" si="6"/>
        <v>-1656</v>
      </c>
      <c r="V9" s="72">
        <f t="shared" si="7"/>
        <v>15267</v>
      </c>
      <c r="W9" s="124">
        <f>R9/R7</f>
        <v>0.587603615678578</v>
      </c>
    </row>
    <row r="10" spans="2:23" x14ac:dyDescent="0.25">
      <c r="B10" s="123" t="s">
        <v>65</v>
      </c>
      <c r="C10" s="72">
        <v>19564</v>
      </c>
      <c r="D10" s="72">
        <v>9622</v>
      </c>
      <c r="E10" s="72">
        <v>11547</v>
      </c>
      <c r="F10" s="72">
        <v>18032</v>
      </c>
      <c r="G10" s="72">
        <v>16489</v>
      </c>
      <c r="H10" s="72">
        <v>16651</v>
      </c>
      <c r="I10" s="124">
        <f t="shared" si="0"/>
        <v>9.8247316392747752E-3</v>
      </c>
      <c r="J10" s="124">
        <f t="shared" si="1"/>
        <v>0.73051340677613807</v>
      </c>
      <c r="K10" s="72">
        <f t="shared" si="2"/>
        <v>162</v>
      </c>
      <c r="L10" s="72">
        <f t="shared" si="3"/>
        <v>7029</v>
      </c>
      <c r="M10" s="124">
        <f>H10/H7</f>
        <v>0.13069858712715857</v>
      </c>
      <c r="N10" s="72">
        <v>13337</v>
      </c>
      <c r="O10" s="72">
        <v>18121</v>
      </c>
      <c r="P10" s="72">
        <v>15776</v>
      </c>
      <c r="Q10" s="72">
        <v>16540</v>
      </c>
      <c r="R10" s="72">
        <v>15673</v>
      </c>
      <c r="S10" s="124">
        <f t="shared" si="4"/>
        <v>-5.2418379685610694E-2</v>
      </c>
      <c r="T10" s="124">
        <f t="shared" si="5"/>
        <v>0.17515183324585748</v>
      </c>
      <c r="U10" s="72">
        <f t="shared" si="6"/>
        <v>-867</v>
      </c>
      <c r="V10" s="72">
        <f t="shared" si="7"/>
        <v>2336</v>
      </c>
      <c r="W10" s="124">
        <f>R10/R7</f>
        <v>0.12504088780386619</v>
      </c>
    </row>
    <row r="11" spans="2:23" x14ac:dyDescent="0.25">
      <c r="B11" s="120" t="s">
        <v>66</v>
      </c>
      <c r="C11" s="121">
        <v>43565</v>
      </c>
      <c r="D11" s="121">
        <v>22114</v>
      </c>
      <c r="E11" s="121">
        <v>25665.000000000004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27751</v>
      </c>
      <c r="O11" s="121">
        <v>34948</v>
      </c>
      <c r="P11" s="121">
        <v>36004</v>
      </c>
      <c r="Q11" s="121">
        <v>35637</v>
      </c>
      <c r="R11" s="121">
        <v>36018</v>
      </c>
      <c r="S11" s="122">
        <f t="shared" si="4"/>
        <v>1.0691135617476144E-2</v>
      </c>
      <c r="T11" s="122">
        <f t="shared" si="5"/>
        <v>0.29789917480451145</v>
      </c>
      <c r="U11" s="121">
        <f t="shared" si="6"/>
        <v>381</v>
      </c>
      <c r="V11" s="121">
        <f t="shared" si="7"/>
        <v>8267</v>
      </c>
      <c r="W11" s="122">
        <f>R11/R7</f>
        <v>0.28735549651755582</v>
      </c>
    </row>
    <row r="12" spans="2:23" x14ac:dyDescent="0.25">
      <c r="B12" s="117" t="s">
        <v>47</v>
      </c>
      <c r="C12" s="125">
        <v>46648</v>
      </c>
      <c r="D12" s="125">
        <v>23742</v>
      </c>
      <c r="E12" s="125">
        <v>29697.000000000004</v>
      </c>
      <c r="F12" s="125">
        <v>44233</v>
      </c>
      <c r="G12" s="125">
        <v>45902</v>
      </c>
      <c r="H12" s="125">
        <v>46521.000000000007</v>
      </c>
      <c r="I12" s="126">
        <f t="shared" si="0"/>
        <v>1.3485251187312253E-2</v>
      </c>
      <c r="J12" s="126">
        <f t="shared" si="1"/>
        <v>0.95943896891584557</v>
      </c>
      <c r="K12" s="125">
        <f t="shared" si="2"/>
        <v>619.00000000000728</v>
      </c>
      <c r="L12" s="125">
        <f t="shared" si="3"/>
        <v>22779.000000000007</v>
      </c>
      <c r="M12" s="119">
        <f>H12/H12</f>
        <v>1</v>
      </c>
      <c r="N12" s="125">
        <v>37662</v>
      </c>
      <c r="O12" s="125">
        <v>44069</v>
      </c>
      <c r="P12" s="125">
        <v>44891</v>
      </c>
      <c r="Q12" s="125">
        <v>46395</v>
      </c>
      <c r="R12" s="125">
        <v>45273.000000000007</v>
      </c>
      <c r="S12" s="126">
        <f t="shared" si="4"/>
        <v>-2.4183640478499635E-2</v>
      </c>
      <c r="T12" s="126">
        <f t="shared" si="5"/>
        <v>0.20208698422813476</v>
      </c>
      <c r="U12" s="125">
        <f t="shared" si="6"/>
        <v>-1121.9999999999927</v>
      </c>
      <c r="V12" s="125">
        <f t="shared" si="7"/>
        <v>7611.0000000000073</v>
      </c>
      <c r="W12" s="119">
        <f>R12/R12</f>
        <v>1</v>
      </c>
    </row>
    <row r="13" spans="2:23" x14ac:dyDescent="0.25">
      <c r="B13" s="120" t="s">
        <v>63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0.75645407450398738</v>
      </c>
      <c r="N13" s="121">
        <v>30395</v>
      </c>
      <c r="O13" s="121">
        <v>34314</v>
      </c>
      <c r="P13" s="121">
        <v>34058</v>
      </c>
      <c r="Q13" s="121">
        <v>35008</v>
      </c>
      <c r="R13" s="121">
        <v>33654</v>
      </c>
      <c r="S13" s="122">
        <f t="shared" si="4"/>
        <v>-3.8676873857404037E-2</v>
      </c>
      <c r="T13" s="122">
        <f t="shared" si="5"/>
        <v>0.10722158249712122</v>
      </c>
      <c r="U13" s="121">
        <f t="shared" si="6"/>
        <v>-1354</v>
      </c>
      <c r="V13" s="121">
        <f t="shared" si="7"/>
        <v>3259</v>
      </c>
      <c r="W13" s="122">
        <f>R13/R12</f>
        <v>0.74335696772910997</v>
      </c>
    </row>
    <row r="14" spans="2:23" x14ac:dyDescent="0.25">
      <c r="B14" s="123" t="s">
        <v>64</v>
      </c>
      <c r="C14" s="72">
        <v>27660</v>
      </c>
      <c r="D14" s="72">
        <v>14847</v>
      </c>
      <c r="E14" s="72">
        <v>20181</v>
      </c>
      <c r="F14" s="72">
        <v>29820</v>
      </c>
      <c r="G14" s="72">
        <v>30493</v>
      </c>
      <c r="H14" s="72">
        <v>31141</v>
      </c>
      <c r="I14" s="124">
        <f t="shared" si="0"/>
        <v>2.1250778867281106E-2</v>
      </c>
      <c r="J14" s="124">
        <f t="shared" si="1"/>
        <v>1.0974607664848119</v>
      </c>
      <c r="K14" s="72">
        <f t="shared" si="2"/>
        <v>648</v>
      </c>
      <c r="L14" s="72">
        <f t="shared" si="3"/>
        <v>16294</v>
      </c>
      <c r="M14" s="124">
        <f>H14/H12</f>
        <v>0.66939661658175864</v>
      </c>
      <c r="N14" s="72">
        <v>26473</v>
      </c>
      <c r="O14" s="72">
        <v>29302</v>
      </c>
      <c r="P14" s="72">
        <v>29733</v>
      </c>
      <c r="Q14" s="72">
        <v>31003</v>
      </c>
      <c r="R14" s="72">
        <v>29549</v>
      </c>
      <c r="S14" s="124">
        <f t="shared" si="4"/>
        <v>-4.689868722381707E-2</v>
      </c>
      <c r="T14" s="124">
        <f t="shared" si="5"/>
        <v>0.11619385789294756</v>
      </c>
      <c r="U14" s="72">
        <f t="shared" si="6"/>
        <v>-1454</v>
      </c>
      <c r="V14" s="72">
        <f t="shared" si="7"/>
        <v>3076</v>
      </c>
      <c r="W14" s="124">
        <f>R14/R12</f>
        <v>0.65268482318379595</v>
      </c>
    </row>
    <row r="15" spans="2:23" x14ac:dyDescent="0.25">
      <c r="B15" s="123" t="s">
        <v>65</v>
      </c>
      <c r="C15" s="72">
        <v>6390.0000000000009</v>
      </c>
      <c r="D15" s="72">
        <v>2720</v>
      </c>
      <c r="E15" s="72">
        <v>3159.0000000000005</v>
      </c>
      <c r="F15" s="72">
        <v>5006.0000000000009</v>
      </c>
      <c r="G15" s="72">
        <v>4453</v>
      </c>
      <c r="H15" s="72">
        <v>4050</v>
      </c>
      <c r="I15" s="124">
        <f t="shared" si="0"/>
        <v>-9.0500785986975085E-2</v>
      </c>
      <c r="J15" s="124">
        <f t="shared" si="1"/>
        <v>0.48897058823529416</v>
      </c>
      <c r="K15" s="72">
        <f t="shared" si="2"/>
        <v>-403</v>
      </c>
      <c r="L15" s="72">
        <f t="shared" si="3"/>
        <v>1330</v>
      </c>
      <c r="M15" s="124">
        <f>H15/H12</f>
        <v>8.7057457922228659E-2</v>
      </c>
      <c r="N15" s="72">
        <v>3922</v>
      </c>
      <c r="O15" s="72">
        <v>5012</v>
      </c>
      <c r="P15" s="72">
        <v>4325</v>
      </c>
      <c r="Q15" s="72">
        <v>4004.9999999999995</v>
      </c>
      <c r="R15" s="72">
        <v>4105</v>
      </c>
      <c r="S15" s="124">
        <f t="shared" si="4"/>
        <v>2.4968789013732895E-2</v>
      </c>
      <c r="T15" s="124">
        <f t="shared" si="5"/>
        <v>4.6659867414584388E-2</v>
      </c>
      <c r="U15" s="72">
        <f t="shared" si="6"/>
        <v>100.00000000000045</v>
      </c>
      <c r="V15" s="72">
        <f t="shared" si="7"/>
        <v>183</v>
      </c>
      <c r="W15" s="124">
        <f>R15/R12</f>
        <v>9.0672144545313971E-2</v>
      </c>
    </row>
    <row r="16" spans="2:23" x14ac:dyDescent="0.25">
      <c r="B16" s="120" t="s">
        <v>66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10956.000000000002</v>
      </c>
      <c r="H16" s="121">
        <v>11330</v>
      </c>
      <c r="I16" s="122">
        <f t="shared" si="0"/>
        <v>3.4136546184738714E-2</v>
      </c>
      <c r="J16" s="122">
        <f t="shared" si="1"/>
        <v>0.83452072538860111</v>
      </c>
      <c r="K16" s="121">
        <f t="shared" si="2"/>
        <v>373.99999999999818</v>
      </c>
      <c r="L16" s="121">
        <f t="shared" si="3"/>
        <v>5154</v>
      </c>
      <c r="M16" s="122">
        <f>H16/H12</f>
        <v>0.24354592549601251</v>
      </c>
      <c r="N16" s="121">
        <v>7267</v>
      </c>
      <c r="O16" s="121">
        <v>9755</v>
      </c>
      <c r="P16" s="121">
        <v>10833</v>
      </c>
      <c r="Q16" s="121">
        <v>11387</v>
      </c>
      <c r="R16" s="121">
        <v>11619</v>
      </c>
      <c r="S16" s="122">
        <f t="shared" si="4"/>
        <v>2.0374110828137448E-2</v>
      </c>
      <c r="T16" s="122">
        <f t="shared" si="5"/>
        <v>0.59887161139397271</v>
      </c>
      <c r="U16" s="121">
        <f t="shared" si="6"/>
        <v>232</v>
      </c>
      <c r="V16" s="121">
        <f t="shared" si="7"/>
        <v>4352</v>
      </c>
      <c r="W16" s="122">
        <f>R16/R12</f>
        <v>0.25664303227088991</v>
      </c>
    </row>
    <row r="17" spans="2:23" x14ac:dyDescent="0.25">
      <c r="B17" s="117" t="s">
        <v>51</v>
      </c>
      <c r="C17" s="125">
        <v>21340</v>
      </c>
      <c r="D17" s="125">
        <v>9244</v>
      </c>
      <c r="E17" s="125">
        <v>11050</v>
      </c>
      <c r="F17" s="125">
        <v>18364</v>
      </c>
      <c r="G17" s="125">
        <v>19209</v>
      </c>
      <c r="H17" s="125">
        <v>20011</v>
      </c>
      <c r="I17" s="126">
        <f t="shared" si="0"/>
        <v>4.175126242906968E-2</v>
      </c>
      <c r="J17" s="126">
        <f t="shared" si="1"/>
        <v>1.1647555170921677</v>
      </c>
      <c r="K17" s="125">
        <f t="shared" si="2"/>
        <v>802</v>
      </c>
      <c r="L17" s="125">
        <f t="shared" si="3"/>
        <v>10767</v>
      </c>
      <c r="M17" s="119">
        <f>H17/H17</f>
        <v>1</v>
      </c>
      <c r="N17" s="125">
        <v>15262</v>
      </c>
      <c r="O17" s="125">
        <v>18637</v>
      </c>
      <c r="P17" s="125">
        <v>19434</v>
      </c>
      <c r="Q17" s="125">
        <v>20210</v>
      </c>
      <c r="R17" s="125">
        <v>20110.999999999996</v>
      </c>
      <c r="S17" s="126">
        <f t="shared" si="4"/>
        <v>-4.8985650667987546E-3</v>
      </c>
      <c r="T17" s="126">
        <f t="shared" si="5"/>
        <v>0.31771720613287879</v>
      </c>
      <c r="U17" s="125">
        <f t="shared" si="6"/>
        <v>-99.000000000003638</v>
      </c>
      <c r="V17" s="125">
        <f t="shared" si="7"/>
        <v>4848.9999999999964</v>
      </c>
      <c r="W17" s="119">
        <f>R17/R17</f>
        <v>1</v>
      </c>
    </row>
    <row r="18" spans="2:23" x14ac:dyDescent="0.25">
      <c r="B18" s="120" t="s">
        <v>63</v>
      </c>
      <c r="C18" s="121">
        <v>16096</v>
      </c>
      <c r="D18" s="121">
        <v>6499</v>
      </c>
      <c r="E18" s="121">
        <v>8111</v>
      </c>
      <c r="F18" s="121">
        <v>14162</v>
      </c>
      <c r="G18" s="121">
        <v>14862</v>
      </c>
      <c r="H18" s="121">
        <v>15621</v>
      </c>
      <c r="I18" s="122">
        <f t="shared" si="0"/>
        <v>5.106984255147351E-2</v>
      </c>
      <c r="J18" s="122">
        <f t="shared" si="1"/>
        <v>1.4036005539313741</v>
      </c>
      <c r="K18" s="121">
        <f t="shared" si="2"/>
        <v>759</v>
      </c>
      <c r="L18" s="121">
        <f t="shared" si="3"/>
        <v>9122</v>
      </c>
      <c r="M18" s="122">
        <f>H18/H17</f>
        <v>0.78062065863774921</v>
      </c>
      <c r="N18" s="121">
        <v>12016</v>
      </c>
      <c r="O18" s="121">
        <v>14288</v>
      </c>
      <c r="P18" s="121">
        <v>15087</v>
      </c>
      <c r="Q18" s="121">
        <v>15777</v>
      </c>
      <c r="R18" s="121">
        <v>15658</v>
      </c>
      <c r="S18" s="122">
        <f t="shared" si="4"/>
        <v>-7.5426253406858379E-3</v>
      </c>
      <c r="T18" s="122">
        <f t="shared" si="5"/>
        <v>0.30309587217043932</v>
      </c>
      <c r="U18" s="121">
        <f t="shared" si="6"/>
        <v>-119</v>
      </c>
      <c r="V18" s="121">
        <f t="shared" si="7"/>
        <v>3642</v>
      </c>
      <c r="W18" s="122">
        <f>R18/R17</f>
        <v>0.77857888717617241</v>
      </c>
    </row>
    <row r="19" spans="2:23" x14ac:dyDescent="0.25">
      <c r="B19" s="123" t="s">
        <v>64</v>
      </c>
      <c r="C19" s="72">
        <v>12913</v>
      </c>
      <c r="D19" s="72">
        <v>5381</v>
      </c>
      <c r="E19" s="72">
        <v>6550.0000000000009</v>
      </c>
      <c r="F19" s="72">
        <v>12095</v>
      </c>
      <c r="G19" s="72">
        <v>12793</v>
      </c>
      <c r="H19" s="72">
        <v>13518</v>
      </c>
      <c r="I19" s="124">
        <f t="shared" si="0"/>
        <v>5.66716172907058E-2</v>
      </c>
      <c r="J19" s="124">
        <f t="shared" si="1"/>
        <v>1.5121724586508085</v>
      </c>
      <c r="K19" s="72">
        <f t="shared" si="2"/>
        <v>725</v>
      </c>
      <c r="L19" s="72">
        <f t="shared" si="3"/>
        <v>8137</v>
      </c>
      <c r="M19" s="124">
        <f>H19/H17</f>
        <v>0.67552845934735894</v>
      </c>
      <c r="N19" s="72">
        <v>10082</v>
      </c>
      <c r="O19" s="72">
        <v>12383</v>
      </c>
      <c r="P19" s="72">
        <v>12988.000000000002</v>
      </c>
      <c r="Q19" s="72">
        <v>13674</v>
      </c>
      <c r="R19" s="72">
        <v>13498</v>
      </c>
      <c r="S19" s="124">
        <f t="shared" si="4"/>
        <v>-1.2871142313880313E-2</v>
      </c>
      <c r="T19" s="124">
        <f t="shared" si="5"/>
        <v>0.33882166236857758</v>
      </c>
      <c r="U19" s="72">
        <f t="shared" si="6"/>
        <v>-176</v>
      </c>
      <c r="V19" s="72">
        <f t="shared" si="7"/>
        <v>3416</v>
      </c>
      <c r="W19" s="124">
        <f>R19/R17</f>
        <v>0.67117497886728672</v>
      </c>
    </row>
    <row r="20" spans="2:23" x14ac:dyDescent="0.25">
      <c r="B20" s="123" t="s">
        <v>65</v>
      </c>
      <c r="C20" s="72">
        <v>3183.0000000000005</v>
      </c>
      <c r="D20" s="72">
        <v>1118</v>
      </c>
      <c r="E20" s="72">
        <v>1561</v>
      </c>
      <c r="F20" s="72">
        <v>2067</v>
      </c>
      <c r="G20" s="72">
        <v>2069</v>
      </c>
      <c r="H20" s="72">
        <v>2103</v>
      </c>
      <c r="I20" s="124">
        <f t="shared" si="0"/>
        <v>1.6433059449009191E-2</v>
      </c>
      <c r="J20" s="124">
        <f t="shared" si="1"/>
        <v>0.88103756708407865</v>
      </c>
      <c r="K20" s="72">
        <f t="shared" si="2"/>
        <v>34</v>
      </c>
      <c r="L20" s="72">
        <f t="shared" si="3"/>
        <v>985</v>
      </c>
      <c r="M20" s="124">
        <f>H20/H17</f>
        <v>0.10509219929039028</v>
      </c>
      <c r="N20" s="72">
        <v>1934</v>
      </c>
      <c r="O20" s="72">
        <v>1905</v>
      </c>
      <c r="P20" s="72">
        <v>2099</v>
      </c>
      <c r="Q20" s="72">
        <v>2103</v>
      </c>
      <c r="R20" s="72">
        <v>2160</v>
      </c>
      <c r="S20" s="124">
        <f t="shared" si="4"/>
        <v>2.7104136947218249E-2</v>
      </c>
      <c r="T20" s="124">
        <f t="shared" si="5"/>
        <v>0.11685625646328845</v>
      </c>
      <c r="U20" s="72">
        <f t="shared" si="6"/>
        <v>57</v>
      </c>
      <c r="V20" s="72">
        <f t="shared" si="7"/>
        <v>226</v>
      </c>
      <c r="W20" s="124">
        <f>R20/R17</f>
        <v>0.1074039083088857</v>
      </c>
    </row>
    <row r="21" spans="2:23" x14ac:dyDescent="0.25">
      <c r="B21" s="120" t="s">
        <v>66</v>
      </c>
      <c r="C21" s="121">
        <v>5245</v>
      </c>
      <c r="D21" s="121">
        <v>2744.9999999999995</v>
      </c>
      <c r="E21" s="121">
        <v>2940</v>
      </c>
      <c r="F21" s="121">
        <v>4202</v>
      </c>
      <c r="G21" s="121">
        <v>4347</v>
      </c>
      <c r="H21" s="121">
        <v>4390</v>
      </c>
      <c r="I21" s="122">
        <f t="shared" si="0"/>
        <v>9.8918794570967972E-3</v>
      </c>
      <c r="J21" s="122">
        <f t="shared" si="1"/>
        <v>0.59927140255009137</v>
      </c>
      <c r="K21" s="121">
        <f t="shared" si="2"/>
        <v>43</v>
      </c>
      <c r="L21" s="121">
        <f t="shared" si="3"/>
        <v>1645.0000000000005</v>
      </c>
      <c r="M21" s="122">
        <f>H21/H17</f>
        <v>0.21937934136225076</v>
      </c>
      <c r="N21" s="121">
        <v>3246</v>
      </c>
      <c r="O21" s="121">
        <v>4349</v>
      </c>
      <c r="P21" s="121">
        <v>4347</v>
      </c>
      <c r="Q21" s="121">
        <v>4433</v>
      </c>
      <c r="R21" s="121">
        <v>4453</v>
      </c>
      <c r="S21" s="122">
        <f t="shared" si="4"/>
        <v>4.5116174148431831E-3</v>
      </c>
      <c r="T21" s="122">
        <f t="shared" si="5"/>
        <v>0.37184226740603821</v>
      </c>
      <c r="U21" s="121">
        <f t="shared" si="6"/>
        <v>20</v>
      </c>
      <c r="V21" s="121">
        <f t="shared" si="7"/>
        <v>1207</v>
      </c>
      <c r="W21" s="122">
        <f>R21/R17</f>
        <v>0.22142111282382779</v>
      </c>
    </row>
    <row r="22" spans="2:23" x14ac:dyDescent="0.25">
      <c r="B22" s="117" t="s">
        <v>49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844</v>
      </c>
      <c r="P22" s="125">
        <v>912</v>
      </c>
      <c r="Q22" s="125">
        <v>912</v>
      </c>
      <c r="R22" s="125">
        <v>916</v>
      </c>
      <c r="S22" s="126">
        <f t="shared" si="4"/>
        <v>4.3859649122806044E-3</v>
      </c>
      <c r="T22" s="126">
        <f t="shared" si="5"/>
        <v>0.14214463840398994</v>
      </c>
      <c r="U22" s="125">
        <f t="shared" si="6"/>
        <v>4</v>
      </c>
      <c r="V22" s="125">
        <f t="shared" si="7"/>
        <v>114</v>
      </c>
      <c r="W22" s="126">
        <f>R22/R22</f>
        <v>1</v>
      </c>
    </row>
    <row r="23" spans="2:23" x14ac:dyDescent="0.25">
      <c r="B23" s="120" t="s">
        <v>63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844</v>
      </c>
      <c r="P23" s="121">
        <v>898</v>
      </c>
      <c r="Q23" s="121">
        <v>898</v>
      </c>
      <c r="R23" s="121">
        <v>898</v>
      </c>
      <c r="S23" s="122">
        <f t="shared" si="4"/>
        <v>0</v>
      </c>
      <c r="T23" s="122">
        <f t="shared" si="5"/>
        <v>0.1197007481296759</v>
      </c>
      <c r="U23" s="121">
        <f t="shared" si="6"/>
        <v>0</v>
      </c>
      <c r="V23" s="121">
        <f t="shared" si="7"/>
        <v>96</v>
      </c>
      <c r="W23" s="122">
        <f>R23/R22</f>
        <v>0.98034934497816595</v>
      </c>
    </row>
    <row r="24" spans="2:23" x14ac:dyDescent="0.25">
      <c r="B24" s="120" t="s">
        <v>66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50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4306</v>
      </c>
      <c r="R25" s="125">
        <v>4616</v>
      </c>
      <c r="S25" s="126">
        <f t="shared" si="4"/>
        <v>7.199256850905722E-2</v>
      </c>
      <c r="T25" s="126">
        <f t="shared" si="5"/>
        <v>7.9513564078578014E-2</v>
      </c>
      <c r="U25" s="125">
        <f t="shared" si="6"/>
        <v>310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63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3695.0000000000005</v>
      </c>
      <c r="H26" s="121">
        <v>3727.0000000000005</v>
      </c>
      <c r="I26" s="122">
        <f t="shared" si="0"/>
        <v>8.6603518267929225E-3</v>
      </c>
      <c r="J26" s="122">
        <f t="shared" si="1"/>
        <v>0.47079715864246263</v>
      </c>
      <c r="K26" s="121">
        <f t="shared" si="2"/>
        <v>32</v>
      </c>
      <c r="L26" s="121">
        <f t="shared" si="3"/>
        <v>1193.0000000000005</v>
      </c>
      <c r="M26" s="122">
        <f>H26/H25</f>
        <v>0.84187937655297052</v>
      </c>
      <c r="N26" s="121">
        <v>3576</v>
      </c>
      <c r="O26" s="121">
        <v>3862</v>
      </c>
      <c r="P26" s="121">
        <v>3576</v>
      </c>
      <c r="Q26" s="121">
        <v>3606</v>
      </c>
      <c r="R26" s="121">
        <v>3916</v>
      </c>
      <c r="S26" s="122">
        <f t="shared" si="4"/>
        <v>8.5967831392124161E-2</v>
      </c>
      <c r="T26" s="122">
        <f t="shared" si="5"/>
        <v>9.5078299776286457E-2</v>
      </c>
      <c r="U26" s="121">
        <f t="shared" si="6"/>
        <v>310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64</v>
      </c>
      <c r="C27" s="72">
        <v>3576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124" t="str">
        <f t="shared" si="0"/>
        <v>-</v>
      </c>
      <c r="J27" s="124" t="str">
        <f t="shared" si="1"/>
        <v>-</v>
      </c>
      <c r="K27" s="72">
        <f t="shared" si="2"/>
        <v>0</v>
      </c>
      <c r="L27" s="72">
        <f t="shared" si="3"/>
        <v>0</v>
      </c>
      <c r="M27" s="124">
        <f>H27/H25</f>
        <v>0</v>
      </c>
      <c r="N27" s="72">
        <v>3576</v>
      </c>
      <c r="O27" s="72">
        <v>0</v>
      </c>
      <c r="P27" s="72">
        <v>3576</v>
      </c>
      <c r="Q27" s="72">
        <v>0</v>
      </c>
      <c r="R27" s="72">
        <v>0</v>
      </c>
      <c r="S27" s="124" t="str">
        <f t="shared" si="4"/>
        <v>-</v>
      </c>
      <c r="T27" s="124">
        <f t="shared" si="5"/>
        <v>-1</v>
      </c>
      <c r="U27" s="72">
        <f t="shared" si="6"/>
        <v>0</v>
      </c>
      <c r="V27" s="72">
        <f t="shared" si="7"/>
        <v>-3576</v>
      </c>
      <c r="W27" s="124">
        <f>R27/R25</f>
        <v>0</v>
      </c>
    </row>
    <row r="28" spans="2:23" x14ac:dyDescent="0.25">
      <c r="B28" s="123" t="s">
        <v>65</v>
      </c>
      <c r="C28" s="72">
        <v>428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124" t="str">
        <f t="shared" si="0"/>
        <v>-</v>
      </c>
      <c r="J28" s="124" t="str">
        <f t="shared" si="1"/>
        <v>-</v>
      </c>
      <c r="K28" s="72">
        <f t="shared" si="2"/>
        <v>0</v>
      </c>
      <c r="L28" s="72">
        <f t="shared" si="3"/>
        <v>0</v>
      </c>
      <c r="M28" s="124">
        <f>H28/H25</f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124" t="str">
        <f t="shared" si="4"/>
        <v>-</v>
      </c>
      <c r="T28" s="124" t="str">
        <f t="shared" si="5"/>
        <v>-</v>
      </c>
      <c r="U28" s="72">
        <f t="shared" si="6"/>
        <v>0</v>
      </c>
      <c r="V28" s="72">
        <f t="shared" si="7"/>
        <v>0</v>
      </c>
      <c r="W28" s="124">
        <f>R28/R25</f>
        <v>0</v>
      </c>
    </row>
    <row r="29" spans="2:23" x14ac:dyDescent="0.25">
      <c r="B29" s="117" t="s">
        <v>51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15262</v>
      </c>
      <c r="O29" s="125">
        <v>18637</v>
      </c>
      <c r="P29" s="125">
        <v>19434</v>
      </c>
      <c r="Q29" s="125">
        <v>20210</v>
      </c>
      <c r="R29" s="125">
        <v>20110.999999999996</v>
      </c>
      <c r="S29" s="126">
        <f t="shared" si="4"/>
        <v>-4.8985650667987546E-3</v>
      </c>
      <c r="T29" s="126">
        <f t="shared" si="5"/>
        <v>0.31771720613287879</v>
      </c>
      <c r="U29" s="125">
        <f t="shared" si="6"/>
        <v>-99.000000000003638</v>
      </c>
      <c r="V29" s="125">
        <f t="shared" si="7"/>
        <v>4848.9999999999964</v>
      </c>
      <c r="W29" s="119">
        <f>R29/R29</f>
        <v>1</v>
      </c>
    </row>
    <row r="30" spans="2:23" x14ac:dyDescent="0.25">
      <c r="B30" s="120" t="s">
        <v>63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12016</v>
      </c>
      <c r="O30" s="121">
        <v>14288</v>
      </c>
      <c r="P30" s="121">
        <v>15087</v>
      </c>
      <c r="Q30" s="121">
        <v>15777</v>
      </c>
      <c r="R30" s="121">
        <v>15658</v>
      </c>
      <c r="S30" s="122">
        <f t="shared" si="4"/>
        <v>-7.5426253406858379E-3</v>
      </c>
      <c r="T30" s="122">
        <f t="shared" si="5"/>
        <v>0.30309587217043932</v>
      </c>
      <c r="U30" s="121">
        <f t="shared" si="6"/>
        <v>-119</v>
      </c>
      <c r="V30" s="121">
        <f t="shared" si="7"/>
        <v>3642</v>
      </c>
      <c r="W30" s="122">
        <f>R30/R29</f>
        <v>0.77857888717617241</v>
      </c>
    </row>
    <row r="31" spans="2:23" x14ac:dyDescent="0.25">
      <c r="B31" s="123" t="s">
        <v>64</v>
      </c>
      <c r="C31" s="72">
        <v>12913</v>
      </c>
      <c r="D31" s="72">
        <v>5381</v>
      </c>
      <c r="E31" s="72">
        <v>6550.0000000000009</v>
      </c>
      <c r="F31" s="72">
        <v>12095</v>
      </c>
      <c r="G31" s="72">
        <v>12793</v>
      </c>
      <c r="H31" s="72">
        <v>13518</v>
      </c>
      <c r="I31" s="124">
        <f t="shared" si="0"/>
        <v>5.66716172907058E-2</v>
      </c>
      <c r="J31" s="124">
        <f t="shared" si="1"/>
        <v>1.5121724586508085</v>
      </c>
      <c r="K31" s="72">
        <f t="shared" si="2"/>
        <v>725</v>
      </c>
      <c r="L31" s="72">
        <f t="shared" si="3"/>
        <v>8137</v>
      </c>
      <c r="M31" s="124">
        <f>H31/H29</f>
        <v>0.67552845934735894</v>
      </c>
      <c r="N31" s="72">
        <v>10082</v>
      </c>
      <c r="O31" s="72">
        <v>12383</v>
      </c>
      <c r="P31" s="72">
        <v>12988.000000000002</v>
      </c>
      <c r="Q31" s="72">
        <v>13674</v>
      </c>
      <c r="R31" s="72">
        <v>13498</v>
      </c>
      <c r="S31" s="124">
        <f t="shared" si="4"/>
        <v>-1.2871142313880313E-2</v>
      </c>
      <c r="T31" s="124">
        <f t="shared" si="5"/>
        <v>0.33882166236857758</v>
      </c>
      <c r="U31" s="72">
        <f t="shared" si="6"/>
        <v>-176</v>
      </c>
      <c r="V31" s="72">
        <f t="shared" si="7"/>
        <v>3416</v>
      </c>
      <c r="W31" s="124">
        <f>R31/R29</f>
        <v>0.67117497886728672</v>
      </c>
    </row>
    <row r="32" spans="2:23" x14ac:dyDescent="0.25">
      <c r="B32" s="123" t="s">
        <v>65</v>
      </c>
      <c r="C32" s="72">
        <v>3183.0000000000005</v>
      </c>
      <c r="D32" s="72">
        <v>1118</v>
      </c>
      <c r="E32" s="72">
        <v>1561</v>
      </c>
      <c r="F32" s="72">
        <v>2067</v>
      </c>
      <c r="G32" s="72">
        <v>2069</v>
      </c>
      <c r="H32" s="72">
        <v>2103</v>
      </c>
      <c r="I32" s="124">
        <f t="shared" si="0"/>
        <v>1.6433059449009191E-2</v>
      </c>
      <c r="J32" s="124">
        <f t="shared" si="1"/>
        <v>0.88103756708407865</v>
      </c>
      <c r="K32" s="72">
        <f t="shared" si="2"/>
        <v>34</v>
      </c>
      <c r="L32" s="72">
        <f t="shared" si="3"/>
        <v>985</v>
      </c>
      <c r="M32" s="124">
        <f>H32/H29</f>
        <v>0.10509219929039028</v>
      </c>
      <c r="N32" s="72">
        <v>1934</v>
      </c>
      <c r="O32" s="72">
        <v>1905</v>
      </c>
      <c r="P32" s="72">
        <v>2099</v>
      </c>
      <c r="Q32" s="72">
        <v>2103</v>
      </c>
      <c r="R32" s="72">
        <v>2160</v>
      </c>
      <c r="S32" s="124">
        <f t="shared" si="4"/>
        <v>2.7104136947218249E-2</v>
      </c>
      <c r="T32" s="124">
        <f t="shared" si="5"/>
        <v>0.11685625646328845</v>
      </c>
      <c r="U32" s="72">
        <f t="shared" si="6"/>
        <v>57</v>
      </c>
      <c r="V32" s="72">
        <f t="shared" si="7"/>
        <v>226</v>
      </c>
      <c r="W32" s="124">
        <f>R32/R29</f>
        <v>0.1074039083088857</v>
      </c>
    </row>
    <row r="33" spans="2:23" x14ac:dyDescent="0.25">
      <c r="B33" s="120" t="s">
        <v>66</v>
      </c>
      <c r="C33" s="121">
        <v>5245</v>
      </c>
      <c r="D33" s="121">
        <v>2744.9999999999995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0.59927140255009137</v>
      </c>
      <c r="K33" s="121">
        <f t="shared" si="2"/>
        <v>43</v>
      </c>
      <c r="L33" s="121">
        <f t="shared" si="3"/>
        <v>1645.0000000000005</v>
      </c>
      <c r="M33" s="122">
        <f>H33/H29</f>
        <v>0.21937934136225076</v>
      </c>
      <c r="N33" s="121">
        <v>3246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0.37184226740603821</v>
      </c>
      <c r="U33" s="121">
        <f t="shared" si="6"/>
        <v>20</v>
      </c>
      <c r="V33" s="121">
        <f t="shared" si="7"/>
        <v>1207</v>
      </c>
      <c r="W33" s="122">
        <f>R33/R29</f>
        <v>0.22142111282382779</v>
      </c>
    </row>
    <row r="34" spans="2:23" x14ac:dyDescent="0.25">
      <c r="B34" s="117" t="s">
        <v>52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638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63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638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53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4790.0000000000009</v>
      </c>
      <c r="H36" s="125">
        <v>4797</v>
      </c>
      <c r="I36" s="126">
        <f t="shared" si="0"/>
        <v>1.4613778705634406E-3</v>
      </c>
      <c r="J36" s="126">
        <f t="shared" si="1"/>
        <v>1.25</v>
      </c>
      <c r="K36" s="125">
        <f t="shared" si="2"/>
        <v>6.9999999999990905</v>
      </c>
      <c r="L36" s="125">
        <f t="shared" si="3"/>
        <v>2665</v>
      </c>
      <c r="M36" s="126">
        <f>H36/H36</f>
        <v>1</v>
      </c>
      <c r="N36" s="125">
        <v>3470</v>
      </c>
      <c r="O36" s="125">
        <v>4791</v>
      </c>
      <c r="P36" s="125">
        <v>4791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0.33573487031700289</v>
      </c>
      <c r="U36" s="125">
        <f t="shared" si="6"/>
        <v>-162</v>
      </c>
      <c r="V36" s="125">
        <f t="shared" si="7"/>
        <v>1165</v>
      </c>
      <c r="W36" s="126">
        <f>R36/R36</f>
        <v>1</v>
      </c>
    </row>
    <row r="37" spans="2:23" x14ac:dyDescent="0.25">
      <c r="B37" s="120" t="s">
        <v>63</v>
      </c>
      <c r="C37" s="121">
        <v>1801</v>
      </c>
      <c r="D37" s="121">
        <v>1559</v>
      </c>
      <c r="E37" s="121">
        <v>2544.9999999999995</v>
      </c>
      <c r="F37" s="121">
        <v>3640</v>
      </c>
      <c r="G37" s="121">
        <v>3915.0000000000005</v>
      </c>
      <c r="H37" s="121">
        <v>3915.0000000000005</v>
      </c>
      <c r="I37" s="122">
        <f t="shared" si="0"/>
        <v>0</v>
      </c>
      <c r="J37" s="122">
        <f t="shared" si="1"/>
        <v>1.5112251443232845</v>
      </c>
      <c r="K37" s="121">
        <f t="shared" si="2"/>
        <v>0</v>
      </c>
      <c r="L37" s="121">
        <f t="shared" si="3"/>
        <v>2356.0000000000005</v>
      </c>
      <c r="M37" s="122">
        <f>H37/H36</f>
        <v>0.8161350844277675</v>
      </c>
      <c r="N37" s="121">
        <v>2930</v>
      </c>
      <c r="O37" s="121">
        <v>3915.0000000000005</v>
      </c>
      <c r="P37" s="121">
        <v>3915.0000000000005</v>
      </c>
      <c r="Q37" s="121">
        <v>3915.0000000000005</v>
      </c>
      <c r="R37" s="121">
        <v>3752.9999999999995</v>
      </c>
      <c r="S37" s="122">
        <f t="shared" si="4"/>
        <v>-4.137931034482778E-2</v>
      </c>
      <c r="T37" s="122">
        <f t="shared" si="5"/>
        <v>0.28088737201365177</v>
      </c>
      <c r="U37" s="121">
        <f t="shared" si="6"/>
        <v>-162.00000000000091</v>
      </c>
      <c r="V37" s="121">
        <f t="shared" si="7"/>
        <v>822.99999999999955</v>
      </c>
      <c r="W37" s="122">
        <f>R37/R36</f>
        <v>0.8097087378640776</v>
      </c>
    </row>
    <row r="38" spans="2:23" x14ac:dyDescent="0.25">
      <c r="B38" s="120" t="s">
        <v>66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540</v>
      </c>
      <c r="O38" s="121">
        <v>876</v>
      </c>
      <c r="P38" s="121">
        <v>876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0.6333333333333333</v>
      </c>
      <c r="U38" s="121">
        <f t="shared" si="6"/>
        <v>0</v>
      </c>
      <c r="V38" s="121">
        <f t="shared" si="7"/>
        <v>342</v>
      </c>
      <c r="W38" s="122">
        <f>R38/R36</f>
        <v>0.19029126213592232</v>
      </c>
    </row>
    <row r="39" spans="2:23" x14ac:dyDescent="0.25">
      <c r="B39" s="117" t="s">
        <v>54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2246</v>
      </c>
      <c r="O39" s="125">
        <v>2624</v>
      </c>
      <c r="P39" s="125">
        <v>2651.0000000000005</v>
      </c>
      <c r="Q39" s="125">
        <v>2630</v>
      </c>
      <c r="R39" s="125">
        <v>2532</v>
      </c>
      <c r="S39" s="126">
        <f t="shared" si="4"/>
        <v>-3.7262357414448721E-2</v>
      </c>
      <c r="T39" s="126">
        <f t="shared" si="5"/>
        <v>0.12733748886910057</v>
      </c>
      <c r="U39" s="125">
        <f t="shared" si="6"/>
        <v>-98</v>
      </c>
      <c r="V39" s="125">
        <f t="shared" si="7"/>
        <v>286</v>
      </c>
      <c r="W39" s="119">
        <f>R39/R39</f>
        <v>1</v>
      </c>
    </row>
    <row r="40" spans="2:23" x14ac:dyDescent="0.25">
      <c r="B40" s="120" t="s">
        <v>63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2246</v>
      </c>
      <c r="O40" s="121">
        <v>2624</v>
      </c>
      <c r="P40" s="121">
        <v>2651.0000000000005</v>
      </c>
      <c r="Q40" s="121">
        <v>2630</v>
      </c>
      <c r="R40" s="121">
        <v>2532</v>
      </c>
      <c r="S40" s="122">
        <f t="shared" si="4"/>
        <v>-3.7262357414448721E-2</v>
      </c>
      <c r="T40" s="122">
        <f t="shared" si="5"/>
        <v>0.12733748886910057</v>
      </c>
      <c r="U40" s="121">
        <f t="shared" si="6"/>
        <v>-98</v>
      </c>
      <c r="V40" s="121">
        <f t="shared" si="7"/>
        <v>286</v>
      </c>
      <c r="W40" s="122">
        <f>R40/R39</f>
        <v>1</v>
      </c>
    </row>
    <row r="41" spans="2:23" x14ac:dyDescent="0.25">
      <c r="B41" s="123" t="s">
        <v>64</v>
      </c>
      <c r="C41" s="72">
        <v>1381</v>
      </c>
      <c r="D41" s="72">
        <v>846</v>
      </c>
      <c r="E41" s="72">
        <v>1514</v>
      </c>
      <c r="F41" s="72">
        <v>1660</v>
      </c>
      <c r="G41" s="72">
        <v>1674</v>
      </c>
      <c r="H41" s="72">
        <v>1711</v>
      </c>
      <c r="I41" s="124">
        <f t="shared" si="0"/>
        <v>2.2102747909199527E-2</v>
      </c>
      <c r="J41" s="124">
        <f t="shared" si="1"/>
        <v>1.0224586288416075</v>
      </c>
      <c r="K41" s="72">
        <f t="shared" si="2"/>
        <v>37</v>
      </c>
      <c r="L41" s="72">
        <f t="shared" si="3"/>
        <v>865</v>
      </c>
      <c r="M41" s="124">
        <f>H41/H39</f>
        <v>0.63043478260869568</v>
      </c>
      <c r="N41" s="72">
        <v>1526</v>
      </c>
      <c r="O41" s="72">
        <v>1542</v>
      </c>
      <c r="P41" s="72">
        <v>1674</v>
      </c>
      <c r="Q41" s="72">
        <v>1549</v>
      </c>
      <c r="R41" s="72">
        <v>1715</v>
      </c>
      <c r="S41" s="124">
        <f t="shared" si="4"/>
        <v>0.10716591349257576</v>
      </c>
      <c r="T41" s="124">
        <f t="shared" si="5"/>
        <v>0.12385321100917435</v>
      </c>
      <c r="U41" s="72">
        <f t="shared" si="6"/>
        <v>166</v>
      </c>
      <c r="V41" s="72">
        <f t="shared" si="7"/>
        <v>189</v>
      </c>
      <c r="W41" s="124">
        <f>R41/R39</f>
        <v>0.6773301737756714</v>
      </c>
    </row>
    <row r="42" spans="2:23" x14ac:dyDescent="0.25">
      <c r="B42" s="123" t="s">
        <v>65</v>
      </c>
      <c r="C42" s="72">
        <v>1309</v>
      </c>
      <c r="D42" s="72">
        <v>680</v>
      </c>
      <c r="E42" s="72">
        <v>756</v>
      </c>
      <c r="F42" s="72">
        <v>1020</v>
      </c>
      <c r="G42" s="72">
        <v>1100</v>
      </c>
      <c r="H42" s="72">
        <v>1003</v>
      </c>
      <c r="I42" s="124">
        <f t="shared" si="0"/>
        <v>-8.8181818181818139E-2</v>
      </c>
      <c r="J42" s="124">
        <f t="shared" si="1"/>
        <v>0.47500000000000009</v>
      </c>
      <c r="K42" s="72">
        <f t="shared" si="2"/>
        <v>-97</v>
      </c>
      <c r="L42" s="72">
        <f t="shared" si="3"/>
        <v>323</v>
      </c>
      <c r="M42" s="124">
        <f>H42/H39</f>
        <v>0.36956521739130432</v>
      </c>
      <c r="N42" s="72">
        <v>720</v>
      </c>
      <c r="O42" s="72">
        <v>1082</v>
      </c>
      <c r="P42" s="72">
        <v>977</v>
      </c>
      <c r="Q42" s="72">
        <v>1081</v>
      </c>
      <c r="R42" s="72">
        <v>817</v>
      </c>
      <c r="S42" s="124">
        <f t="shared" si="4"/>
        <v>-0.24421831637372804</v>
      </c>
      <c r="T42" s="124">
        <f t="shared" si="5"/>
        <v>0.13472222222222219</v>
      </c>
      <c r="U42" s="72">
        <f t="shared" si="6"/>
        <v>-264</v>
      </c>
      <c r="V42" s="72">
        <f t="shared" si="7"/>
        <v>97</v>
      </c>
      <c r="W42" s="124">
        <f>R42/R39</f>
        <v>0.3226698262243286</v>
      </c>
    </row>
    <row r="43" spans="2:23" x14ac:dyDescent="0.25">
      <c r="B43" s="117" t="s">
        <v>55</v>
      </c>
      <c r="C43" s="125">
        <v>6889.9999999999991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4931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0.31758264043804507</v>
      </c>
      <c r="U43" s="125">
        <f t="shared" si="6"/>
        <v>82</v>
      </c>
      <c r="V43" s="125">
        <f t="shared" si="7"/>
        <v>1566</v>
      </c>
      <c r="W43" s="119">
        <f>R43/R43</f>
        <v>1</v>
      </c>
    </row>
    <row r="44" spans="2:23" x14ac:dyDescent="0.25">
      <c r="B44" s="120" t="s">
        <v>63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3271.0000000000005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0.45368388871904597</v>
      </c>
      <c r="U44" s="121">
        <f t="shared" si="6"/>
        <v>0</v>
      </c>
      <c r="V44" s="121">
        <f t="shared" si="7"/>
        <v>1483.9999999999995</v>
      </c>
      <c r="W44" s="122">
        <f>R44/R43</f>
        <v>0.73187625057718952</v>
      </c>
    </row>
    <row r="45" spans="2:23" x14ac:dyDescent="0.25">
      <c r="B45" s="123" t="s">
        <v>64</v>
      </c>
      <c r="C45" s="72">
        <v>3379.0000000000005</v>
      </c>
      <c r="D45" s="72">
        <v>0</v>
      </c>
      <c r="E45" s="72">
        <v>2173</v>
      </c>
      <c r="F45" s="72">
        <v>3692</v>
      </c>
      <c r="G45" s="72">
        <v>3635.0000000000005</v>
      </c>
      <c r="H45" s="72">
        <v>3694</v>
      </c>
      <c r="I45" s="124">
        <f t="shared" si="0"/>
        <v>1.6231086657496396E-2</v>
      </c>
      <c r="J45" s="124" t="str">
        <f t="shared" si="1"/>
        <v>-</v>
      </c>
      <c r="K45" s="72">
        <f t="shared" si="2"/>
        <v>58.999999999999545</v>
      </c>
      <c r="L45" s="72">
        <f t="shared" si="3"/>
        <v>3694</v>
      </c>
      <c r="M45" s="124">
        <f>H45/H43</f>
        <v>0.57458391662778041</v>
      </c>
      <c r="N45" s="72">
        <v>2210</v>
      </c>
      <c r="O45" s="72">
        <v>3694</v>
      </c>
      <c r="P45" s="72">
        <v>3694</v>
      </c>
      <c r="Q45" s="72">
        <v>3694</v>
      </c>
      <c r="R45" s="72">
        <v>3694</v>
      </c>
      <c r="S45" s="124">
        <f t="shared" si="4"/>
        <v>0</v>
      </c>
      <c r="T45" s="124">
        <f t="shared" si="5"/>
        <v>0.67149321266968331</v>
      </c>
      <c r="U45" s="72">
        <f t="shared" si="6"/>
        <v>0</v>
      </c>
      <c r="V45" s="72">
        <f t="shared" si="7"/>
        <v>1484</v>
      </c>
      <c r="W45" s="124">
        <f>R45/R43</f>
        <v>0.56857010928120666</v>
      </c>
    </row>
    <row r="46" spans="2:23" x14ac:dyDescent="0.25">
      <c r="B46" s="123" t="s">
        <v>65</v>
      </c>
      <c r="C46" s="72">
        <v>1061</v>
      </c>
      <c r="D46" s="72">
        <v>0</v>
      </c>
      <c r="E46" s="72">
        <v>649</v>
      </c>
      <c r="F46" s="72">
        <v>1061</v>
      </c>
      <c r="G46" s="72">
        <v>1061</v>
      </c>
      <c r="H46" s="72">
        <v>1061</v>
      </c>
      <c r="I46" s="124">
        <f t="shared" si="0"/>
        <v>0</v>
      </c>
      <c r="J46" s="124" t="str">
        <f t="shared" si="1"/>
        <v>-</v>
      </c>
      <c r="K46" s="72">
        <f t="shared" si="2"/>
        <v>0</v>
      </c>
      <c r="L46" s="72">
        <f t="shared" si="3"/>
        <v>1061</v>
      </c>
      <c r="M46" s="124">
        <f>H46/H43</f>
        <v>0.16503344221496344</v>
      </c>
      <c r="N46" s="72">
        <v>1061</v>
      </c>
      <c r="O46" s="72">
        <v>1061</v>
      </c>
      <c r="P46" s="72">
        <v>1061</v>
      </c>
      <c r="Q46" s="72">
        <v>1061</v>
      </c>
      <c r="R46" s="72">
        <v>1061</v>
      </c>
      <c r="S46" s="124">
        <f t="shared" si="4"/>
        <v>0</v>
      </c>
      <c r="T46" s="124">
        <f t="shared" si="5"/>
        <v>0</v>
      </c>
      <c r="U46" s="72">
        <f t="shared" si="6"/>
        <v>0</v>
      </c>
      <c r="V46" s="72">
        <f t="shared" si="7"/>
        <v>0</v>
      </c>
      <c r="W46" s="124">
        <f>R46/R43</f>
        <v>0.16330614129598275</v>
      </c>
    </row>
    <row r="47" spans="2:23" x14ac:dyDescent="0.25">
      <c r="B47" s="120" t="s">
        <v>66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56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2780.9999999999995</v>
      </c>
      <c r="O48" s="125">
        <v>3043.0000000000005</v>
      </c>
      <c r="P48" s="125">
        <v>3048</v>
      </c>
      <c r="Q48" s="125">
        <v>3075.0000000000005</v>
      </c>
      <c r="R48" s="125">
        <v>3075.0000000000005</v>
      </c>
      <c r="S48" s="126">
        <f t="shared" si="4"/>
        <v>0</v>
      </c>
      <c r="T48" s="126">
        <f t="shared" si="5"/>
        <v>0.10571736785329056</v>
      </c>
      <c r="U48" s="125">
        <f t="shared" si="6"/>
        <v>0</v>
      </c>
      <c r="V48" s="125">
        <f t="shared" si="7"/>
        <v>294.00000000000091</v>
      </c>
      <c r="W48" s="119">
        <f>R48/R48</f>
        <v>1</v>
      </c>
    </row>
    <row r="49" spans="2:23" x14ac:dyDescent="0.25">
      <c r="B49" s="120" t="s">
        <v>63</v>
      </c>
      <c r="C49" s="121">
        <v>3115.0000000000005</v>
      </c>
      <c r="D49" s="121">
        <v>2065</v>
      </c>
      <c r="E49" s="121">
        <v>2788.9999999999995</v>
      </c>
      <c r="F49" s="121">
        <v>3008</v>
      </c>
      <c r="G49" s="121">
        <v>2663.0000000000005</v>
      </c>
      <c r="H49" s="121">
        <v>2710</v>
      </c>
      <c r="I49" s="122">
        <f t="shared" si="0"/>
        <v>1.7649267743146568E-2</v>
      </c>
      <c r="J49" s="122">
        <f t="shared" si="1"/>
        <v>0.3123486682808716</v>
      </c>
      <c r="K49" s="121">
        <f t="shared" si="2"/>
        <v>46.999999999999545</v>
      </c>
      <c r="L49" s="121">
        <f t="shared" si="3"/>
        <v>645</v>
      </c>
      <c r="M49" s="122">
        <f>H49/H48</f>
        <v>0.87532299741602071</v>
      </c>
      <c r="N49" s="121">
        <v>2751.0000000000005</v>
      </c>
      <c r="O49" s="121">
        <v>2839.0000000000005</v>
      </c>
      <c r="P49" s="121">
        <v>2634</v>
      </c>
      <c r="Q49" s="121">
        <v>2687.0000000000005</v>
      </c>
      <c r="R49" s="121">
        <v>2687.0000000000005</v>
      </c>
      <c r="S49" s="122">
        <f t="shared" si="4"/>
        <v>0</v>
      </c>
      <c r="T49" s="122">
        <f t="shared" si="5"/>
        <v>-2.3264267539076733E-2</v>
      </c>
      <c r="U49" s="121">
        <f t="shared" si="6"/>
        <v>0</v>
      </c>
      <c r="V49" s="121">
        <f t="shared" si="7"/>
        <v>-64</v>
      </c>
      <c r="W49" s="122">
        <f>R49/R48</f>
        <v>0.87382113821138219</v>
      </c>
    </row>
    <row r="50" spans="2:23" x14ac:dyDescent="0.25">
      <c r="B50" s="123" t="s">
        <v>64</v>
      </c>
      <c r="C50" s="72">
        <v>2464.9999999999995</v>
      </c>
      <c r="D50" s="72">
        <v>1643</v>
      </c>
      <c r="E50" s="72">
        <v>2193</v>
      </c>
      <c r="F50" s="72">
        <v>2189</v>
      </c>
      <c r="G50" s="72">
        <v>2050</v>
      </c>
      <c r="H50" s="72">
        <v>2053</v>
      </c>
      <c r="I50" s="124">
        <f t="shared" si="0"/>
        <v>1.4634146341463428E-3</v>
      </c>
      <c r="J50" s="124">
        <f t="shared" si="1"/>
        <v>0.24954351795496055</v>
      </c>
      <c r="K50" s="72">
        <f t="shared" si="2"/>
        <v>3</v>
      </c>
      <c r="L50" s="72">
        <f t="shared" si="3"/>
        <v>410</v>
      </c>
      <c r="M50" s="124">
        <f>H50/H48</f>
        <v>0.66311369509043927</v>
      </c>
      <c r="N50" s="72">
        <v>2165</v>
      </c>
      <c r="O50" s="72">
        <v>2053</v>
      </c>
      <c r="P50" s="72">
        <v>2053</v>
      </c>
      <c r="Q50" s="72">
        <v>2053</v>
      </c>
      <c r="R50" s="72">
        <v>2053</v>
      </c>
      <c r="S50" s="124">
        <f t="shared" si="4"/>
        <v>0</v>
      </c>
      <c r="T50" s="124">
        <f t="shared" si="5"/>
        <v>-5.1732101616628223E-2</v>
      </c>
      <c r="U50" s="72">
        <f t="shared" si="6"/>
        <v>0</v>
      </c>
      <c r="V50" s="72">
        <f t="shared" si="7"/>
        <v>-112</v>
      </c>
      <c r="W50" s="124">
        <f>R50/R48</f>
        <v>0.66764227642276408</v>
      </c>
    </row>
    <row r="51" spans="2:23" x14ac:dyDescent="0.25">
      <c r="B51" s="123" t="s">
        <v>65</v>
      </c>
      <c r="C51" s="72">
        <v>650</v>
      </c>
      <c r="D51" s="72">
        <v>422</v>
      </c>
      <c r="E51" s="72">
        <v>596</v>
      </c>
      <c r="F51" s="72">
        <v>819</v>
      </c>
      <c r="G51" s="72">
        <v>613</v>
      </c>
      <c r="H51" s="72">
        <v>657</v>
      </c>
      <c r="I51" s="124">
        <f t="shared" si="0"/>
        <v>7.1778140293637938E-2</v>
      </c>
      <c r="J51" s="124">
        <f t="shared" si="1"/>
        <v>0.55687203791469186</v>
      </c>
      <c r="K51" s="72">
        <f t="shared" si="2"/>
        <v>44</v>
      </c>
      <c r="L51" s="72">
        <f t="shared" si="3"/>
        <v>235</v>
      </c>
      <c r="M51" s="124">
        <f>H51/H48</f>
        <v>0.21220930232558138</v>
      </c>
      <c r="N51" s="72">
        <v>586</v>
      </c>
      <c r="O51" s="72">
        <v>786</v>
      </c>
      <c r="P51" s="72">
        <v>581</v>
      </c>
      <c r="Q51" s="72">
        <v>634</v>
      </c>
      <c r="R51" s="72">
        <v>634</v>
      </c>
      <c r="S51" s="124">
        <f t="shared" si="4"/>
        <v>0</v>
      </c>
      <c r="T51" s="124">
        <f t="shared" si="5"/>
        <v>8.1911262798634921E-2</v>
      </c>
      <c r="U51" s="72">
        <f t="shared" si="6"/>
        <v>0</v>
      </c>
      <c r="V51" s="72">
        <f t="shared" si="7"/>
        <v>48</v>
      </c>
      <c r="W51" s="124">
        <f>R51/R48</f>
        <v>0.20617886178861786</v>
      </c>
    </row>
    <row r="52" spans="2:23" x14ac:dyDescent="0.25">
      <c r="B52" s="120" t="s">
        <v>66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730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0.49041095890410968</v>
      </c>
      <c r="U52" s="121">
        <f t="shared" si="6"/>
        <v>0</v>
      </c>
      <c r="V52" s="121">
        <f t="shared" si="7"/>
        <v>358</v>
      </c>
      <c r="W52" s="122">
        <f>R52/R48</f>
        <v>0.35382113821138206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58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4E1E-8E53-486B-BF99-5004087F3FDC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328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215</v>
      </c>
      <c r="D6" s="136"/>
    </row>
    <row r="7" spans="1:5" ht="16.5" thickTop="1" thickBot="1" x14ac:dyDescent="0.3">
      <c r="B7" s="109"/>
      <c r="C7" s="142" t="s">
        <v>141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106284</v>
      </c>
      <c r="D8" s="147">
        <f t="shared" ref="D8:D21" si="0">C8/C9-1</f>
        <v>0.15396892609361257</v>
      </c>
    </row>
    <row r="9" spans="1:5" x14ac:dyDescent="0.25">
      <c r="A9" s="1"/>
      <c r="B9" s="145">
        <v>2023</v>
      </c>
      <c r="C9" s="146">
        <v>92103</v>
      </c>
      <c r="D9" s="147">
        <f t="shared" si="0"/>
        <v>-5.4296598248298134E-2</v>
      </c>
    </row>
    <row r="10" spans="1:5" x14ac:dyDescent="0.25">
      <c r="A10" s="1"/>
      <c r="B10" s="145">
        <v>2022</v>
      </c>
      <c r="C10" s="146">
        <v>97391</v>
      </c>
      <c r="D10" s="147">
        <f t="shared" si="0"/>
        <v>0.45383570436937415</v>
      </c>
    </row>
    <row r="11" spans="1:5" x14ac:dyDescent="0.25">
      <c r="A11" s="1"/>
      <c r="B11" s="145">
        <v>2021</v>
      </c>
      <c r="C11" s="146">
        <v>66989</v>
      </c>
      <c r="D11" s="147">
        <f t="shared" si="0"/>
        <v>1.3654307909604522</v>
      </c>
    </row>
    <row r="12" spans="1:5" x14ac:dyDescent="0.25">
      <c r="A12" s="1" t="s">
        <v>75</v>
      </c>
      <c r="B12" s="145">
        <v>2020</v>
      </c>
      <c r="C12" s="146">
        <v>28320</v>
      </c>
      <c r="D12" s="147">
        <f t="shared" si="0"/>
        <v>-0.6070159857904085</v>
      </c>
    </row>
    <row r="13" spans="1:5" x14ac:dyDescent="0.25">
      <c r="A13" s="1" t="s">
        <v>77</v>
      </c>
      <c r="B13" s="145">
        <v>2019</v>
      </c>
      <c r="C13" s="146">
        <v>72064</v>
      </c>
      <c r="D13" s="147">
        <f t="shared" si="0"/>
        <v>-0.19614492236301984</v>
      </c>
    </row>
    <row r="14" spans="1:5" x14ac:dyDescent="0.25">
      <c r="A14" s="1" t="s">
        <v>79</v>
      </c>
      <c r="B14" s="145">
        <v>2018</v>
      </c>
      <c r="C14" s="146">
        <v>89648</v>
      </c>
      <c r="D14" s="147">
        <f t="shared" si="0"/>
        <v>2.5967337689833947E-2</v>
      </c>
    </row>
    <row r="15" spans="1:5" x14ac:dyDescent="0.25">
      <c r="A15" s="1" t="s">
        <v>81</v>
      </c>
      <c r="B15" s="145">
        <v>2017</v>
      </c>
      <c r="C15" s="146">
        <v>87379</v>
      </c>
      <c r="D15" s="147">
        <f>C15/C16-1</f>
        <v>2.34369509709762E-2</v>
      </c>
    </row>
    <row r="16" spans="1:5" x14ac:dyDescent="0.25">
      <c r="A16" s="1" t="s">
        <v>83</v>
      </c>
      <c r="B16" s="145">
        <v>2016</v>
      </c>
      <c r="C16" s="146">
        <v>85378</v>
      </c>
      <c r="D16" s="147">
        <f>C16/C17-1</f>
        <v>-3.8156931222891877E-2</v>
      </c>
    </row>
    <row r="17" spans="1:4" x14ac:dyDescent="0.25">
      <c r="A17" s="1" t="s">
        <v>85</v>
      </c>
      <c r="B17" s="145">
        <v>2015</v>
      </c>
      <c r="C17" s="146">
        <v>88765</v>
      </c>
      <c r="D17" s="147">
        <f t="shared" si="0"/>
        <v>4.1292744442489315E-2</v>
      </c>
    </row>
    <row r="18" spans="1:4" x14ac:dyDescent="0.25">
      <c r="A18" s="1" t="s">
        <v>87</v>
      </c>
      <c r="B18" s="145">
        <v>2014</v>
      </c>
      <c r="C18" s="146">
        <v>85245</v>
      </c>
      <c r="D18" s="147">
        <f t="shared" si="0"/>
        <v>-7.823313148788924E-2</v>
      </c>
    </row>
    <row r="19" spans="1:4" x14ac:dyDescent="0.25">
      <c r="A19" s="1" t="s">
        <v>89</v>
      </c>
      <c r="B19" s="145">
        <v>2013</v>
      </c>
      <c r="C19" s="146">
        <v>92480</v>
      </c>
      <c r="D19" s="147">
        <f t="shared" si="0"/>
        <v>8.281522591825019E-2</v>
      </c>
    </row>
    <row r="20" spans="1:4" x14ac:dyDescent="0.25">
      <c r="A20" s="1" t="s">
        <v>91</v>
      </c>
      <c r="B20" s="145">
        <v>2012</v>
      </c>
      <c r="C20" s="146">
        <v>85407</v>
      </c>
      <c r="D20" s="147">
        <f>C20/C21-1</f>
        <v>-0.12278917852961113</v>
      </c>
    </row>
    <row r="21" spans="1:4" x14ac:dyDescent="0.25">
      <c r="A21" s="1" t="s">
        <v>93</v>
      </c>
      <c r="B21" s="145">
        <v>2011</v>
      </c>
      <c r="C21" s="146">
        <v>97362</v>
      </c>
      <c r="D21" s="147">
        <f t="shared" si="0"/>
        <v>-0.14686785310585948</v>
      </c>
    </row>
    <row r="22" spans="1:4" x14ac:dyDescent="0.25">
      <c r="A22" s="1" t="s">
        <v>95</v>
      </c>
      <c r="B22" s="145">
        <v>2010</v>
      </c>
      <c r="C22" s="146">
        <v>114123</v>
      </c>
      <c r="D22" s="147"/>
    </row>
    <row r="23" spans="1:4" ht="6" customHeight="1" x14ac:dyDescent="0.25"/>
    <row r="24" spans="1:4" x14ac:dyDescent="0.25">
      <c r="B24" s="131" t="s">
        <v>58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0302-3FC1-4919-A818-E61E46423356}">
  <sheetPr>
    <tabColor rgb="FF92D050"/>
  </sheetPr>
  <dimension ref="B1:S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67</v>
      </c>
      <c r="D5" s="110"/>
      <c r="E5" s="110"/>
      <c r="F5" s="110"/>
      <c r="G5" s="110"/>
      <c r="H5" s="110"/>
      <c r="I5" s="111"/>
      <c r="J5" s="111"/>
      <c r="K5" s="112"/>
      <c r="L5" s="113" t="s">
        <v>68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232</v>
      </c>
      <c r="M6" s="116" t="s">
        <v>233</v>
      </c>
      <c r="N6" s="116" t="s">
        <v>234</v>
      </c>
      <c r="O6" s="116" t="s">
        <v>235</v>
      </c>
      <c r="P6" s="116" t="s">
        <v>236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46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221</v>
      </c>
      <c r="M7" s="118">
        <v>293</v>
      </c>
      <c r="N7" s="118">
        <v>302</v>
      </c>
      <c r="O7" s="118">
        <v>318</v>
      </c>
      <c r="P7" s="118">
        <v>322</v>
      </c>
      <c r="Q7" s="119">
        <f t="shared" ref="Q7:Q52" si="0">IFERROR(P7/O7-1,"-")</f>
        <v>1.2578616352201255E-2</v>
      </c>
      <c r="R7" s="118">
        <f t="shared" ref="R7:R52" si="1">IFERROR(P7-O7,"-")</f>
        <v>4</v>
      </c>
      <c r="S7" s="119">
        <f>P7/P7</f>
        <v>1</v>
      </c>
    </row>
    <row r="8" spans="2:19" x14ac:dyDescent="0.25">
      <c r="B8" s="120" t="s">
        <v>63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147</v>
      </c>
      <c r="M8" s="121">
        <v>192</v>
      </c>
      <c r="N8" s="121">
        <v>194</v>
      </c>
      <c r="O8" s="121">
        <v>207</v>
      </c>
      <c r="P8" s="121">
        <v>209</v>
      </c>
      <c r="Q8" s="122">
        <f t="shared" si="0"/>
        <v>9.6618357487923134E-3</v>
      </c>
      <c r="R8" s="121">
        <f t="shared" si="1"/>
        <v>2</v>
      </c>
      <c r="S8" s="122">
        <f>P8/P7</f>
        <v>0.64906832298136641</v>
      </c>
    </row>
    <row r="9" spans="2:19" x14ac:dyDescent="0.25">
      <c r="B9" s="123" t="s">
        <v>64</v>
      </c>
      <c r="C9" s="72">
        <v>124</v>
      </c>
      <c r="D9" s="72">
        <v>63</v>
      </c>
      <c r="E9" s="72">
        <v>84</v>
      </c>
      <c r="F9" s="72">
        <v>128</v>
      </c>
      <c r="G9" s="72">
        <v>131</v>
      </c>
      <c r="H9" s="72">
        <v>136</v>
      </c>
      <c r="I9" s="124">
        <f t="shared" si="2"/>
        <v>3.8167938931297662E-2</v>
      </c>
      <c r="J9" s="72">
        <f t="shared" si="3"/>
        <v>5</v>
      </c>
      <c r="K9" s="124">
        <f>H9/H7</f>
        <v>0.42367601246105918</v>
      </c>
      <c r="L9" s="72">
        <v>103</v>
      </c>
      <c r="M9" s="72">
        <v>128</v>
      </c>
      <c r="N9" s="72">
        <v>131</v>
      </c>
      <c r="O9" s="72">
        <v>135</v>
      </c>
      <c r="P9" s="72">
        <v>136</v>
      </c>
      <c r="Q9" s="124">
        <f t="shared" si="0"/>
        <v>7.4074074074073071E-3</v>
      </c>
      <c r="R9" s="72">
        <f t="shared" si="1"/>
        <v>1</v>
      </c>
      <c r="S9" s="124">
        <f>P9/P7</f>
        <v>0.42236024844720499</v>
      </c>
    </row>
    <row r="10" spans="2:19" x14ac:dyDescent="0.25">
      <c r="B10" s="123" t="s">
        <v>65</v>
      </c>
      <c r="C10" s="72">
        <v>107</v>
      </c>
      <c r="D10" s="72">
        <v>41</v>
      </c>
      <c r="E10" s="72">
        <v>40</v>
      </c>
      <c r="F10" s="72">
        <v>65</v>
      </c>
      <c r="G10" s="72">
        <v>68</v>
      </c>
      <c r="H10" s="72">
        <v>74</v>
      </c>
      <c r="I10" s="124">
        <f t="shared" si="2"/>
        <v>8.8235294117646967E-2</v>
      </c>
      <c r="J10" s="72">
        <f t="shared" si="3"/>
        <v>6</v>
      </c>
      <c r="K10" s="124">
        <f>H10/H7</f>
        <v>0.23052959501557632</v>
      </c>
      <c r="L10" s="72">
        <v>44</v>
      </c>
      <c r="M10" s="72">
        <v>64</v>
      </c>
      <c r="N10" s="72">
        <v>63</v>
      </c>
      <c r="O10" s="72">
        <v>72</v>
      </c>
      <c r="P10" s="72">
        <v>73</v>
      </c>
      <c r="Q10" s="124">
        <f t="shared" si="0"/>
        <v>1.388888888888884E-2</v>
      </c>
      <c r="R10" s="72">
        <f t="shared" si="1"/>
        <v>1</v>
      </c>
      <c r="S10" s="124">
        <f>P10/P7</f>
        <v>0.2267080745341615</v>
      </c>
    </row>
    <row r="11" spans="2:19" x14ac:dyDescent="0.25">
      <c r="B11" s="120" t="s">
        <v>66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74</v>
      </c>
      <c r="M11" s="121">
        <v>101</v>
      </c>
      <c r="N11" s="121">
        <v>108</v>
      </c>
      <c r="O11" s="121">
        <v>111</v>
      </c>
      <c r="P11" s="121">
        <v>113</v>
      </c>
      <c r="Q11" s="122">
        <f t="shared" si="0"/>
        <v>1.8018018018018056E-2</v>
      </c>
      <c r="R11" s="121">
        <f t="shared" si="1"/>
        <v>2</v>
      </c>
      <c r="S11" s="122">
        <f>P11/P7</f>
        <v>0.35093167701863354</v>
      </c>
    </row>
    <row r="12" spans="2:19" x14ac:dyDescent="0.25">
      <c r="B12" s="117" t="s">
        <v>47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68</v>
      </c>
      <c r="M12" s="125">
        <v>84</v>
      </c>
      <c r="N12" s="125">
        <v>88</v>
      </c>
      <c r="O12" s="125">
        <v>94</v>
      </c>
      <c r="P12" s="125">
        <v>93</v>
      </c>
      <c r="Q12" s="126">
        <f t="shared" si="0"/>
        <v>-1.0638297872340385E-2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63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50</v>
      </c>
      <c r="M13" s="121">
        <v>60</v>
      </c>
      <c r="N13" s="121">
        <v>60</v>
      </c>
      <c r="O13" s="121">
        <v>62</v>
      </c>
      <c r="P13" s="121">
        <v>61</v>
      </c>
      <c r="Q13" s="122">
        <f t="shared" si="0"/>
        <v>-1.6129032258064502E-2</v>
      </c>
      <c r="R13" s="121">
        <f t="shared" si="1"/>
        <v>-1</v>
      </c>
      <c r="S13" s="122">
        <f>P13/P12</f>
        <v>0.65591397849462363</v>
      </c>
    </row>
    <row r="14" spans="2:19" x14ac:dyDescent="0.25">
      <c r="B14" s="123" t="s">
        <v>64</v>
      </c>
      <c r="C14" s="72">
        <v>44</v>
      </c>
      <c r="D14" s="72">
        <v>25</v>
      </c>
      <c r="E14" s="72">
        <v>33</v>
      </c>
      <c r="F14" s="72">
        <v>48</v>
      </c>
      <c r="G14" s="72">
        <v>50</v>
      </c>
      <c r="H14" s="72">
        <v>52</v>
      </c>
      <c r="I14" s="124">
        <f t="shared" si="2"/>
        <v>4.0000000000000036E-2</v>
      </c>
      <c r="J14" s="72">
        <f t="shared" si="3"/>
        <v>2</v>
      </c>
      <c r="K14" s="124">
        <f>H14/H12</f>
        <v>0.55319148936170215</v>
      </c>
      <c r="L14" s="72">
        <v>42</v>
      </c>
      <c r="M14" s="72">
        <v>48</v>
      </c>
      <c r="N14" s="72">
        <v>49</v>
      </c>
      <c r="O14" s="72">
        <v>51</v>
      </c>
      <c r="P14" s="72">
        <v>50</v>
      </c>
      <c r="Q14" s="124">
        <f t="shared" si="0"/>
        <v>-1.9607843137254943E-2</v>
      </c>
      <c r="R14" s="72">
        <f t="shared" si="1"/>
        <v>-1</v>
      </c>
      <c r="S14" s="124">
        <f>P14/P12</f>
        <v>0.5376344086021505</v>
      </c>
    </row>
    <row r="15" spans="2:19" x14ac:dyDescent="0.25">
      <c r="B15" s="123" t="s">
        <v>65</v>
      </c>
      <c r="C15" s="72">
        <v>18</v>
      </c>
      <c r="D15" s="72">
        <v>6</v>
      </c>
      <c r="E15" s="72">
        <v>7</v>
      </c>
      <c r="F15" s="72">
        <v>12</v>
      </c>
      <c r="G15" s="72">
        <v>11</v>
      </c>
      <c r="H15" s="72">
        <v>11</v>
      </c>
      <c r="I15" s="124">
        <f t="shared" si="2"/>
        <v>0</v>
      </c>
      <c r="J15" s="72">
        <f t="shared" si="3"/>
        <v>0</v>
      </c>
      <c r="K15" s="124">
        <f>H15/H12</f>
        <v>0.11702127659574468</v>
      </c>
      <c r="L15" s="72">
        <v>8</v>
      </c>
      <c r="M15" s="72">
        <v>12</v>
      </c>
      <c r="N15" s="72">
        <v>11</v>
      </c>
      <c r="O15" s="72">
        <v>11</v>
      </c>
      <c r="P15" s="72">
        <v>11</v>
      </c>
      <c r="Q15" s="124">
        <f t="shared" si="0"/>
        <v>0</v>
      </c>
      <c r="R15" s="72">
        <f t="shared" si="1"/>
        <v>0</v>
      </c>
      <c r="S15" s="124">
        <f>P15/P12</f>
        <v>0.11827956989247312</v>
      </c>
    </row>
    <row r="16" spans="2:19" x14ac:dyDescent="0.25">
      <c r="B16" s="120" t="s">
        <v>66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18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0.34408602150537637</v>
      </c>
    </row>
    <row r="17" spans="2:19" x14ac:dyDescent="0.25">
      <c r="B17" s="117" t="s">
        <v>51</v>
      </c>
      <c r="C17" s="125">
        <v>78</v>
      </c>
      <c r="D17" s="125">
        <v>33</v>
      </c>
      <c r="E17" s="125">
        <v>37</v>
      </c>
      <c r="F17" s="125">
        <v>59</v>
      </c>
      <c r="G17" s="125">
        <v>62</v>
      </c>
      <c r="H17" s="125">
        <v>64</v>
      </c>
      <c r="I17" s="126">
        <f t="shared" si="2"/>
        <v>3.2258064516129004E-2</v>
      </c>
      <c r="J17" s="125">
        <f t="shared" si="3"/>
        <v>2</v>
      </c>
      <c r="K17" s="119">
        <f>H17/H17</f>
        <v>1</v>
      </c>
      <c r="L17" s="125">
        <v>47</v>
      </c>
      <c r="M17" s="125">
        <v>60</v>
      </c>
      <c r="N17" s="125">
        <v>62</v>
      </c>
      <c r="O17" s="125">
        <v>64</v>
      </c>
      <c r="P17" s="125">
        <v>66</v>
      </c>
      <c r="Q17" s="126">
        <f t="shared" si="0"/>
        <v>3.125E-2</v>
      </c>
      <c r="R17" s="125">
        <f t="shared" si="1"/>
        <v>2</v>
      </c>
      <c r="S17" s="119">
        <f>P17/P17</f>
        <v>1</v>
      </c>
    </row>
    <row r="18" spans="2:19" x14ac:dyDescent="0.25">
      <c r="B18" s="120" t="s">
        <v>63</v>
      </c>
      <c r="C18" s="121">
        <v>54</v>
      </c>
      <c r="D18" s="121">
        <v>21</v>
      </c>
      <c r="E18" s="121">
        <v>25</v>
      </c>
      <c r="F18" s="121">
        <v>41</v>
      </c>
      <c r="G18" s="121">
        <v>43</v>
      </c>
      <c r="H18" s="121">
        <v>45</v>
      </c>
      <c r="I18" s="122">
        <f t="shared" si="2"/>
        <v>4.6511627906976827E-2</v>
      </c>
      <c r="J18" s="121">
        <f t="shared" si="3"/>
        <v>2</v>
      </c>
      <c r="K18" s="122">
        <f>H18/H17</f>
        <v>0.703125</v>
      </c>
      <c r="L18" s="121">
        <v>34</v>
      </c>
      <c r="M18" s="121">
        <v>41</v>
      </c>
      <c r="N18" s="121">
        <v>43</v>
      </c>
      <c r="O18" s="121">
        <v>45</v>
      </c>
      <c r="P18" s="121">
        <v>47</v>
      </c>
      <c r="Q18" s="122">
        <f t="shared" si="0"/>
        <v>4.4444444444444509E-2</v>
      </c>
      <c r="R18" s="121">
        <f t="shared" si="1"/>
        <v>2</v>
      </c>
      <c r="S18" s="122">
        <f>P18/P17</f>
        <v>0.71212121212121215</v>
      </c>
    </row>
    <row r="19" spans="2:19" x14ac:dyDescent="0.25">
      <c r="B19" s="123" t="s">
        <v>64</v>
      </c>
      <c r="C19" s="72">
        <v>27</v>
      </c>
      <c r="D19" s="72">
        <v>11</v>
      </c>
      <c r="E19" s="72">
        <v>14</v>
      </c>
      <c r="F19" s="72">
        <v>25</v>
      </c>
      <c r="G19" s="72">
        <v>26</v>
      </c>
      <c r="H19" s="72">
        <v>28</v>
      </c>
      <c r="I19" s="124">
        <f t="shared" si="2"/>
        <v>7.6923076923076872E-2</v>
      </c>
      <c r="J19" s="72">
        <f t="shared" si="3"/>
        <v>2</v>
      </c>
      <c r="K19" s="124">
        <f>H19/H17</f>
        <v>0.4375</v>
      </c>
      <c r="L19" s="72">
        <v>21</v>
      </c>
      <c r="M19" s="72">
        <v>25</v>
      </c>
      <c r="N19" s="72">
        <v>26</v>
      </c>
      <c r="O19" s="72">
        <v>28</v>
      </c>
      <c r="P19" s="72">
        <v>29</v>
      </c>
      <c r="Q19" s="124">
        <f t="shared" si="0"/>
        <v>3.5714285714285809E-2</v>
      </c>
      <c r="R19" s="72">
        <f t="shared" si="1"/>
        <v>1</v>
      </c>
      <c r="S19" s="124">
        <f>P19/P17</f>
        <v>0.43939393939393939</v>
      </c>
    </row>
    <row r="20" spans="2:19" x14ac:dyDescent="0.25">
      <c r="B20" s="123" t="s">
        <v>65</v>
      </c>
      <c r="C20" s="72">
        <v>28</v>
      </c>
      <c r="D20" s="72">
        <v>10</v>
      </c>
      <c r="E20" s="72">
        <v>11</v>
      </c>
      <c r="F20" s="72">
        <v>16</v>
      </c>
      <c r="G20" s="72">
        <v>17</v>
      </c>
      <c r="H20" s="72">
        <v>17</v>
      </c>
      <c r="I20" s="124">
        <f t="shared" si="2"/>
        <v>0</v>
      </c>
      <c r="J20" s="72">
        <f t="shared" si="3"/>
        <v>0</v>
      </c>
      <c r="K20" s="124">
        <f>H20/H17</f>
        <v>0.265625</v>
      </c>
      <c r="L20" s="72">
        <v>13</v>
      </c>
      <c r="M20" s="72">
        <v>16</v>
      </c>
      <c r="N20" s="72">
        <v>17</v>
      </c>
      <c r="O20" s="72">
        <v>17</v>
      </c>
      <c r="P20" s="72">
        <v>18</v>
      </c>
      <c r="Q20" s="124">
        <f t="shared" si="0"/>
        <v>5.8823529411764719E-2</v>
      </c>
      <c r="R20" s="72">
        <f t="shared" si="1"/>
        <v>1</v>
      </c>
      <c r="S20" s="124">
        <f>P20/P17</f>
        <v>0.27272727272727271</v>
      </c>
    </row>
    <row r="21" spans="2:19" x14ac:dyDescent="0.25">
      <c r="B21" s="120" t="s">
        <v>66</v>
      </c>
      <c r="C21" s="121">
        <v>24</v>
      </c>
      <c r="D21" s="121">
        <v>12</v>
      </c>
      <c r="E21" s="121">
        <v>12</v>
      </c>
      <c r="F21" s="121">
        <v>18</v>
      </c>
      <c r="G21" s="121">
        <v>19</v>
      </c>
      <c r="H21" s="121">
        <v>19</v>
      </c>
      <c r="I21" s="122">
        <f t="shared" si="2"/>
        <v>0</v>
      </c>
      <c r="J21" s="121">
        <f t="shared" si="3"/>
        <v>0</v>
      </c>
      <c r="K21" s="122">
        <f>H21/H17</f>
        <v>0.296875</v>
      </c>
      <c r="L21" s="121">
        <v>13</v>
      </c>
      <c r="M21" s="121">
        <v>19</v>
      </c>
      <c r="N21" s="121">
        <v>19</v>
      </c>
      <c r="O21" s="121">
        <v>19</v>
      </c>
      <c r="P21" s="121">
        <v>19</v>
      </c>
      <c r="Q21" s="122">
        <f t="shared" si="0"/>
        <v>0</v>
      </c>
      <c r="R21" s="121">
        <f t="shared" si="1"/>
        <v>0</v>
      </c>
      <c r="S21" s="122">
        <f>P21/P17</f>
        <v>0.2878787878787879</v>
      </c>
    </row>
    <row r="22" spans="2:19" x14ac:dyDescent="0.25">
      <c r="B22" s="117" t="s">
        <v>49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5</v>
      </c>
      <c r="N22" s="125">
        <v>7</v>
      </c>
      <c r="O22" s="125">
        <v>7</v>
      </c>
      <c r="P22" s="125">
        <v>8</v>
      </c>
      <c r="Q22" s="126">
        <f t="shared" si="0"/>
        <v>0.14285714285714279</v>
      </c>
      <c r="R22" s="125">
        <f t="shared" si="1"/>
        <v>1</v>
      </c>
      <c r="S22" s="126">
        <f>P22/P22</f>
        <v>1</v>
      </c>
    </row>
    <row r="23" spans="2:19" x14ac:dyDescent="0.25">
      <c r="B23" s="120" t="s">
        <v>63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5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66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50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5</v>
      </c>
      <c r="P25" s="125">
        <v>6</v>
      </c>
      <c r="Q25" s="126">
        <f t="shared" si="0"/>
        <v>0.19999999999999996</v>
      </c>
      <c r="R25" s="125">
        <f t="shared" si="1"/>
        <v>1</v>
      </c>
      <c r="S25" s="119">
        <f>P25/P25</f>
        <v>1</v>
      </c>
    </row>
    <row r="26" spans="2:19" x14ac:dyDescent="0.25">
      <c r="B26" s="120" t="s">
        <v>63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4</v>
      </c>
      <c r="P26" s="121">
        <v>5</v>
      </c>
      <c r="Q26" s="122">
        <f t="shared" si="0"/>
        <v>0.25</v>
      </c>
      <c r="R26" s="121">
        <f t="shared" si="1"/>
        <v>1</v>
      </c>
      <c r="S26" s="122">
        <f>P26/P25</f>
        <v>0.83333333333333337</v>
      </c>
    </row>
    <row r="27" spans="2:19" x14ac:dyDescent="0.25">
      <c r="B27" s="123" t="s">
        <v>64</v>
      </c>
      <c r="C27" s="72">
        <v>3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124" t="str">
        <f t="shared" si="2"/>
        <v>-</v>
      </c>
      <c r="J27" s="72">
        <f t="shared" si="3"/>
        <v>0</v>
      </c>
      <c r="K27" s="124">
        <f>H27/H25</f>
        <v>0</v>
      </c>
      <c r="L27" s="72">
        <v>3</v>
      </c>
      <c r="M27" s="72">
        <v>0</v>
      </c>
      <c r="N27" s="72">
        <v>3</v>
      </c>
      <c r="O27" s="72">
        <v>0</v>
      </c>
      <c r="P27" s="72">
        <v>0</v>
      </c>
      <c r="Q27" s="124" t="str">
        <f t="shared" si="0"/>
        <v>-</v>
      </c>
      <c r="R27" s="72">
        <f t="shared" si="1"/>
        <v>0</v>
      </c>
      <c r="S27" s="124">
        <f>P27/P25</f>
        <v>0</v>
      </c>
    </row>
    <row r="28" spans="2:19" x14ac:dyDescent="0.25">
      <c r="B28" s="123" t="s">
        <v>65</v>
      </c>
      <c r="C28" s="72">
        <v>2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124" t="str">
        <f t="shared" si="2"/>
        <v>-</v>
      </c>
      <c r="J28" s="72">
        <f t="shared" si="3"/>
        <v>0</v>
      </c>
      <c r="K28" s="124">
        <f>H28/H25</f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124" t="str">
        <f t="shared" si="0"/>
        <v>-</v>
      </c>
      <c r="R28" s="72">
        <f t="shared" si="1"/>
        <v>0</v>
      </c>
      <c r="S28" s="124">
        <f>P28/P25</f>
        <v>0</v>
      </c>
    </row>
    <row r="29" spans="2:19" x14ac:dyDescent="0.25">
      <c r="B29" s="117" t="s">
        <v>51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47</v>
      </c>
      <c r="M29" s="125">
        <v>60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63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34</v>
      </c>
      <c r="M30" s="121">
        <v>41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64</v>
      </c>
      <c r="C31" s="72">
        <v>27</v>
      </c>
      <c r="D31" s="72">
        <v>11</v>
      </c>
      <c r="E31" s="72">
        <v>14</v>
      </c>
      <c r="F31" s="72">
        <v>25</v>
      </c>
      <c r="G31" s="72">
        <v>26</v>
      </c>
      <c r="H31" s="72">
        <v>28</v>
      </c>
      <c r="I31" s="124">
        <f t="shared" si="2"/>
        <v>7.6923076923076872E-2</v>
      </c>
      <c r="J31" s="72">
        <f t="shared" si="3"/>
        <v>2</v>
      </c>
      <c r="K31" s="124">
        <f>H31/H29</f>
        <v>0.4375</v>
      </c>
      <c r="L31" s="72">
        <v>21</v>
      </c>
      <c r="M31" s="72">
        <v>25</v>
      </c>
      <c r="N31" s="72">
        <v>26</v>
      </c>
      <c r="O31" s="72">
        <v>28</v>
      </c>
      <c r="P31" s="72">
        <v>29</v>
      </c>
      <c r="Q31" s="124">
        <f t="shared" si="0"/>
        <v>3.5714285714285809E-2</v>
      </c>
      <c r="R31" s="72">
        <f t="shared" si="1"/>
        <v>1</v>
      </c>
      <c r="S31" s="124">
        <f>P31/P29</f>
        <v>0.43939393939393939</v>
      </c>
    </row>
    <row r="32" spans="2:19" x14ac:dyDescent="0.25">
      <c r="B32" s="123" t="s">
        <v>65</v>
      </c>
      <c r="C32" s="72">
        <v>28</v>
      </c>
      <c r="D32" s="72">
        <v>10</v>
      </c>
      <c r="E32" s="72">
        <v>11</v>
      </c>
      <c r="F32" s="72">
        <v>16</v>
      </c>
      <c r="G32" s="72">
        <v>17</v>
      </c>
      <c r="H32" s="72">
        <v>17</v>
      </c>
      <c r="I32" s="124">
        <f t="shared" si="2"/>
        <v>0</v>
      </c>
      <c r="J32" s="72">
        <f t="shared" si="3"/>
        <v>0</v>
      </c>
      <c r="K32" s="124">
        <f>H32/H29</f>
        <v>0.265625</v>
      </c>
      <c r="L32" s="72">
        <v>13</v>
      </c>
      <c r="M32" s="72">
        <v>16</v>
      </c>
      <c r="N32" s="72">
        <v>17</v>
      </c>
      <c r="O32" s="72">
        <v>17</v>
      </c>
      <c r="P32" s="72">
        <v>18</v>
      </c>
      <c r="Q32" s="124">
        <f t="shared" si="0"/>
        <v>5.8823529411764719E-2</v>
      </c>
      <c r="R32" s="72">
        <f t="shared" si="1"/>
        <v>1</v>
      </c>
      <c r="S32" s="124">
        <f>P32/P29</f>
        <v>0.27272727272727271</v>
      </c>
    </row>
    <row r="33" spans="2:19" x14ac:dyDescent="0.25">
      <c r="B33" s="120" t="s">
        <v>66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13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52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4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63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4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53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8</v>
      </c>
      <c r="M36" s="125">
        <v>12</v>
      </c>
      <c r="N36" s="125">
        <v>12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63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4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66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4</v>
      </c>
      <c r="M38" s="121">
        <v>6</v>
      </c>
      <c r="N38" s="121">
        <v>6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54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11</v>
      </c>
      <c r="M39" s="125">
        <v>16</v>
      </c>
      <c r="N39" s="125">
        <v>17</v>
      </c>
      <c r="O39" s="125">
        <v>18</v>
      </c>
      <c r="P39" s="125">
        <v>18</v>
      </c>
      <c r="Q39" s="126">
        <f t="shared" si="0"/>
        <v>0</v>
      </c>
      <c r="R39" s="125">
        <f t="shared" si="1"/>
        <v>0</v>
      </c>
      <c r="S39" s="119">
        <f>P39/P39</f>
        <v>1</v>
      </c>
    </row>
    <row r="40" spans="2:19" x14ac:dyDescent="0.25">
      <c r="B40" s="120" t="s">
        <v>63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11</v>
      </c>
      <c r="M40" s="121">
        <v>16</v>
      </c>
      <c r="N40" s="121">
        <v>17</v>
      </c>
      <c r="O40" s="121">
        <v>18</v>
      </c>
      <c r="P40" s="121">
        <v>18</v>
      </c>
      <c r="Q40" s="122">
        <f t="shared" si="0"/>
        <v>0</v>
      </c>
      <c r="R40" s="121">
        <f t="shared" si="1"/>
        <v>0</v>
      </c>
      <c r="S40" s="122">
        <f>P40/P39</f>
        <v>1</v>
      </c>
    </row>
    <row r="41" spans="2:19" x14ac:dyDescent="0.25">
      <c r="B41" s="123" t="s">
        <v>64</v>
      </c>
      <c r="C41" s="72">
        <v>5</v>
      </c>
      <c r="D41" s="72">
        <v>4</v>
      </c>
      <c r="E41" s="72">
        <v>7</v>
      </c>
      <c r="F41" s="72">
        <v>7</v>
      </c>
      <c r="G41" s="72">
        <v>7</v>
      </c>
      <c r="H41" s="72">
        <v>7</v>
      </c>
      <c r="I41" s="124">
        <f t="shared" si="2"/>
        <v>0</v>
      </c>
      <c r="J41" s="72">
        <f t="shared" si="3"/>
        <v>0</v>
      </c>
      <c r="K41" s="124">
        <f>H41/H39</f>
        <v>0.35</v>
      </c>
      <c r="L41" s="72">
        <v>6</v>
      </c>
      <c r="M41" s="72">
        <v>6</v>
      </c>
      <c r="N41" s="72">
        <v>7</v>
      </c>
      <c r="O41" s="72">
        <v>6</v>
      </c>
      <c r="P41" s="72">
        <v>7</v>
      </c>
      <c r="Q41" s="124">
        <f t="shared" si="0"/>
        <v>0.16666666666666674</v>
      </c>
      <c r="R41" s="72">
        <f t="shared" si="1"/>
        <v>1</v>
      </c>
      <c r="S41" s="124">
        <f>P41/P39</f>
        <v>0.3888888888888889</v>
      </c>
    </row>
    <row r="42" spans="2:19" x14ac:dyDescent="0.25">
      <c r="B42" s="123" t="s">
        <v>65</v>
      </c>
      <c r="C42" s="72">
        <v>18</v>
      </c>
      <c r="D42" s="72">
        <v>7</v>
      </c>
      <c r="E42" s="72">
        <v>6</v>
      </c>
      <c r="F42" s="72">
        <v>10</v>
      </c>
      <c r="G42" s="72">
        <v>12</v>
      </c>
      <c r="H42" s="72">
        <v>13</v>
      </c>
      <c r="I42" s="124">
        <f t="shared" si="2"/>
        <v>8.3333333333333259E-2</v>
      </c>
      <c r="J42" s="72">
        <f t="shared" si="3"/>
        <v>1</v>
      </c>
      <c r="K42" s="124">
        <f>H42/H39</f>
        <v>0.65</v>
      </c>
      <c r="L42" s="72">
        <v>5</v>
      </c>
      <c r="M42" s="72">
        <v>10</v>
      </c>
      <c r="N42" s="72">
        <v>10</v>
      </c>
      <c r="O42" s="72">
        <v>12</v>
      </c>
      <c r="P42" s="72">
        <v>11</v>
      </c>
      <c r="Q42" s="124">
        <f t="shared" si="0"/>
        <v>-8.333333333333337E-2</v>
      </c>
      <c r="R42" s="72">
        <f t="shared" si="1"/>
        <v>-1</v>
      </c>
      <c r="S42" s="124">
        <f>P42/P39</f>
        <v>0.61111111111111116</v>
      </c>
    </row>
    <row r="43" spans="2:19" x14ac:dyDescent="0.25">
      <c r="B43" s="117" t="s">
        <v>55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12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63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6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64</v>
      </c>
      <c r="C45" s="72">
        <v>5</v>
      </c>
      <c r="D45" s="72">
        <v>0</v>
      </c>
      <c r="E45" s="72">
        <v>4</v>
      </c>
      <c r="F45" s="72">
        <v>6</v>
      </c>
      <c r="G45" s="72">
        <v>6</v>
      </c>
      <c r="H45" s="72">
        <v>6</v>
      </c>
      <c r="I45" s="124">
        <f t="shared" si="2"/>
        <v>0</v>
      </c>
      <c r="J45" s="72">
        <f t="shared" si="3"/>
        <v>0</v>
      </c>
      <c r="K45" s="124">
        <f>H45/H43</f>
        <v>0.42857142857142855</v>
      </c>
      <c r="L45" s="72">
        <v>4</v>
      </c>
      <c r="M45" s="72">
        <v>6</v>
      </c>
      <c r="N45" s="72">
        <v>6</v>
      </c>
      <c r="O45" s="72">
        <v>6</v>
      </c>
      <c r="P45" s="72">
        <v>6</v>
      </c>
      <c r="Q45" s="124">
        <f t="shared" si="0"/>
        <v>0</v>
      </c>
      <c r="R45" s="72">
        <f t="shared" si="1"/>
        <v>0</v>
      </c>
      <c r="S45" s="124">
        <f>P45/P43</f>
        <v>0.4</v>
      </c>
    </row>
    <row r="46" spans="2:19" x14ac:dyDescent="0.25">
      <c r="B46" s="123" t="s">
        <v>65</v>
      </c>
      <c r="C46" s="72">
        <v>2</v>
      </c>
      <c r="D46" s="72">
        <v>0</v>
      </c>
      <c r="E46" s="72">
        <v>2</v>
      </c>
      <c r="F46" s="72">
        <v>2</v>
      </c>
      <c r="G46" s="72">
        <v>2</v>
      </c>
      <c r="H46" s="72">
        <v>2</v>
      </c>
      <c r="I46" s="124">
        <f t="shared" si="2"/>
        <v>0</v>
      </c>
      <c r="J46" s="72">
        <f t="shared" si="3"/>
        <v>0</v>
      </c>
      <c r="K46" s="124">
        <f>H46/H43</f>
        <v>0.14285714285714285</v>
      </c>
      <c r="L46" s="72">
        <v>2</v>
      </c>
      <c r="M46" s="72">
        <v>2</v>
      </c>
      <c r="N46" s="72">
        <v>2</v>
      </c>
      <c r="O46" s="72">
        <v>2</v>
      </c>
      <c r="P46" s="72">
        <v>2</v>
      </c>
      <c r="Q46" s="124">
        <f t="shared" si="0"/>
        <v>0</v>
      </c>
      <c r="R46" s="72">
        <f t="shared" si="1"/>
        <v>0</v>
      </c>
      <c r="S46" s="124">
        <f>P46/P43</f>
        <v>0.13333333333333333</v>
      </c>
    </row>
    <row r="47" spans="2:19" x14ac:dyDescent="0.25">
      <c r="B47" s="120" t="s">
        <v>66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56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13</v>
      </c>
      <c r="M48" s="125">
        <v>14</v>
      </c>
      <c r="N48" s="125">
        <v>15</v>
      </c>
      <c r="O48" s="125">
        <v>17</v>
      </c>
      <c r="P48" s="125">
        <v>17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63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12</v>
      </c>
      <c r="M49" s="121">
        <v>12</v>
      </c>
      <c r="N49" s="121">
        <v>12</v>
      </c>
      <c r="O49" s="121">
        <v>14</v>
      </c>
      <c r="P49" s="121">
        <v>14</v>
      </c>
      <c r="Q49" s="122">
        <f t="shared" si="0"/>
        <v>0</v>
      </c>
      <c r="R49" s="121">
        <f t="shared" si="1"/>
        <v>0</v>
      </c>
      <c r="S49" s="122">
        <f>P49/P48</f>
        <v>0.82352941176470584</v>
      </c>
    </row>
    <row r="50" spans="2:19" x14ac:dyDescent="0.25">
      <c r="B50" s="123" t="s">
        <v>64</v>
      </c>
      <c r="C50" s="72">
        <v>9</v>
      </c>
      <c r="D50" s="72">
        <v>5</v>
      </c>
      <c r="E50" s="72">
        <v>8</v>
      </c>
      <c r="F50" s="72">
        <v>8</v>
      </c>
      <c r="G50" s="72">
        <v>8</v>
      </c>
      <c r="H50" s="72">
        <v>8</v>
      </c>
      <c r="I50" s="124">
        <f t="shared" si="2"/>
        <v>0</v>
      </c>
      <c r="J50" s="72">
        <f t="shared" si="3"/>
        <v>0</v>
      </c>
      <c r="K50" s="124">
        <f>H50/H48</f>
        <v>0.44444444444444442</v>
      </c>
      <c r="L50" s="72">
        <v>8</v>
      </c>
      <c r="M50" s="72">
        <v>8</v>
      </c>
      <c r="N50" s="72">
        <v>8</v>
      </c>
      <c r="O50" s="72">
        <v>8</v>
      </c>
      <c r="P50" s="72">
        <v>8</v>
      </c>
      <c r="Q50" s="124">
        <f t="shared" si="0"/>
        <v>0</v>
      </c>
      <c r="R50" s="72">
        <f t="shared" si="1"/>
        <v>0</v>
      </c>
      <c r="S50" s="124">
        <f>P50/P48</f>
        <v>0.47058823529411764</v>
      </c>
    </row>
    <row r="51" spans="2:19" x14ac:dyDescent="0.25">
      <c r="B51" s="123" t="s">
        <v>65</v>
      </c>
      <c r="C51" s="72">
        <v>9</v>
      </c>
      <c r="D51" s="72">
        <v>4</v>
      </c>
      <c r="E51" s="72">
        <v>4</v>
      </c>
      <c r="F51" s="72">
        <v>6</v>
      </c>
      <c r="G51" s="72">
        <v>5</v>
      </c>
      <c r="H51" s="72">
        <v>7</v>
      </c>
      <c r="I51" s="124">
        <f t="shared" si="2"/>
        <v>0.39999999999999991</v>
      </c>
      <c r="J51" s="72">
        <f t="shared" si="3"/>
        <v>2</v>
      </c>
      <c r="K51" s="124">
        <f>H51/H48</f>
        <v>0.3888888888888889</v>
      </c>
      <c r="L51" s="72">
        <v>4</v>
      </c>
      <c r="M51" s="72">
        <v>4</v>
      </c>
      <c r="N51" s="72">
        <v>4</v>
      </c>
      <c r="O51" s="72">
        <v>6</v>
      </c>
      <c r="P51" s="72">
        <v>6</v>
      </c>
      <c r="Q51" s="124">
        <f t="shared" si="0"/>
        <v>0</v>
      </c>
      <c r="R51" s="72">
        <f t="shared" si="1"/>
        <v>0</v>
      </c>
      <c r="S51" s="124">
        <f>P51/P48</f>
        <v>0.35294117647058826</v>
      </c>
    </row>
    <row r="52" spans="2:19" x14ac:dyDescent="0.25">
      <c r="B52" s="120" t="s">
        <v>66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2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0.23529411764705882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58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C28E-7047-465E-9585-519B9C8781E9}">
  <sheetPr>
    <tabColor theme="7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074C-4F9F-4C99-ACEC-471C56A84E02}">
  <sheetPr>
    <tabColor theme="7" tint="0.79998168889431442"/>
  </sheetPr>
  <dimension ref="A4:O290"/>
  <sheetViews>
    <sheetView showGridLines="0" topLeftCell="A7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242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71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CONCATENATE("var ",RIGHT(C7,2),"/",RIGHT(C7-1,2))</f>
        <v>var 20/19</v>
      </c>
      <c r="E8" s="144" t="s">
        <v>72</v>
      </c>
      <c r="F8" s="143" t="str">
        <f>CONCATENATE("var ",RIGHT(E7,2),"/",RIGHT(E7-1,2))</f>
        <v>var 21/20</v>
      </c>
      <c r="G8" s="144" t="s">
        <v>72</v>
      </c>
      <c r="H8" s="143" t="str">
        <f>CONCATENATE("var ",RIGHT(G7,2),"/",RIGHT(G7-1,2))</f>
        <v>var 22/21</v>
      </c>
      <c r="I8" s="144" t="s">
        <v>72</v>
      </c>
      <c r="J8" s="143" t="str">
        <f>CONCATENATE("var ",RIGHT(I7,2),"/",RIGHT(I7-1,2))</f>
        <v>var 23/22</v>
      </c>
      <c r="K8" s="144" t="s">
        <v>72</v>
      </c>
      <c r="L8" s="143" t="str">
        <f>CONCATENATE("var ",RIGHT(K7,2),"/",RIGHT(K7-1,2))</f>
        <v>var 24/23</v>
      </c>
      <c r="M8" s="144" t="s">
        <v>72</v>
      </c>
      <c r="N8" s="143" t="str">
        <f>CONCATENATE("var ",RIGHT(M7,2),"/",RIGHT(M7-1,2))</f>
        <v>var 25/24</v>
      </c>
    </row>
    <row r="9" spans="1:15" x14ac:dyDescent="0.25">
      <c r="A9" s="1" t="s">
        <v>73</v>
      </c>
      <c r="B9" s="145" t="s">
        <v>74</v>
      </c>
      <c r="C9" s="146">
        <v>61311</v>
      </c>
      <c r="D9" s="147">
        <v>6.9048490871998824E-2</v>
      </c>
      <c r="E9" s="146">
        <v>4603</v>
      </c>
      <c r="F9" s="147">
        <f t="shared" ref="F9:L21" si="0">IFERROR(E9/C9-1,"-")</f>
        <v>-0.9249237494087521</v>
      </c>
      <c r="G9" s="146">
        <v>36105</v>
      </c>
      <c r="H9" s="147">
        <f>IFERROR(G9/E9-1,"-")</f>
        <v>6.8437975233543344</v>
      </c>
      <c r="I9" s="146">
        <v>60088</v>
      </c>
      <c r="J9" s="147">
        <f t="shared" si="0"/>
        <v>0.6642570281124498</v>
      </c>
      <c r="K9" s="146">
        <v>64481</v>
      </c>
      <c r="L9" s="147">
        <f t="shared" si="0"/>
        <v>7.3109439488749928E-2</v>
      </c>
      <c r="M9" s="146">
        <v>65410</v>
      </c>
      <c r="N9" s="147">
        <f t="shared" ref="N9:N18" si="1">IFERROR(M9/K9-1,"-")</f>
        <v>1.4407344799243216E-2</v>
      </c>
    </row>
    <row r="10" spans="1:15" x14ac:dyDescent="0.25">
      <c r="A10" s="1" t="s">
        <v>75</v>
      </c>
      <c r="B10" s="145" t="s">
        <v>76</v>
      </c>
      <c r="C10" s="146">
        <v>57643</v>
      </c>
      <c r="D10" s="147">
        <v>8.7952739557971338E-2</v>
      </c>
      <c r="E10" s="146">
        <v>6183</v>
      </c>
      <c r="F10" s="147">
        <f t="shared" si="0"/>
        <v>-0.89273632531270053</v>
      </c>
      <c r="G10" s="146">
        <v>50459</v>
      </c>
      <c r="H10" s="147">
        <f t="shared" si="0"/>
        <v>7.1609251172569941</v>
      </c>
      <c r="I10" s="146">
        <v>57829</v>
      </c>
      <c r="J10" s="147">
        <f t="shared" si="0"/>
        <v>0.14605917675736735</v>
      </c>
      <c r="K10" s="146">
        <v>66869</v>
      </c>
      <c r="L10" s="147">
        <f t="shared" si="0"/>
        <v>0.1563229521520344</v>
      </c>
      <c r="M10" s="146">
        <v>68685</v>
      </c>
      <c r="N10" s="147">
        <f t="shared" si="1"/>
        <v>2.7157576754549995E-2</v>
      </c>
    </row>
    <row r="11" spans="1:15" x14ac:dyDescent="0.25">
      <c r="A11" s="1" t="s">
        <v>77</v>
      </c>
      <c r="B11" s="145" t="s">
        <v>78</v>
      </c>
      <c r="C11" s="146">
        <v>23288</v>
      </c>
      <c r="D11" s="147">
        <v>-0.65823304960375695</v>
      </c>
      <c r="E11" s="146">
        <v>8151</v>
      </c>
      <c r="F11" s="147">
        <f t="shared" si="0"/>
        <v>-0.64999141188594978</v>
      </c>
      <c r="G11" s="146">
        <v>57186</v>
      </c>
      <c r="H11" s="147">
        <f t="shared" si="0"/>
        <v>6.0158262789841741</v>
      </c>
      <c r="I11" s="146">
        <v>66430</v>
      </c>
      <c r="J11" s="147">
        <f t="shared" si="0"/>
        <v>0.1616479557933761</v>
      </c>
      <c r="K11" s="146">
        <v>76278</v>
      </c>
      <c r="L11" s="147">
        <f t="shared" si="0"/>
        <v>0.14824627427367143</v>
      </c>
      <c r="M11" s="146">
        <v>79107</v>
      </c>
      <c r="N11" s="147">
        <f t="shared" si="1"/>
        <v>3.7088020136867739E-2</v>
      </c>
    </row>
    <row r="12" spans="1:15" x14ac:dyDescent="0.25">
      <c r="A12" s="1" t="s">
        <v>79</v>
      </c>
      <c r="B12" s="145" t="s">
        <v>80</v>
      </c>
      <c r="C12" s="146">
        <v>0</v>
      </c>
      <c r="D12" s="147">
        <v>-1</v>
      </c>
      <c r="E12" s="146">
        <v>8112</v>
      </c>
      <c r="F12" s="147" t="str">
        <f t="shared" si="0"/>
        <v>-</v>
      </c>
      <c r="G12" s="146">
        <v>60780</v>
      </c>
      <c r="H12" s="147">
        <f t="shared" si="0"/>
        <v>6.4926035502958577</v>
      </c>
      <c r="I12" s="146">
        <v>65148</v>
      </c>
      <c r="J12" s="147">
        <f t="shared" si="0"/>
        <v>7.1865745310957463E-2</v>
      </c>
      <c r="K12" s="146">
        <v>66545</v>
      </c>
      <c r="L12" s="147">
        <f t="shared" si="0"/>
        <v>2.1443482532080838E-2</v>
      </c>
      <c r="M12" s="146">
        <v>76454</v>
      </c>
      <c r="N12" s="147">
        <f t="shared" si="1"/>
        <v>0.14890675482756022</v>
      </c>
    </row>
    <row r="13" spans="1:15" x14ac:dyDescent="0.25">
      <c r="A13" s="1" t="s">
        <v>81</v>
      </c>
      <c r="B13" s="145" t="s">
        <v>82</v>
      </c>
      <c r="C13" s="146">
        <v>0</v>
      </c>
      <c r="D13" s="147">
        <v>-1</v>
      </c>
      <c r="E13" s="146">
        <v>18010</v>
      </c>
      <c r="F13" s="147" t="str">
        <f t="shared" si="0"/>
        <v>-</v>
      </c>
      <c r="G13" s="146">
        <v>53595</v>
      </c>
      <c r="H13" s="147">
        <f t="shared" si="0"/>
        <v>1.975846751804553</v>
      </c>
      <c r="I13" s="146">
        <v>58098</v>
      </c>
      <c r="J13" s="147">
        <f t="shared" si="0"/>
        <v>8.4019031626084484E-2</v>
      </c>
      <c r="K13" s="146">
        <v>77065</v>
      </c>
      <c r="L13" s="147">
        <f t="shared" si="0"/>
        <v>0.32646562704396032</v>
      </c>
      <c r="M13" s="146">
        <v>77025</v>
      </c>
      <c r="N13" s="147">
        <f t="shared" si="1"/>
        <v>-5.1904236683320004E-4</v>
      </c>
    </row>
    <row r="14" spans="1:15" x14ac:dyDescent="0.25">
      <c r="A14" s="1" t="s">
        <v>83</v>
      </c>
      <c r="B14" s="145" t="s">
        <v>84</v>
      </c>
      <c r="C14" s="146">
        <v>0</v>
      </c>
      <c r="D14" s="147">
        <v>-1</v>
      </c>
      <c r="E14" s="146">
        <v>25023</v>
      </c>
      <c r="F14" s="147" t="str">
        <f t="shared" si="0"/>
        <v>-</v>
      </c>
      <c r="G14" s="146">
        <v>63207</v>
      </c>
      <c r="H14" s="147">
        <f t="shared" si="0"/>
        <v>1.5259561203692602</v>
      </c>
      <c r="I14" s="146">
        <v>71344</v>
      </c>
      <c r="J14" s="147">
        <f t="shared" si="0"/>
        <v>0.12873574129447696</v>
      </c>
      <c r="K14" s="146">
        <v>83393</v>
      </c>
      <c r="L14" s="147">
        <f t="shared" si="0"/>
        <v>0.16888596097779773</v>
      </c>
      <c r="M14" s="146">
        <v>77257</v>
      </c>
      <c r="N14" s="147">
        <f t="shared" si="1"/>
        <v>-7.3579317208878448E-2</v>
      </c>
    </row>
    <row r="15" spans="1:15" x14ac:dyDescent="0.25">
      <c r="A15" s="1" t="s">
        <v>85</v>
      </c>
      <c r="B15" s="145" t="s">
        <v>86</v>
      </c>
      <c r="C15" s="146">
        <v>0</v>
      </c>
      <c r="D15" s="147">
        <v>-1</v>
      </c>
      <c r="E15" s="146">
        <v>41575</v>
      </c>
      <c r="F15" s="147" t="str">
        <f t="shared" si="0"/>
        <v>-</v>
      </c>
      <c r="G15" s="146">
        <v>73949</v>
      </c>
      <c r="H15" s="147">
        <f t="shared" si="0"/>
        <v>0.77868911605532176</v>
      </c>
      <c r="I15" s="146">
        <v>74357</v>
      </c>
      <c r="J15" s="147">
        <f t="shared" si="0"/>
        <v>5.5173159880457234E-3</v>
      </c>
      <c r="K15" s="146">
        <v>90048</v>
      </c>
      <c r="L15" s="147">
        <f t="shared" si="0"/>
        <v>0.21102249956291952</v>
      </c>
      <c r="M15" s="146">
        <v>93840</v>
      </c>
      <c r="N15" s="147">
        <f t="shared" si="1"/>
        <v>4.2110874200426363E-2</v>
      </c>
    </row>
    <row r="16" spans="1:15" x14ac:dyDescent="0.25">
      <c r="A16" s="1" t="s">
        <v>87</v>
      </c>
      <c r="B16" s="145" t="s">
        <v>88</v>
      </c>
      <c r="C16" s="146">
        <v>21705</v>
      </c>
      <c r="D16" s="147">
        <v>-0.71468570076504456</v>
      </c>
      <c r="E16" s="146">
        <v>50036</v>
      </c>
      <c r="F16" s="147">
        <f t="shared" si="0"/>
        <v>1.3052752821930431</v>
      </c>
      <c r="G16" s="146">
        <v>65748</v>
      </c>
      <c r="H16" s="147">
        <f t="shared" si="0"/>
        <v>0.31401390998481093</v>
      </c>
      <c r="I16" s="146">
        <v>73184</v>
      </c>
      <c r="J16" s="147">
        <f t="shared" si="0"/>
        <v>0.11309849729269339</v>
      </c>
      <c r="K16" s="146">
        <v>89034</v>
      </c>
      <c r="L16" s="147">
        <f t="shared" si="0"/>
        <v>0.21657739396589415</v>
      </c>
      <c r="M16" s="146">
        <v>94925</v>
      </c>
      <c r="N16" s="147">
        <f t="shared" si="1"/>
        <v>6.6165734438529133E-2</v>
      </c>
    </row>
    <row r="17" spans="1:15" x14ac:dyDescent="0.25">
      <c r="A17" s="1" t="s">
        <v>89</v>
      </c>
      <c r="B17" s="145" t="s">
        <v>90</v>
      </c>
      <c r="C17" s="146">
        <v>17561</v>
      </c>
      <c r="D17" s="147">
        <v>-0.74576173034325999</v>
      </c>
      <c r="E17" s="146">
        <v>48518</v>
      </c>
      <c r="F17" s="147">
        <f t="shared" si="0"/>
        <v>1.7628267182962247</v>
      </c>
      <c r="G17" s="146">
        <v>62173</v>
      </c>
      <c r="H17" s="147">
        <f t="shared" si="0"/>
        <v>0.28144193907415804</v>
      </c>
      <c r="I17" s="146">
        <v>71851</v>
      </c>
      <c r="J17" s="147">
        <f t="shared" si="0"/>
        <v>0.15566242581184753</v>
      </c>
      <c r="K17" s="146">
        <v>77584</v>
      </c>
      <c r="L17" s="147">
        <f t="shared" si="0"/>
        <v>7.9790121223086707E-2</v>
      </c>
      <c r="M17" s="146">
        <v>79102</v>
      </c>
      <c r="N17" s="147">
        <f t="shared" si="1"/>
        <v>1.9565889874200826E-2</v>
      </c>
    </row>
    <row r="18" spans="1:15" x14ac:dyDescent="0.25">
      <c r="A18" s="1" t="s">
        <v>91</v>
      </c>
      <c r="B18" s="145" t="s">
        <v>92</v>
      </c>
      <c r="C18" s="146">
        <v>14861</v>
      </c>
      <c r="D18" s="147">
        <v>-0.77816423101610666</v>
      </c>
      <c r="E18" s="146">
        <v>52374</v>
      </c>
      <c r="F18" s="147">
        <f t="shared" si="0"/>
        <v>2.5242581252943945</v>
      </c>
      <c r="G18" s="146">
        <v>64171</v>
      </c>
      <c r="H18" s="147">
        <f t="shared" si="0"/>
        <v>0.22524535074655372</v>
      </c>
      <c r="I18" s="146">
        <v>70925</v>
      </c>
      <c r="J18" s="147">
        <f t="shared" si="0"/>
        <v>0.10525003506256714</v>
      </c>
      <c r="K18" s="146">
        <v>81853</v>
      </c>
      <c r="L18" s="147">
        <f t="shared" si="0"/>
        <v>0.15407825167430378</v>
      </c>
      <c r="M18" s="146">
        <v>83480</v>
      </c>
      <c r="N18" s="147">
        <f t="shared" si="1"/>
        <v>1.9877096746606648E-2</v>
      </c>
    </row>
    <row r="19" spans="1:15" x14ac:dyDescent="0.25">
      <c r="A19" s="1" t="s">
        <v>93</v>
      </c>
      <c r="B19" s="145" t="s">
        <v>94</v>
      </c>
      <c r="C19" s="146">
        <v>6170</v>
      </c>
      <c r="D19" s="147">
        <v>-0.90751566387864613</v>
      </c>
      <c r="E19" s="146">
        <v>47468</v>
      </c>
      <c r="F19" s="147">
        <f t="shared" si="0"/>
        <v>6.6933549432739063</v>
      </c>
      <c r="G19" s="146">
        <v>61752</v>
      </c>
      <c r="H19" s="147">
        <f t="shared" si="0"/>
        <v>0.30091851352490107</v>
      </c>
      <c r="I19" s="146">
        <v>66055</v>
      </c>
      <c r="J19" s="147">
        <f t="shared" si="0"/>
        <v>6.9681953620935433E-2</v>
      </c>
      <c r="K19" s="146">
        <v>73285</v>
      </c>
      <c r="L19" s="147">
        <f t="shared" si="0"/>
        <v>0.10945424267655746</v>
      </c>
      <c r="M19" s="146"/>
      <c r="N19" s="147"/>
    </row>
    <row r="20" spans="1:15" x14ac:dyDescent="0.25">
      <c r="A20" s="1" t="s">
        <v>95</v>
      </c>
      <c r="B20" s="145" t="s">
        <v>96</v>
      </c>
      <c r="C20" s="146">
        <v>8912</v>
      </c>
      <c r="D20" s="147">
        <v>-0.85629283237926312</v>
      </c>
      <c r="E20" s="146">
        <v>44151</v>
      </c>
      <c r="F20" s="147">
        <f t="shared" si="0"/>
        <v>3.9541068222621183</v>
      </c>
      <c r="G20" s="146">
        <v>61100</v>
      </c>
      <c r="H20" s="147">
        <f t="shared" si="0"/>
        <v>0.38388711467463921</v>
      </c>
      <c r="I20" s="146">
        <v>62539</v>
      </c>
      <c r="J20" s="147">
        <f t="shared" si="0"/>
        <v>2.3551554828150634E-2</v>
      </c>
      <c r="K20" s="146">
        <v>67921</v>
      </c>
      <c r="L20" s="147">
        <f t="shared" si="0"/>
        <v>8.6058299621036394E-2</v>
      </c>
      <c r="M20" s="146"/>
      <c r="N20" s="147"/>
    </row>
    <row r="21" spans="1:15" ht="15.75" x14ac:dyDescent="0.25">
      <c r="A21" s="1" t="s">
        <v>0</v>
      </c>
      <c r="B21" s="148" t="s">
        <v>33</v>
      </c>
      <c r="C21" s="149">
        <v>225835</v>
      </c>
      <c r="D21" s="150">
        <v>-0.71475431370394371</v>
      </c>
      <c r="E21" s="149">
        <v>354204</v>
      </c>
      <c r="F21" s="150">
        <f t="shared" si="0"/>
        <v>0.56841942125888378</v>
      </c>
      <c r="G21" s="149">
        <v>710225</v>
      </c>
      <c r="H21" s="150">
        <f t="shared" si="0"/>
        <v>1.0051298121986201</v>
      </c>
      <c r="I21" s="149">
        <v>797848</v>
      </c>
      <c r="J21" s="150">
        <f t="shared" si="0"/>
        <v>0.12337357879545219</v>
      </c>
      <c r="K21" s="149">
        <v>914356</v>
      </c>
      <c r="L21" s="150">
        <f t="shared" si="0"/>
        <v>0.14602781482187077</v>
      </c>
      <c r="M21" s="149">
        <v>632703</v>
      </c>
      <c r="N21" s="150">
        <v>3.0942802254473989E-2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243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100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72</v>
      </c>
      <c r="D30" s="143" t="str">
        <f>CONCATENATE("var ",RIGHT(C29,2),"/",RIGHT(C29-1,2))</f>
        <v>var 20/19</v>
      </c>
      <c r="E30" s="144" t="s">
        <v>72</v>
      </c>
      <c r="F30" s="143" t="str">
        <f>CONCATENATE("var ",RIGHT(E29,2),"/",RIGHT(E29-1,2))</f>
        <v>var 21/20</v>
      </c>
      <c r="G30" s="144" t="s">
        <v>72</v>
      </c>
      <c r="H30" s="143" t="str">
        <f>CONCATENATE("var ",RIGHT(G29,2),"/",RIGHT(G29-1,2))</f>
        <v>var 22/21</v>
      </c>
      <c r="I30" s="144" t="s">
        <v>72</v>
      </c>
      <c r="J30" s="143" t="str">
        <f>CONCATENATE("var ",RIGHT(I29,2),"/",RIGHT(I29-1,2))</f>
        <v>var 23/22</v>
      </c>
      <c r="K30" s="144" t="s">
        <v>72</v>
      </c>
      <c r="L30" s="143" t="str">
        <f>CONCATENATE("var ",RIGHT(K29,2),"/",RIGHT(K29-1,2))</f>
        <v>var 24/23</v>
      </c>
      <c r="M30" s="144" t="s">
        <v>72</v>
      </c>
      <c r="N30" s="143" t="str">
        <f>CONCATENATE("var ",RIGHT(M29,2),"/",RIGHT(M29-1,2))</f>
        <v>var 25/24</v>
      </c>
    </row>
    <row r="31" spans="1:15" x14ac:dyDescent="0.25">
      <c r="B31" s="145" t="s">
        <v>74</v>
      </c>
      <c r="C31" s="146">
        <v>19992</v>
      </c>
      <c r="D31" s="147">
        <v>0.33271115258982742</v>
      </c>
      <c r="E31" s="146">
        <v>2136</v>
      </c>
      <c r="F31" s="147">
        <f t="shared" ref="F31:L43" si="2">IFERROR(E31/C31-1,"-")</f>
        <v>-0.89315726290516206</v>
      </c>
      <c r="G31" s="146">
        <v>12392</v>
      </c>
      <c r="H31" s="147">
        <f t="shared" si="2"/>
        <v>4.8014981273408237</v>
      </c>
      <c r="I31" s="146">
        <v>18745</v>
      </c>
      <c r="J31" s="147">
        <f t="shared" si="2"/>
        <v>0.51266946417043258</v>
      </c>
      <c r="K31" s="146">
        <v>17189</v>
      </c>
      <c r="L31" s="147">
        <f t="shared" si="2"/>
        <v>-8.3008802347292576E-2</v>
      </c>
      <c r="M31" s="146">
        <v>18625</v>
      </c>
      <c r="N31" s="147">
        <f t="shared" ref="N31" si="3">IFERROR(M31/K31-1,"-")</f>
        <v>8.3541799988364751E-2</v>
      </c>
    </row>
    <row r="32" spans="1:15" x14ac:dyDescent="0.25">
      <c r="B32" s="145" t="s">
        <v>76</v>
      </c>
      <c r="C32" s="146">
        <v>19508</v>
      </c>
      <c r="D32" s="147">
        <v>0.23078864353312301</v>
      </c>
      <c r="E32" s="146">
        <v>2964</v>
      </c>
      <c r="F32" s="147">
        <f t="shared" si="2"/>
        <v>-0.84806233340168136</v>
      </c>
      <c r="G32" s="146">
        <v>19887</v>
      </c>
      <c r="H32" s="147">
        <f t="shared" si="2"/>
        <v>5.7095141700404861</v>
      </c>
      <c r="I32" s="146">
        <v>18181</v>
      </c>
      <c r="J32" s="147">
        <f t="shared" si="2"/>
        <v>-8.5784683461557765E-2</v>
      </c>
      <c r="K32" s="146">
        <v>18681</v>
      </c>
      <c r="L32" s="147">
        <f t="shared" si="2"/>
        <v>2.7501237555690006E-2</v>
      </c>
      <c r="M32" s="146">
        <v>19036</v>
      </c>
      <c r="N32" s="147">
        <f>IFERROR(M32/K32-1,"-")</f>
        <v>1.9003265349820664E-2</v>
      </c>
    </row>
    <row r="33" spans="2:15" x14ac:dyDescent="0.25">
      <c r="B33" s="145" t="s">
        <v>78</v>
      </c>
      <c r="C33" s="146">
        <v>7560</v>
      </c>
      <c r="D33" s="147">
        <v>-0.68272620446533483</v>
      </c>
      <c r="E33" s="146">
        <v>3489</v>
      </c>
      <c r="F33" s="147">
        <f t="shared" si="2"/>
        <v>-0.53849206349206347</v>
      </c>
      <c r="G33" s="146">
        <v>21912</v>
      </c>
      <c r="H33" s="147">
        <f t="shared" si="2"/>
        <v>5.2803095442820291</v>
      </c>
      <c r="I33" s="146">
        <v>25120</v>
      </c>
      <c r="J33" s="147">
        <f t="shared" si="2"/>
        <v>0.14640379700620665</v>
      </c>
      <c r="K33" s="146">
        <v>25095</v>
      </c>
      <c r="L33" s="147">
        <f t="shared" si="2"/>
        <v>-9.9522292993625694E-4</v>
      </c>
      <c r="M33" s="146">
        <v>24776</v>
      </c>
      <c r="N33" s="147">
        <f>IFERROR(M33/K33-1,"-")</f>
        <v>-1.2711695556883895E-2</v>
      </c>
    </row>
    <row r="34" spans="2:15" x14ac:dyDescent="0.25">
      <c r="B34" s="145" t="s">
        <v>80</v>
      </c>
      <c r="C34" s="146">
        <v>0</v>
      </c>
      <c r="D34" s="147">
        <v>-1</v>
      </c>
      <c r="E34" s="146">
        <v>4130</v>
      </c>
      <c r="F34" s="147" t="str">
        <f t="shared" si="2"/>
        <v>-</v>
      </c>
      <c r="G34" s="146">
        <v>29771</v>
      </c>
      <c r="H34" s="147">
        <f t="shared" si="2"/>
        <v>6.2084745762711862</v>
      </c>
      <c r="I34" s="146">
        <v>30357</v>
      </c>
      <c r="J34" s="147">
        <f t="shared" si="2"/>
        <v>1.9683584696516654E-2</v>
      </c>
      <c r="K34" s="146">
        <v>29692</v>
      </c>
      <c r="L34" s="147">
        <f t="shared" si="2"/>
        <v>-2.1905985439931497E-2</v>
      </c>
      <c r="M34" s="146">
        <v>35629</v>
      </c>
      <c r="N34" s="147">
        <f>IFERROR(M34/K34-1,"-")</f>
        <v>0.19995284925232393</v>
      </c>
    </row>
    <row r="35" spans="2:15" x14ac:dyDescent="0.25">
      <c r="B35" s="145" t="s">
        <v>82</v>
      </c>
      <c r="C35" s="146">
        <v>0</v>
      </c>
      <c r="D35" s="147">
        <v>-1</v>
      </c>
      <c r="E35" s="146">
        <v>10368</v>
      </c>
      <c r="F35" s="147" t="str">
        <f t="shared" si="2"/>
        <v>-</v>
      </c>
      <c r="G35" s="146">
        <v>31151</v>
      </c>
      <c r="H35" s="147">
        <f t="shared" si="2"/>
        <v>2.0045331790123457</v>
      </c>
      <c r="I35" s="146">
        <v>31312</v>
      </c>
      <c r="J35" s="147">
        <f t="shared" si="2"/>
        <v>5.1683734069531972E-3</v>
      </c>
      <c r="K35" s="146">
        <v>41525</v>
      </c>
      <c r="L35" s="147">
        <f t="shared" si="2"/>
        <v>0.32616888094021457</v>
      </c>
      <c r="M35" s="146">
        <v>41829</v>
      </c>
      <c r="N35" s="147">
        <f>IFERROR(M35/K35-1,"-")</f>
        <v>7.3208910295003982E-3</v>
      </c>
    </row>
    <row r="36" spans="2:15" x14ac:dyDescent="0.25">
      <c r="B36" s="145" t="s">
        <v>84</v>
      </c>
      <c r="C36" s="146">
        <v>0</v>
      </c>
      <c r="D36" s="147">
        <v>-1</v>
      </c>
      <c r="E36" s="146">
        <v>16084</v>
      </c>
      <c r="F36" s="147" t="str">
        <f t="shared" si="2"/>
        <v>-</v>
      </c>
      <c r="G36" s="146">
        <v>38004</v>
      </c>
      <c r="H36" s="147">
        <f t="shared" si="2"/>
        <v>1.3628450634170606</v>
      </c>
      <c r="I36" s="146">
        <v>41665</v>
      </c>
      <c r="J36" s="147">
        <f t="shared" si="2"/>
        <v>9.6331965056309921E-2</v>
      </c>
      <c r="K36" s="146">
        <v>44993</v>
      </c>
      <c r="L36" s="147">
        <f t="shared" si="2"/>
        <v>7.987519500780027E-2</v>
      </c>
      <c r="M36" s="146">
        <v>41210</v>
      </c>
      <c r="N36" s="147">
        <f t="shared" ref="N36:N40" si="4">IFERROR(M36/K36-1,"-")</f>
        <v>-8.4079745738225964E-2</v>
      </c>
    </row>
    <row r="37" spans="2:15" x14ac:dyDescent="0.25">
      <c r="B37" s="145" t="s">
        <v>86</v>
      </c>
      <c r="C37" s="146">
        <v>0</v>
      </c>
      <c r="D37" s="147">
        <v>-1</v>
      </c>
      <c r="E37" s="146">
        <v>27705</v>
      </c>
      <c r="F37" s="147" t="str">
        <f t="shared" si="2"/>
        <v>-</v>
      </c>
      <c r="G37" s="146">
        <v>43951</v>
      </c>
      <c r="H37" s="147">
        <f t="shared" si="2"/>
        <v>0.58639234795163331</v>
      </c>
      <c r="I37" s="146">
        <v>40381</v>
      </c>
      <c r="J37" s="147">
        <f t="shared" si="2"/>
        <v>-8.1226820777684283E-2</v>
      </c>
      <c r="K37" s="146">
        <v>46418</v>
      </c>
      <c r="L37" s="147">
        <f t="shared" si="2"/>
        <v>0.14950100294693058</v>
      </c>
      <c r="M37" s="146">
        <v>50534</v>
      </c>
      <c r="N37" s="147">
        <f t="shared" si="4"/>
        <v>8.8672497737946498E-2</v>
      </c>
    </row>
    <row r="38" spans="2:15" x14ac:dyDescent="0.25">
      <c r="B38" s="145" t="s">
        <v>88</v>
      </c>
      <c r="C38" s="146">
        <v>14514</v>
      </c>
      <c r="D38" s="147">
        <v>-0.64852036615488928</v>
      </c>
      <c r="E38" s="146">
        <v>32855</v>
      </c>
      <c r="F38" s="147">
        <f t="shared" si="2"/>
        <v>1.2636764503238251</v>
      </c>
      <c r="G38" s="146">
        <v>37614</v>
      </c>
      <c r="H38" s="147">
        <f t="shared" si="2"/>
        <v>0.14484857708111409</v>
      </c>
      <c r="I38" s="146">
        <v>37101</v>
      </c>
      <c r="J38" s="147">
        <f t="shared" si="2"/>
        <v>-1.3638538841920567E-2</v>
      </c>
      <c r="K38" s="146">
        <v>47635</v>
      </c>
      <c r="L38" s="147">
        <f t="shared" si="2"/>
        <v>0.28392765693647082</v>
      </c>
      <c r="M38" s="146">
        <v>51594</v>
      </c>
      <c r="N38" s="147">
        <f t="shared" si="4"/>
        <v>8.3111157762149723E-2</v>
      </c>
    </row>
    <row r="39" spans="2:15" x14ac:dyDescent="0.25">
      <c r="B39" s="145" t="s">
        <v>90</v>
      </c>
      <c r="C39" s="146">
        <v>13494</v>
      </c>
      <c r="D39" s="147">
        <v>-0.58336420896628383</v>
      </c>
      <c r="E39" s="146">
        <v>27292</v>
      </c>
      <c r="F39" s="147">
        <f t="shared" si="2"/>
        <v>1.0225285311990513</v>
      </c>
      <c r="G39" s="146">
        <v>32660</v>
      </c>
      <c r="H39" s="147">
        <f t="shared" si="2"/>
        <v>0.19668767404367582</v>
      </c>
      <c r="I39" s="146">
        <v>34430</v>
      </c>
      <c r="J39" s="147">
        <f t="shared" si="2"/>
        <v>5.4194733619105984E-2</v>
      </c>
      <c r="K39" s="146">
        <v>34597</v>
      </c>
      <c r="L39" s="147">
        <f t="shared" si="2"/>
        <v>4.8504211443507472E-3</v>
      </c>
      <c r="M39" s="146">
        <v>38088</v>
      </c>
      <c r="N39" s="147">
        <f t="shared" si="4"/>
        <v>0.10090470271988905</v>
      </c>
    </row>
    <row r="40" spans="2:15" x14ac:dyDescent="0.25">
      <c r="B40" s="145" t="s">
        <v>92</v>
      </c>
      <c r="C40" s="146">
        <v>10718</v>
      </c>
      <c r="D40" s="147">
        <v>-0.62713515393981556</v>
      </c>
      <c r="E40" s="146">
        <v>24336</v>
      </c>
      <c r="F40" s="147">
        <f t="shared" si="2"/>
        <v>1.2705728680724016</v>
      </c>
      <c r="G40" s="146">
        <v>30437</v>
      </c>
      <c r="H40" s="147">
        <f t="shared" si="2"/>
        <v>0.25069855358316895</v>
      </c>
      <c r="I40" s="146">
        <v>27145</v>
      </c>
      <c r="J40" s="147">
        <f t="shared" si="2"/>
        <v>-0.10815783421493574</v>
      </c>
      <c r="K40" s="146">
        <v>30970</v>
      </c>
      <c r="L40" s="147">
        <f t="shared" si="2"/>
        <v>0.14090992816356596</v>
      </c>
      <c r="M40" s="146">
        <v>32143</v>
      </c>
      <c r="N40" s="147">
        <f t="shared" si="4"/>
        <v>3.7875363254762595E-2</v>
      </c>
    </row>
    <row r="41" spans="2:15" x14ac:dyDescent="0.25">
      <c r="B41" s="145" t="s">
        <v>94</v>
      </c>
      <c r="C41" s="146">
        <v>3323</v>
      </c>
      <c r="D41" s="147">
        <v>-0.86370534432549939</v>
      </c>
      <c r="E41" s="146">
        <v>14014</v>
      </c>
      <c r="F41" s="147">
        <f t="shared" si="2"/>
        <v>3.2172735479987962</v>
      </c>
      <c r="G41" s="146">
        <v>21959</v>
      </c>
      <c r="H41" s="147">
        <f t="shared" si="2"/>
        <v>0.566933066933067</v>
      </c>
      <c r="I41" s="146">
        <v>18241</v>
      </c>
      <c r="J41" s="147">
        <f t="shared" si="2"/>
        <v>-0.16931554260212212</v>
      </c>
      <c r="K41" s="146">
        <v>24997</v>
      </c>
      <c r="L41" s="147">
        <f t="shared" si="2"/>
        <v>0.37037443122635816</v>
      </c>
      <c r="M41" s="146"/>
      <c r="N41" s="147"/>
    </row>
    <row r="42" spans="2:15" x14ac:dyDescent="0.25">
      <c r="B42" s="145" t="s">
        <v>96</v>
      </c>
      <c r="C42" s="146">
        <v>4935</v>
      </c>
      <c r="D42" s="147">
        <v>-0.78637288429072338</v>
      </c>
      <c r="E42" s="146">
        <v>16320</v>
      </c>
      <c r="F42" s="147">
        <f t="shared" si="2"/>
        <v>2.3069908814589666</v>
      </c>
      <c r="G42" s="146">
        <v>22605</v>
      </c>
      <c r="H42" s="147">
        <f t="shared" si="2"/>
        <v>0.38511029411764697</v>
      </c>
      <c r="I42" s="146">
        <v>19245</v>
      </c>
      <c r="J42" s="147">
        <f t="shared" si="2"/>
        <v>-0.14863968148639684</v>
      </c>
      <c r="K42" s="146">
        <v>20445</v>
      </c>
      <c r="L42" s="147">
        <f t="shared" si="2"/>
        <v>6.235385814497274E-2</v>
      </c>
      <c r="M42" s="146"/>
      <c r="N42" s="147"/>
    </row>
    <row r="43" spans="2:15" ht="15.75" x14ac:dyDescent="0.25">
      <c r="B43" s="148" t="s">
        <v>33</v>
      </c>
      <c r="C43" s="149">
        <v>103133</v>
      </c>
      <c r="D43" s="150">
        <v>-0.71053067364987943</v>
      </c>
      <c r="E43" s="149">
        <v>181693</v>
      </c>
      <c r="F43" s="150">
        <f t="shared" si="2"/>
        <v>0.76173484723609319</v>
      </c>
      <c r="G43" s="149">
        <v>342343</v>
      </c>
      <c r="H43" s="150">
        <f t="shared" si="2"/>
        <v>0.8841837605191174</v>
      </c>
      <c r="I43" s="149">
        <v>341923</v>
      </c>
      <c r="J43" s="150">
        <f t="shared" si="2"/>
        <v>-1.2268397484394011E-3</v>
      </c>
      <c r="K43" s="149">
        <v>382237</v>
      </c>
      <c r="L43" s="150">
        <f t="shared" si="2"/>
        <v>0.1179037385610211</v>
      </c>
      <c r="M43" s="149">
        <v>283233</v>
      </c>
      <c r="N43" s="150">
        <v>4.4261654401462902E-2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103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72</v>
      </c>
      <c r="D52" s="143" t="str">
        <f>CONCATENATE("var ",RIGHT(C51,2),"/",RIGHT(C51-1,2))</f>
        <v>var 20/19</v>
      </c>
      <c r="E52" s="144" t="s">
        <v>72</v>
      </c>
      <c r="F52" s="143" t="str">
        <f>CONCATENATE("var ",RIGHT(E51,2),"/",RIGHT(E51-1,2))</f>
        <v>var 21/20</v>
      </c>
      <c r="G52" s="144" t="s">
        <v>72</v>
      </c>
      <c r="H52" s="143" t="str">
        <f>CONCATENATE("var ",RIGHT(G51,2),"/",RIGHT(G51-1,2))</f>
        <v>var 22/21</v>
      </c>
      <c r="I52" s="144" t="s">
        <v>72</v>
      </c>
      <c r="J52" s="143" t="str">
        <f>CONCATENATE("var ",RIGHT(I51,2),"/",RIGHT(I51-1,2))</f>
        <v>var 23/22</v>
      </c>
      <c r="K52" s="144" t="s">
        <v>72</v>
      </c>
      <c r="L52" s="143" t="str">
        <f>CONCATENATE("var ",RIGHT(K51,2),"/",RIGHT(K51-1,2))</f>
        <v>var 24/23</v>
      </c>
      <c r="M52" s="144" t="s">
        <v>72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74</v>
      </c>
      <c r="C53" s="146">
        <v>16449</v>
      </c>
      <c r="D53" s="147">
        <v>0.31771208844027887</v>
      </c>
      <c r="E53" s="146">
        <v>1035</v>
      </c>
      <c r="F53" s="147">
        <f>IFERROR(E53/C53-1,"-")</f>
        <v>-0.9370782418384096</v>
      </c>
      <c r="G53" s="146">
        <v>9244</v>
      </c>
      <c r="H53" s="147">
        <f>IFERROR(G53/E53-1,"-")</f>
        <v>7.931400966183574</v>
      </c>
      <c r="I53" s="146">
        <v>15131</v>
      </c>
      <c r="J53" s="147">
        <f>IFERROR(I53/G53-1,"-")</f>
        <v>0.63684552141929895</v>
      </c>
      <c r="K53" s="146">
        <v>13891</v>
      </c>
      <c r="L53" s="147">
        <f>IFERROR(K53/I53-1,"-")</f>
        <v>-8.1950961602009098E-2</v>
      </c>
      <c r="M53" s="146">
        <v>14812</v>
      </c>
      <c r="N53" s="147">
        <f t="shared" ref="N53:N62" si="5">IFERROR(M53/K53-1,"-")</f>
        <v>6.6301922107839584E-2</v>
      </c>
    </row>
    <row r="54" spans="1:15" x14ac:dyDescent="0.25">
      <c r="A54" s="1">
        <v>2</v>
      </c>
      <c r="B54" s="145" t="s">
        <v>76</v>
      </c>
      <c r="C54" s="146">
        <v>15519</v>
      </c>
      <c r="D54" s="147">
        <v>0.17943456452348383</v>
      </c>
      <c r="E54" s="146">
        <v>1123</v>
      </c>
      <c r="F54" s="147">
        <f t="shared" ref="F54:L65" si="6">IFERROR(E54/C54-1,"-")</f>
        <v>-0.92763709001868677</v>
      </c>
      <c r="G54" s="146">
        <v>13995</v>
      </c>
      <c r="H54" s="147">
        <f t="shared" si="6"/>
        <v>11.462154942119323</v>
      </c>
      <c r="I54" s="146">
        <v>15141</v>
      </c>
      <c r="J54" s="147">
        <f t="shared" si="6"/>
        <v>8.1886387995712795E-2</v>
      </c>
      <c r="K54" s="146">
        <v>15143</v>
      </c>
      <c r="L54" s="147">
        <f t="shared" si="6"/>
        <v>1.3209167162009372E-4</v>
      </c>
      <c r="M54" s="146">
        <v>15578</v>
      </c>
      <c r="N54" s="147">
        <f t="shared" si="5"/>
        <v>2.8726144092980244E-2</v>
      </c>
    </row>
    <row r="55" spans="1:15" x14ac:dyDescent="0.25">
      <c r="A55" s="1">
        <v>3</v>
      </c>
      <c r="B55" s="145" t="s">
        <v>78</v>
      </c>
      <c r="C55" s="146">
        <v>6340</v>
      </c>
      <c r="D55" s="147">
        <v>-0.68174288439335373</v>
      </c>
      <c r="E55" s="146">
        <v>1764</v>
      </c>
      <c r="F55" s="147">
        <f t="shared" si="6"/>
        <v>-0.7217665615141956</v>
      </c>
      <c r="G55" s="146">
        <v>16558</v>
      </c>
      <c r="H55" s="147">
        <f t="shared" si="6"/>
        <v>8.3866213151927429</v>
      </c>
      <c r="I55" s="146">
        <v>19982</v>
      </c>
      <c r="J55" s="147">
        <f t="shared" si="6"/>
        <v>0.2067882594516246</v>
      </c>
      <c r="K55" s="146">
        <v>19127</v>
      </c>
      <c r="L55" s="147">
        <f t="shared" si="6"/>
        <v>-4.2788509658692853E-2</v>
      </c>
      <c r="M55" s="146">
        <v>19845</v>
      </c>
      <c r="N55" s="147">
        <f t="shared" si="5"/>
        <v>3.7538558059287963E-2</v>
      </c>
    </row>
    <row r="56" spans="1:15" x14ac:dyDescent="0.25">
      <c r="A56" s="1">
        <v>4</v>
      </c>
      <c r="B56" s="145" t="s">
        <v>80</v>
      </c>
      <c r="C56" s="146">
        <v>0</v>
      </c>
      <c r="D56" s="147">
        <v>-1</v>
      </c>
      <c r="E56" s="146">
        <v>2509</v>
      </c>
      <c r="F56" s="147" t="str">
        <f t="shared" si="6"/>
        <v>-</v>
      </c>
      <c r="G56" s="146">
        <v>19780</v>
      </c>
      <c r="H56" s="147">
        <f t="shared" si="6"/>
        <v>6.883618971701873</v>
      </c>
      <c r="I56" s="146">
        <v>21271</v>
      </c>
      <c r="J56" s="147">
        <f t="shared" si="6"/>
        <v>7.5379170879676494E-2</v>
      </c>
      <c r="K56" s="146">
        <v>21707</v>
      </c>
      <c r="L56" s="147">
        <f t="shared" si="6"/>
        <v>2.0497390813783989E-2</v>
      </c>
      <c r="M56" s="146">
        <v>27565</v>
      </c>
      <c r="N56" s="147">
        <f t="shared" si="5"/>
        <v>0.26986686322384479</v>
      </c>
    </row>
    <row r="57" spans="1:15" x14ac:dyDescent="0.25">
      <c r="A57" s="1">
        <v>5</v>
      </c>
      <c r="B57" s="145" t="s">
        <v>82</v>
      </c>
      <c r="C57" s="146">
        <v>0</v>
      </c>
      <c r="D57" s="147">
        <v>-1</v>
      </c>
      <c r="E57" s="146">
        <v>5166</v>
      </c>
      <c r="F57" s="147" t="str">
        <f t="shared" si="6"/>
        <v>-</v>
      </c>
      <c r="G57" s="146">
        <v>22561</v>
      </c>
      <c r="H57" s="147">
        <f t="shared" si="6"/>
        <v>3.3672086720867211</v>
      </c>
      <c r="I57" s="146">
        <v>22383</v>
      </c>
      <c r="J57" s="147">
        <f t="shared" si="6"/>
        <v>-7.8897212003014028E-3</v>
      </c>
      <c r="K57" s="146">
        <v>27547</v>
      </c>
      <c r="L57" s="147">
        <f t="shared" si="6"/>
        <v>0.23071080730911864</v>
      </c>
      <c r="M57" s="146">
        <v>30790</v>
      </c>
      <c r="N57" s="147">
        <f t="shared" si="5"/>
        <v>0.1177260681743928</v>
      </c>
    </row>
    <row r="58" spans="1:15" x14ac:dyDescent="0.25">
      <c r="A58" s="1">
        <v>6</v>
      </c>
      <c r="B58" s="145" t="s">
        <v>84</v>
      </c>
      <c r="C58" s="146">
        <v>0</v>
      </c>
      <c r="D58" s="147">
        <v>-1</v>
      </c>
      <c r="E58" s="146">
        <v>9694</v>
      </c>
      <c r="F58" s="147" t="str">
        <f t="shared" si="6"/>
        <v>-</v>
      </c>
      <c r="G58" s="146">
        <v>29162</v>
      </c>
      <c r="H58" s="147">
        <f t="shared" si="6"/>
        <v>2.0082525273364968</v>
      </c>
      <c r="I58" s="146">
        <v>28739</v>
      </c>
      <c r="J58" s="147">
        <f t="shared" si="6"/>
        <v>-1.450517797133255E-2</v>
      </c>
      <c r="K58" s="146">
        <v>29587</v>
      </c>
      <c r="L58" s="147">
        <f t="shared" si="6"/>
        <v>2.9506941786422658E-2</v>
      </c>
      <c r="M58" s="146">
        <v>31494</v>
      </c>
      <c r="N58" s="147">
        <f t="shared" si="5"/>
        <v>6.4453983168283324E-2</v>
      </c>
    </row>
    <row r="59" spans="1:15" x14ac:dyDescent="0.25">
      <c r="A59" s="1">
        <v>7</v>
      </c>
      <c r="B59" s="145" t="s">
        <v>86</v>
      </c>
      <c r="C59" s="146">
        <v>0</v>
      </c>
      <c r="D59" s="147">
        <v>-1</v>
      </c>
      <c r="E59" s="146">
        <v>17914</v>
      </c>
      <c r="F59" s="147" t="str">
        <f t="shared" si="6"/>
        <v>-</v>
      </c>
      <c r="G59" s="146">
        <v>27917</v>
      </c>
      <c r="H59" s="147">
        <f t="shared" si="6"/>
        <v>0.55839008596628337</v>
      </c>
      <c r="I59" s="146">
        <v>27261</v>
      </c>
      <c r="J59" s="147">
        <f t="shared" si="6"/>
        <v>-2.349822688684311E-2</v>
      </c>
      <c r="K59" s="146">
        <v>31281</v>
      </c>
      <c r="L59" s="147">
        <f t="shared" si="6"/>
        <v>0.14746340926598434</v>
      </c>
      <c r="M59" s="146">
        <v>36148</v>
      </c>
      <c r="N59" s="147">
        <f t="shared" si="5"/>
        <v>0.15558965506217826</v>
      </c>
    </row>
    <row r="60" spans="1:15" x14ac:dyDescent="0.25">
      <c r="A60" s="1">
        <v>8</v>
      </c>
      <c r="B60" s="145" t="s">
        <v>88</v>
      </c>
      <c r="C60" s="146">
        <v>10383</v>
      </c>
      <c r="D60" s="147">
        <v>-0.68135645235537823</v>
      </c>
      <c r="E60" s="146">
        <v>23069</v>
      </c>
      <c r="F60" s="147">
        <f t="shared" si="6"/>
        <v>1.2218048733506692</v>
      </c>
      <c r="G60" s="146">
        <v>27261</v>
      </c>
      <c r="H60" s="147">
        <f t="shared" si="6"/>
        <v>0.18171572239802325</v>
      </c>
      <c r="I60" s="146">
        <v>28059</v>
      </c>
      <c r="J60" s="147">
        <f t="shared" si="6"/>
        <v>2.9272587212501477E-2</v>
      </c>
      <c r="K60" s="146">
        <v>34534</v>
      </c>
      <c r="L60" s="147">
        <f t="shared" si="6"/>
        <v>0.23076374781709963</v>
      </c>
      <c r="M60" s="146">
        <v>36427</v>
      </c>
      <c r="N60" s="147">
        <f t="shared" si="5"/>
        <v>5.4815544101465274E-2</v>
      </c>
    </row>
    <row r="61" spans="1:15" x14ac:dyDescent="0.25">
      <c r="A61" s="1">
        <v>9</v>
      </c>
      <c r="B61" s="145" t="s">
        <v>90</v>
      </c>
      <c r="C61" s="146">
        <v>10136</v>
      </c>
      <c r="D61" s="147">
        <v>-0.5994309200126462</v>
      </c>
      <c r="E61" s="146">
        <v>18763</v>
      </c>
      <c r="F61" s="147">
        <f t="shared" si="6"/>
        <v>0.85112470402525653</v>
      </c>
      <c r="G61" s="146">
        <v>24649</v>
      </c>
      <c r="H61" s="147">
        <f t="shared" si="6"/>
        <v>0.31370249960027707</v>
      </c>
      <c r="I61" s="146">
        <v>23246</v>
      </c>
      <c r="J61" s="147">
        <f t="shared" si="6"/>
        <v>-5.6919144792892173E-2</v>
      </c>
      <c r="K61" s="146">
        <v>26626</v>
      </c>
      <c r="L61" s="147">
        <f t="shared" si="6"/>
        <v>0.14540135937365561</v>
      </c>
      <c r="M61" s="146">
        <v>27784</v>
      </c>
      <c r="N61" s="147">
        <f t="shared" si="5"/>
        <v>4.3491324269510967E-2</v>
      </c>
    </row>
    <row r="62" spans="1:15" x14ac:dyDescent="0.25">
      <c r="A62" s="1">
        <v>10</v>
      </c>
      <c r="B62" s="145" t="s">
        <v>92</v>
      </c>
      <c r="C62" s="146">
        <v>6283</v>
      </c>
      <c r="D62" s="147">
        <v>-0.71787157611136054</v>
      </c>
      <c r="E62" s="146">
        <v>14277</v>
      </c>
      <c r="F62" s="147">
        <f t="shared" si="6"/>
        <v>1.2723221391055231</v>
      </c>
      <c r="G62" s="146">
        <v>19972</v>
      </c>
      <c r="H62" s="147">
        <f t="shared" si="6"/>
        <v>0.39889332492820628</v>
      </c>
      <c r="I62" s="146">
        <v>20489</v>
      </c>
      <c r="J62" s="147">
        <f t="shared" si="6"/>
        <v>2.588624073703194E-2</v>
      </c>
      <c r="K62" s="146">
        <v>22936</v>
      </c>
      <c r="L62" s="147">
        <f t="shared" si="6"/>
        <v>0.1194299380155206</v>
      </c>
      <c r="M62" s="146">
        <v>21905</v>
      </c>
      <c r="N62" s="147">
        <f t="shared" si="5"/>
        <v>-4.4951168468782665E-2</v>
      </c>
    </row>
    <row r="63" spans="1:15" x14ac:dyDescent="0.25">
      <c r="A63" s="1">
        <v>11</v>
      </c>
      <c r="B63" s="145" t="s">
        <v>94</v>
      </c>
      <c r="C63" s="146">
        <v>1583</v>
      </c>
      <c r="D63" s="147">
        <v>-0.917642162218407</v>
      </c>
      <c r="E63" s="146">
        <v>9457</v>
      </c>
      <c r="F63" s="147">
        <f t="shared" si="6"/>
        <v>4.9740998104864182</v>
      </c>
      <c r="G63" s="146">
        <v>16997</v>
      </c>
      <c r="H63" s="147">
        <f t="shared" si="6"/>
        <v>0.79729301046843615</v>
      </c>
      <c r="I63" s="146">
        <v>13792</v>
      </c>
      <c r="J63" s="147">
        <f t="shared" si="6"/>
        <v>-0.18856268753309402</v>
      </c>
      <c r="K63" s="146">
        <v>18518</v>
      </c>
      <c r="L63" s="147">
        <f t="shared" si="6"/>
        <v>0.34266241299303934</v>
      </c>
      <c r="M63" s="146"/>
      <c r="N63" s="147"/>
    </row>
    <row r="64" spans="1:15" x14ac:dyDescent="0.25">
      <c r="A64" s="1">
        <v>12</v>
      </c>
      <c r="B64" s="145" t="s">
        <v>96</v>
      </c>
      <c r="C64" s="146">
        <v>1958</v>
      </c>
      <c r="D64" s="147">
        <v>-0.8961713861491144</v>
      </c>
      <c r="E64" s="146">
        <v>9933</v>
      </c>
      <c r="F64" s="147">
        <f t="shared" si="6"/>
        <v>4.0730337078651688</v>
      </c>
      <c r="G64" s="146">
        <v>16856</v>
      </c>
      <c r="H64" s="147">
        <f t="shared" si="6"/>
        <v>0.69696969696969702</v>
      </c>
      <c r="I64" s="146">
        <v>14326</v>
      </c>
      <c r="J64" s="147">
        <f t="shared" si="6"/>
        <v>-0.15009492168960603</v>
      </c>
      <c r="K64" s="146">
        <v>15056</v>
      </c>
      <c r="L64" s="147">
        <f t="shared" si="6"/>
        <v>5.0956303224905852E-2</v>
      </c>
      <c r="M64" s="146"/>
      <c r="N64" s="147"/>
    </row>
    <row r="65" spans="1:15" ht="15.75" x14ac:dyDescent="0.25">
      <c r="B65" s="148" t="s">
        <v>33</v>
      </c>
      <c r="C65" s="149">
        <v>74813</v>
      </c>
      <c r="D65" s="150">
        <v>-0.73677692202139899</v>
      </c>
      <c r="E65" s="149">
        <v>114704</v>
      </c>
      <c r="F65" s="150">
        <f t="shared" si="6"/>
        <v>0.53320946894256349</v>
      </c>
      <c r="G65" s="149">
        <v>244952</v>
      </c>
      <c r="H65" s="150">
        <f t="shared" si="6"/>
        <v>1.1355140186915889</v>
      </c>
      <c r="I65" s="149">
        <v>249820</v>
      </c>
      <c r="J65" s="150">
        <f t="shared" si="6"/>
        <v>1.987328129592747E-2</v>
      </c>
      <c r="K65" s="149">
        <v>275953</v>
      </c>
      <c r="L65" s="150">
        <f t="shared" si="6"/>
        <v>0.1046073172684332</v>
      </c>
      <c r="M65" s="149">
        <v>212659</v>
      </c>
      <c r="N65" s="150">
        <v>0.10290586410949243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106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72</v>
      </c>
      <c r="D74" s="143" t="str">
        <f>CONCATENATE("var ",RIGHT(C73,2),"/",RIGHT(C73-1,2))</f>
        <v>var 20/19</v>
      </c>
      <c r="E74" s="144" t="s">
        <v>72</v>
      </c>
      <c r="F74" s="143" t="str">
        <f>CONCATENATE("var ",RIGHT(E73,2),"/",RIGHT(E73-1,2))</f>
        <v>var 21/20</v>
      </c>
      <c r="G74" s="144" t="s">
        <v>72</v>
      </c>
      <c r="H74" s="143" t="str">
        <f>CONCATENATE("var ",RIGHT(G73,2),"/",RIGHT(G73-1,2))</f>
        <v>var 22/21</v>
      </c>
      <c r="I74" s="144" t="s">
        <v>72</v>
      </c>
      <c r="J74" s="143" t="str">
        <f>CONCATENATE("var ",RIGHT(I73,2),"/",RIGHT(I73-1,2))</f>
        <v>var 23/22</v>
      </c>
      <c r="K74" s="144" t="s">
        <v>72</v>
      </c>
      <c r="L74" s="143" t="str">
        <f>CONCATENATE("var ",RIGHT(K73,2),"/",RIGHT(K73-1,2))</f>
        <v>var 24/23</v>
      </c>
      <c r="M74" s="144" t="s">
        <v>72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74</v>
      </c>
      <c r="C75" s="146">
        <v>3543</v>
      </c>
      <c r="D75" s="147">
        <v>0.40706910246227168</v>
      </c>
      <c r="E75" s="146">
        <v>1101</v>
      </c>
      <c r="F75" s="147">
        <f>IFERROR(E75/C75-1,"-")</f>
        <v>-0.6892464013547841</v>
      </c>
      <c r="G75" s="146">
        <v>3148</v>
      </c>
      <c r="H75" s="147">
        <f>IFERROR(G75/E75-1,"-")</f>
        <v>1.8592188919164396</v>
      </c>
      <c r="I75" s="146">
        <v>3614</v>
      </c>
      <c r="J75" s="147">
        <f>IFERROR(I75/G75-1,"-")</f>
        <v>0.14803049555273184</v>
      </c>
      <c r="K75" s="146">
        <v>3298</v>
      </c>
      <c r="L75" s="147">
        <f>IFERROR(K75/I75-1,"-")</f>
        <v>-8.7437742114001127E-2</v>
      </c>
      <c r="M75" s="146">
        <v>3813</v>
      </c>
      <c r="N75" s="147">
        <f t="shared" ref="N75:N84" si="7">IFERROR(M75/K75-1,"-")</f>
        <v>0.15615524560339589</v>
      </c>
    </row>
    <row r="76" spans="1:15" x14ac:dyDescent="0.25">
      <c r="A76" s="1">
        <v>2</v>
      </c>
      <c r="B76" s="145" t="s">
        <v>76</v>
      </c>
      <c r="C76" s="146">
        <v>3989</v>
      </c>
      <c r="D76" s="147">
        <v>0.48179791976225861</v>
      </c>
      <c r="E76" s="146">
        <v>1841</v>
      </c>
      <c r="F76" s="147">
        <f t="shared" ref="F76:L87" si="8">IFERROR(E76/C76-1,"-")</f>
        <v>-0.53848082226121829</v>
      </c>
      <c r="G76" s="146">
        <v>5892</v>
      </c>
      <c r="H76" s="147">
        <f t="shared" si="8"/>
        <v>2.2004345464421511</v>
      </c>
      <c r="I76" s="146">
        <v>3040</v>
      </c>
      <c r="J76" s="147">
        <f t="shared" si="8"/>
        <v>-0.48404616429056346</v>
      </c>
      <c r="K76" s="146">
        <v>3538</v>
      </c>
      <c r="L76" s="147">
        <f t="shared" si="8"/>
        <v>0.16381578947368425</v>
      </c>
      <c r="M76" s="146">
        <v>3458</v>
      </c>
      <c r="N76" s="147">
        <f t="shared" si="7"/>
        <v>-2.2611644997173497E-2</v>
      </c>
    </row>
    <row r="77" spans="1:15" x14ac:dyDescent="0.25">
      <c r="A77" s="1">
        <v>3</v>
      </c>
      <c r="B77" s="145" t="s">
        <v>78</v>
      </c>
      <c r="C77" s="146">
        <v>1220</v>
      </c>
      <c r="D77" s="147">
        <v>-0.68773995392884568</v>
      </c>
      <c r="E77" s="146">
        <v>1725</v>
      </c>
      <c r="F77" s="147">
        <f t="shared" si="8"/>
        <v>0.41393442622950816</v>
      </c>
      <c r="G77" s="146">
        <v>5354</v>
      </c>
      <c r="H77" s="147">
        <f t="shared" si="8"/>
        <v>2.1037681159420289</v>
      </c>
      <c r="I77" s="146">
        <v>5138</v>
      </c>
      <c r="J77" s="147">
        <f t="shared" si="8"/>
        <v>-4.0343668285394152E-2</v>
      </c>
      <c r="K77" s="146">
        <v>5968</v>
      </c>
      <c r="L77" s="147">
        <f t="shared" si="8"/>
        <v>0.16154145581938506</v>
      </c>
      <c r="M77" s="146">
        <v>4931</v>
      </c>
      <c r="N77" s="147">
        <f t="shared" si="7"/>
        <v>-0.17376005361930291</v>
      </c>
    </row>
    <row r="78" spans="1:15" x14ac:dyDescent="0.25">
      <c r="A78" s="1">
        <v>4</v>
      </c>
      <c r="B78" s="145" t="s">
        <v>80</v>
      </c>
      <c r="C78" s="146">
        <v>0</v>
      </c>
      <c r="D78" s="147">
        <v>-1</v>
      </c>
      <c r="E78" s="146">
        <v>1621</v>
      </c>
      <c r="F78" s="147" t="str">
        <f t="shared" si="8"/>
        <v>-</v>
      </c>
      <c r="G78" s="146">
        <v>9991</v>
      </c>
      <c r="H78" s="147">
        <f t="shared" si="8"/>
        <v>5.1634793337446023</v>
      </c>
      <c r="I78" s="146">
        <v>9086</v>
      </c>
      <c r="J78" s="147">
        <f t="shared" si="8"/>
        <v>-9.0581523371033978E-2</v>
      </c>
      <c r="K78" s="146">
        <v>7985</v>
      </c>
      <c r="L78" s="147">
        <f t="shared" si="8"/>
        <v>-0.12117543473475678</v>
      </c>
      <c r="M78" s="146">
        <v>8064</v>
      </c>
      <c r="N78" s="147">
        <f t="shared" si="7"/>
        <v>9.8935504070132296E-3</v>
      </c>
    </row>
    <row r="79" spans="1:15" x14ac:dyDescent="0.25">
      <c r="A79" s="1">
        <v>5</v>
      </c>
      <c r="B79" s="145" t="s">
        <v>82</v>
      </c>
      <c r="C79" s="146">
        <v>0</v>
      </c>
      <c r="D79" s="147">
        <v>-1</v>
      </c>
      <c r="E79" s="146">
        <v>5202</v>
      </c>
      <c r="F79" s="147" t="str">
        <f t="shared" si="8"/>
        <v>-</v>
      </c>
      <c r="G79" s="146">
        <v>8590</v>
      </c>
      <c r="H79" s="147">
        <f t="shared" si="8"/>
        <v>0.65128796616685891</v>
      </c>
      <c r="I79" s="146">
        <v>8929</v>
      </c>
      <c r="J79" s="147">
        <f t="shared" si="8"/>
        <v>3.9464493597206163E-2</v>
      </c>
      <c r="K79" s="146">
        <v>13978</v>
      </c>
      <c r="L79" s="147">
        <f t="shared" si="8"/>
        <v>0.56546085787882183</v>
      </c>
      <c r="M79" s="146">
        <v>11039</v>
      </c>
      <c r="N79" s="147">
        <f t="shared" si="7"/>
        <v>-0.21025897839462016</v>
      </c>
    </row>
    <row r="80" spans="1:15" x14ac:dyDescent="0.25">
      <c r="A80" s="1">
        <v>6</v>
      </c>
      <c r="B80" s="145" t="s">
        <v>84</v>
      </c>
      <c r="C80" s="146">
        <v>0</v>
      </c>
      <c r="D80" s="147">
        <v>-1</v>
      </c>
      <c r="E80" s="146">
        <v>6390</v>
      </c>
      <c r="F80" s="147" t="str">
        <f t="shared" si="8"/>
        <v>-</v>
      </c>
      <c r="G80" s="146">
        <v>8842</v>
      </c>
      <c r="H80" s="147">
        <f t="shared" si="8"/>
        <v>0.38372456964006263</v>
      </c>
      <c r="I80" s="146">
        <v>12926</v>
      </c>
      <c r="J80" s="147">
        <f t="shared" si="8"/>
        <v>0.46188645102917891</v>
      </c>
      <c r="K80" s="146">
        <v>15406</v>
      </c>
      <c r="L80" s="147">
        <f t="shared" si="8"/>
        <v>0.19186136469131987</v>
      </c>
      <c r="M80" s="146">
        <v>9716</v>
      </c>
      <c r="N80" s="147">
        <f t="shared" si="7"/>
        <v>-0.3693366220952875</v>
      </c>
    </row>
    <row r="81" spans="1:15" x14ac:dyDescent="0.25">
      <c r="A81" s="1">
        <v>7</v>
      </c>
      <c r="B81" s="145" t="s">
        <v>86</v>
      </c>
      <c r="C81" s="146">
        <v>0</v>
      </c>
      <c r="D81" s="147">
        <v>-1</v>
      </c>
      <c r="E81" s="146">
        <v>9791</v>
      </c>
      <c r="F81" s="147" t="str">
        <f t="shared" si="8"/>
        <v>-</v>
      </c>
      <c r="G81" s="146">
        <v>16034</v>
      </c>
      <c r="H81" s="147">
        <f t="shared" si="8"/>
        <v>0.63762639158410783</v>
      </c>
      <c r="I81" s="146">
        <v>13120</v>
      </c>
      <c r="J81" s="147">
        <f t="shared" si="8"/>
        <v>-0.18173880503929152</v>
      </c>
      <c r="K81" s="146">
        <v>15137</v>
      </c>
      <c r="L81" s="147">
        <f t="shared" si="8"/>
        <v>0.15373475609756104</v>
      </c>
      <c r="M81" s="146">
        <v>14386</v>
      </c>
      <c r="N81" s="147">
        <f t="shared" si="7"/>
        <v>-4.9613529761511566E-2</v>
      </c>
    </row>
    <row r="82" spans="1:15" x14ac:dyDescent="0.25">
      <c r="A82" s="1">
        <v>8</v>
      </c>
      <c r="B82" s="145" t="s">
        <v>88</v>
      </c>
      <c r="C82" s="146">
        <v>4131</v>
      </c>
      <c r="D82" s="147">
        <v>-0.52566310713055464</v>
      </c>
      <c r="E82" s="146">
        <v>9786</v>
      </c>
      <c r="F82" s="147">
        <f t="shared" si="8"/>
        <v>1.3689179375453886</v>
      </c>
      <c r="G82" s="146">
        <v>10353</v>
      </c>
      <c r="H82" s="147">
        <f t="shared" si="8"/>
        <v>5.7939914163090078E-2</v>
      </c>
      <c r="I82" s="146">
        <v>9042</v>
      </c>
      <c r="J82" s="147">
        <f t="shared" si="8"/>
        <v>-0.12662996232975954</v>
      </c>
      <c r="K82" s="146">
        <v>13101</v>
      </c>
      <c r="L82" s="147">
        <f t="shared" si="8"/>
        <v>0.44890510948905105</v>
      </c>
      <c r="M82" s="146">
        <v>15167</v>
      </c>
      <c r="N82" s="147">
        <f t="shared" si="7"/>
        <v>0.15769788565758347</v>
      </c>
    </row>
    <row r="83" spans="1:15" x14ac:dyDescent="0.25">
      <c r="A83" s="1">
        <v>9</v>
      </c>
      <c r="B83" s="145" t="s">
        <v>90</v>
      </c>
      <c r="C83" s="146">
        <v>3358</v>
      </c>
      <c r="D83" s="147">
        <v>-0.52597402597402598</v>
      </c>
      <c r="E83" s="146">
        <v>8529</v>
      </c>
      <c r="F83" s="147">
        <f t="shared" si="8"/>
        <v>1.5399047051816557</v>
      </c>
      <c r="G83" s="146">
        <v>8011</v>
      </c>
      <c r="H83" s="147">
        <f t="shared" si="8"/>
        <v>-6.0733966467346745E-2</v>
      </c>
      <c r="I83" s="146">
        <v>11184</v>
      </c>
      <c r="J83" s="147">
        <f t="shared" si="8"/>
        <v>0.39608038946448643</v>
      </c>
      <c r="K83" s="146">
        <v>7971</v>
      </c>
      <c r="L83" s="147">
        <f t="shared" si="8"/>
        <v>-0.28728540772532185</v>
      </c>
      <c r="M83" s="146">
        <v>10304</v>
      </c>
      <c r="N83" s="147">
        <f t="shared" si="7"/>
        <v>0.29268598670179391</v>
      </c>
    </row>
    <row r="84" spans="1:15" x14ac:dyDescent="0.25">
      <c r="A84" s="1">
        <v>10</v>
      </c>
      <c r="B84" s="145" t="s">
        <v>92</v>
      </c>
      <c r="C84" s="146">
        <v>4435</v>
      </c>
      <c r="D84" s="147">
        <v>-0.31505791505791503</v>
      </c>
      <c r="E84" s="146">
        <v>10059</v>
      </c>
      <c r="F84" s="147">
        <f t="shared" si="8"/>
        <v>1.2680947012401353</v>
      </c>
      <c r="G84" s="146">
        <v>10465</v>
      </c>
      <c r="H84" s="147">
        <f t="shared" si="8"/>
        <v>4.0361864996520502E-2</v>
      </c>
      <c r="I84" s="146">
        <v>6656</v>
      </c>
      <c r="J84" s="147">
        <f t="shared" si="8"/>
        <v>-0.36397515527950308</v>
      </c>
      <c r="K84" s="146">
        <v>8034</v>
      </c>
      <c r="L84" s="147">
        <f t="shared" si="8"/>
        <v>0.20703125</v>
      </c>
      <c r="M84" s="146">
        <v>10238</v>
      </c>
      <c r="N84" s="147">
        <f t="shared" si="7"/>
        <v>0.27433408015932281</v>
      </c>
    </row>
    <row r="85" spans="1:15" x14ac:dyDescent="0.25">
      <c r="A85" s="1">
        <v>11</v>
      </c>
      <c r="B85" s="145" t="s">
        <v>94</v>
      </c>
      <c r="C85" s="146">
        <v>1740</v>
      </c>
      <c r="D85" s="147">
        <v>-0.66279069767441867</v>
      </c>
      <c r="E85" s="146">
        <v>4557</v>
      </c>
      <c r="F85" s="147">
        <f t="shared" si="8"/>
        <v>1.6189655172413793</v>
      </c>
      <c r="G85" s="146">
        <v>4962</v>
      </c>
      <c r="H85" s="147">
        <f t="shared" si="8"/>
        <v>8.8874259381171772E-2</v>
      </c>
      <c r="I85" s="146">
        <v>4449</v>
      </c>
      <c r="J85" s="147">
        <f t="shared" si="8"/>
        <v>-0.10338573155985487</v>
      </c>
      <c r="K85" s="146">
        <v>6479</v>
      </c>
      <c r="L85" s="147">
        <f t="shared" si="8"/>
        <v>0.45628231063160252</v>
      </c>
      <c r="M85" s="146"/>
      <c r="N85" s="147"/>
    </row>
    <row r="86" spans="1:15" x14ac:dyDescent="0.25">
      <c r="A86" s="1">
        <v>12</v>
      </c>
      <c r="B86" s="145" t="s">
        <v>96</v>
      </c>
      <c r="C86" s="146">
        <v>2977</v>
      </c>
      <c r="D86" s="147">
        <v>-0.29837379212821113</v>
      </c>
      <c r="E86" s="146">
        <v>6387</v>
      </c>
      <c r="F86" s="147">
        <f t="shared" si="8"/>
        <v>1.1454484380248573</v>
      </c>
      <c r="G86" s="146">
        <v>5749</v>
      </c>
      <c r="H86" s="147">
        <f t="shared" si="8"/>
        <v>-9.9890402379834042E-2</v>
      </c>
      <c r="I86" s="146">
        <v>4919</v>
      </c>
      <c r="J86" s="147">
        <f t="shared" si="8"/>
        <v>-0.14437293442337795</v>
      </c>
      <c r="K86" s="146">
        <v>5389</v>
      </c>
      <c r="L86" s="147">
        <f t="shared" si="8"/>
        <v>9.5547875584468311E-2</v>
      </c>
      <c r="M86" s="146"/>
      <c r="N86" s="147"/>
    </row>
    <row r="87" spans="1:15" ht="15.75" x14ac:dyDescent="0.25">
      <c r="B87" s="148" t="s">
        <v>33</v>
      </c>
      <c r="C87" s="149">
        <v>28320</v>
      </c>
      <c r="D87" s="150">
        <v>-0.6070159857904085</v>
      </c>
      <c r="E87" s="149">
        <v>66989</v>
      </c>
      <c r="F87" s="150">
        <f t="shared" si="8"/>
        <v>1.3654307909604522</v>
      </c>
      <c r="G87" s="149">
        <v>97391</v>
      </c>
      <c r="H87" s="150">
        <f t="shared" si="8"/>
        <v>0.45383570436937415</v>
      </c>
      <c r="I87" s="149">
        <v>92103</v>
      </c>
      <c r="J87" s="150">
        <f t="shared" si="8"/>
        <v>-5.4296598248298134E-2</v>
      </c>
      <c r="K87" s="149">
        <v>106284</v>
      </c>
      <c r="L87" s="150">
        <f t="shared" si="8"/>
        <v>0.15396892609361257</v>
      </c>
      <c r="M87" s="149">
        <v>70574</v>
      </c>
      <c r="N87" s="150">
        <v>-9.9947711418040819E-2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108</v>
      </c>
    </row>
    <row r="94" spans="1:15" ht="22.5" thickTop="1" thickBot="1" x14ac:dyDescent="0.3">
      <c r="B94" s="152" t="s">
        <v>109</v>
      </c>
      <c r="C94" s="135" t="s">
        <v>110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72</v>
      </c>
      <c r="D96" s="143" t="str">
        <f>CONCATENATE("var ",RIGHT(C95,2),"/",RIGHT(C95-1,2))</f>
        <v>var 20/19</v>
      </c>
      <c r="E96" s="144" t="s">
        <v>72</v>
      </c>
      <c r="F96" s="143" t="str">
        <f>CONCATENATE("var ",RIGHT(E95,2),"/",RIGHT(E95-1,2))</f>
        <v>var 21/20</v>
      </c>
      <c r="G96" s="144" t="s">
        <v>72</v>
      </c>
      <c r="H96" s="143" t="str">
        <f>CONCATENATE("var ",RIGHT(G95,2),"/",RIGHT(G95-1,2))</f>
        <v>var 22/21</v>
      </c>
      <c r="I96" s="144" t="s">
        <v>72</v>
      </c>
      <c r="J96" s="143" t="str">
        <f>CONCATENATE("var ",RIGHT(I95,2),"/",RIGHT(I95-1,2))</f>
        <v>var 23/22</v>
      </c>
      <c r="K96" s="144" t="s">
        <v>72</v>
      </c>
      <c r="L96" s="143" t="str">
        <f>CONCATENATE("var ",RIGHT(K95,2),"/",RIGHT(K95-1,2))</f>
        <v>var 24/23</v>
      </c>
      <c r="M96" s="144" t="s">
        <v>72</v>
      </c>
      <c r="N96" s="143" t="str">
        <f>CONCATENATE("var ",RIGHT(M95,2),"/",RIGHT(M95-1,2))</f>
        <v>var 25/24</v>
      </c>
    </row>
    <row r="97" spans="2:14" x14ac:dyDescent="0.25">
      <c r="B97" s="145" t="s">
        <v>74</v>
      </c>
      <c r="C97" s="146">
        <v>41319</v>
      </c>
      <c r="D97" s="147">
        <v>-2.4344746162928033E-2</v>
      </c>
      <c r="E97" s="146">
        <v>2467</v>
      </c>
      <c r="F97" s="147">
        <f t="shared" ref="F97:L109" si="9">IFERROR(E97/C97-1,"-")</f>
        <v>-0.94029381156368741</v>
      </c>
      <c r="G97" s="146">
        <v>23713</v>
      </c>
      <c r="H97" s="147">
        <f t="shared" si="9"/>
        <v>8.6120794487231453</v>
      </c>
      <c r="I97" s="146">
        <v>41343</v>
      </c>
      <c r="J97" s="147">
        <f t="shared" si="9"/>
        <v>0.74347404377345749</v>
      </c>
      <c r="K97" s="146">
        <v>47292</v>
      </c>
      <c r="L97" s="147">
        <f t="shared" si="9"/>
        <v>0.14389376678034971</v>
      </c>
      <c r="M97" s="146">
        <v>46785</v>
      </c>
      <c r="N97" s="147">
        <f t="shared" ref="N97:N106" si="10">IFERROR(M97/K97-1,"-")</f>
        <v>-1.0720629281908201E-2</v>
      </c>
    </row>
    <row r="98" spans="2:14" x14ac:dyDescent="0.25">
      <c r="B98" s="145" t="s">
        <v>76</v>
      </c>
      <c r="C98" s="146">
        <v>38135</v>
      </c>
      <c r="D98" s="147">
        <v>2.6984084237740014E-2</v>
      </c>
      <c r="E98" s="146">
        <v>3219</v>
      </c>
      <c r="F98" s="147">
        <f t="shared" si="9"/>
        <v>-0.91558935361216731</v>
      </c>
      <c r="G98" s="146">
        <v>30572</v>
      </c>
      <c r="H98" s="147">
        <f t="shared" si="9"/>
        <v>8.4973594283939118</v>
      </c>
      <c r="I98" s="146">
        <v>39648</v>
      </c>
      <c r="J98" s="147">
        <f t="shared" si="9"/>
        <v>0.29687295564568883</v>
      </c>
      <c r="K98" s="146">
        <v>48188</v>
      </c>
      <c r="L98" s="147">
        <f t="shared" si="9"/>
        <v>0.21539548022598876</v>
      </c>
      <c r="M98" s="146">
        <v>49649</v>
      </c>
      <c r="N98" s="147">
        <f t="shared" si="10"/>
        <v>3.0318751556404067E-2</v>
      </c>
    </row>
    <row r="99" spans="2:14" x14ac:dyDescent="0.25">
      <c r="B99" s="145" t="s">
        <v>78</v>
      </c>
      <c r="C99" s="146">
        <v>15728</v>
      </c>
      <c r="D99" s="147">
        <v>-0.64506228561112122</v>
      </c>
      <c r="E99" s="146">
        <v>4662</v>
      </c>
      <c r="F99" s="147">
        <f t="shared" si="9"/>
        <v>-0.70358596134282814</v>
      </c>
      <c r="G99" s="146">
        <v>35274</v>
      </c>
      <c r="H99" s="147">
        <f t="shared" si="9"/>
        <v>6.5662805662805663</v>
      </c>
      <c r="I99" s="146">
        <v>41310</v>
      </c>
      <c r="J99" s="147">
        <f t="shared" si="9"/>
        <v>0.17111753699608778</v>
      </c>
      <c r="K99" s="146">
        <v>51183</v>
      </c>
      <c r="L99" s="147">
        <f t="shared" si="9"/>
        <v>0.23899782135076242</v>
      </c>
      <c r="M99" s="146">
        <v>54331</v>
      </c>
      <c r="N99" s="147">
        <f t="shared" si="10"/>
        <v>6.1504796514467719E-2</v>
      </c>
    </row>
    <row r="100" spans="2:14" x14ac:dyDescent="0.25">
      <c r="B100" s="145" t="s">
        <v>80</v>
      </c>
      <c r="C100" s="146">
        <v>0</v>
      </c>
      <c r="D100" s="147">
        <v>-1</v>
      </c>
      <c r="E100" s="146">
        <v>3982</v>
      </c>
      <c r="F100" s="147" t="str">
        <f t="shared" si="9"/>
        <v>-</v>
      </c>
      <c r="G100" s="146">
        <v>31009</v>
      </c>
      <c r="H100" s="147">
        <f t="shared" si="9"/>
        <v>6.7872928176795577</v>
      </c>
      <c r="I100" s="146">
        <v>34791</v>
      </c>
      <c r="J100" s="147">
        <f t="shared" si="9"/>
        <v>0.12196459092521517</v>
      </c>
      <c r="K100" s="146">
        <v>36853</v>
      </c>
      <c r="L100" s="147">
        <f t="shared" si="9"/>
        <v>5.926820154637702E-2</v>
      </c>
      <c r="M100" s="146">
        <v>40825</v>
      </c>
      <c r="N100" s="147">
        <f t="shared" si="10"/>
        <v>0.10777955661682892</v>
      </c>
    </row>
    <row r="101" spans="2:14" x14ac:dyDescent="0.25">
      <c r="B101" s="145" t="s">
        <v>82</v>
      </c>
      <c r="C101" s="146">
        <v>0</v>
      </c>
      <c r="D101" s="147">
        <v>-1</v>
      </c>
      <c r="E101" s="146">
        <v>7642</v>
      </c>
      <c r="F101" s="147" t="str">
        <f t="shared" si="9"/>
        <v>-</v>
      </c>
      <c r="G101" s="146">
        <v>22444</v>
      </c>
      <c r="H101" s="147">
        <f t="shared" si="9"/>
        <v>1.9369275058885109</v>
      </c>
      <c r="I101" s="146">
        <v>26786</v>
      </c>
      <c r="J101" s="147">
        <f t="shared" si="9"/>
        <v>0.19345927642131522</v>
      </c>
      <c r="K101" s="146">
        <v>35540</v>
      </c>
      <c r="L101" s="147">
        <f t="shared" si="9"/>
        <v>0.32681251399985056</v>
      </c>
      <c r="M101" s="146">
        <v>35196</v>
      </c>
      <c r="N101" s="147">
        <f t="shared" si="10"/>
        <v>-9.6792346651659589E-3</v>
      </c>
    </row>
    <row r="102" spans="2:14" x14ac:dyDescent="0.25">
      <c r="B102" s="145" t="s">
        <v>84</v>
      </c>
      <c r="C102" s="146">
        <v>0</v>
      </c>
      <c r="D102" s="147">
        <v>-1</v>
      </c>
      <c r="E102" s="146">
        <v>8939</v>
      </c>
      <c r="F102" s="147" t="str">
        <f t="shared" si="9"/>
        <v>-</v>
      </c>
      <c r="G102" s="146">
        <v>25203</v>
      </c>
      <c r="H102" s="147">
        <f t="shared" si="9"/>
        <v>1.8194428907036579</v>
      </c>
      <c r="I102" s="146">
        <v>29679</v>
      </c>
      <c r="J102" s="147">
        <f t="shared" si="9"/>
        <v>0.17759790501130812</v>
      </c>
      <c r="K102" s="146">
        <v>38400</v>
      </c>
      <c r="L102" s="147">
        <f t="shared" si="9"/>
        <v>0.29384413221469718</v>
      </c>
      <c r="M102" s="146">
        <v>36047</v>
      </c>
      <c r="N102" s="147">
        <f t="shared" si="10"/>
        <v>-6.127604166666667E-2</v>
      </c>
    </row>
    <row r="103" spans="2:14" x14ac:dyDescent="0.25">
      <c r="B103" s="145" t="s">
        <v>86</v>
      </c>
      <c r="C103" s="146">
        <v>0</v>
      </c>
      <c r="D103" s="147">
        <v>-1</v>
      </c>
      <c r="E103" s="146">
        <v>13870</v>
      </c>
      <c r="F103" s="147" t="str">
        <f t="shared" si="9"/>
        <v>-</v>
      </c>
      <c r="G103" s="146">
        <v>29998</v>
      </c>
      <c r="H103" s="147">
        <f t="shared" si="9"/>
        <v>1.1627974044700795</v>
      </c>
      <c r="I103" s="146">
        <v>33976</v>
      </c>
      <c r="J103" s="147">
        <f t="shared" si="9"/>
        <v>0.13260884058937261</v>
      </c>
      <c r="K103" s="146">
        <v>43630</v>
      </c>
      <c r="L103" s="147">
        <f t="shared" si="9"/>
        <v>0.28414174711561091</v>
      </c>
      <c r="M103" s="146">
        <v>43306</v>
      </c>
      <c r="N103" s="147">
        <f t="shared" si="10"/>
        <v>-7.4260829704332343E-3</v>
      </c>
    </row>
    <row r="104" spans="2:14" x14ac:dyDescent="0.25">
      <c r="B104" s="145" t="s">
        <v>88</v>
      </c>
      <c r="C104" s="146">
        <v>7191</v>
      </c>
      <c r="D104" s="147">
        <v>-0.79324324324324325</v>
      </c>
      <c r="E104" s="146">
        <v>17181</v>
      </c>
      <c r="F104" s="147">
        <f t="shared" si="9"/>
        <v>1.3892365456821025</v>
      </c>
      <c r="G104" s="146">
        <v>28134</v>
      </c>
      <c r="H104" s="147">
        <f t="shared" si="9"/>
        <v>0.63750654793085393</v>
      </c>
      <c r="I104" s="146">
        <v>36083</v>
      </c>
      <c r="J104" s="147">
        <f t="shared" si="9"/>
        <v>0.28254069808772297</v>
      </c>
      <c r="K104" s="146">
        <v>41399</v>
      </c>
      <c r="L104" s="147">
        <f t="shared" si="9"/>
        <v>0.14732699609234268</v>
      </c>
      <c r="M104" s="146">
        <v>43331</v>
      </c>
      <c r="N104" s="147">
        <f t="shared" si="10"/>
        <v>4.6667793908065303E-2</v>
      </c>
    </row>
    <row r="105" spans="2:14" x14ac:dyDescent="0.25">
      <c r="B105" s="145" t="s">
        <v>90</v>
      </c>
      <c r="C105" s="146">
        <v>4067</v>
      </c>
      <c r="D105" s="147">
        <v>-0.88913724955703966</v>
      </c>
      <c r="E105" s="146">
        <v>21226</v>
      </c>
      <c r="F105" s="147">
        <f t="shared" si="9"/>
        <v>4.2190804032456359</v>
      </c>
      <c r="G105" s="146">
        <v>29513</v>
      </c>
      <c r="H105" s="147">
        <f t="shared" si="9"/>
        <v>0.39041741260717977</v>
      </c>
      <c r="I105" s="146">
        <v>37421</v>
      </c>
      <c r="J105" s="147">
        <f t="shared" si="9"/>
        <v>0.26794971707383186</v>
      </c>
      <c r="K105" s="146">
        <v>42987</v>
      </c>
      <c r="L105" s="147">
        <f t="shared" si="9"/>
        <v>0.14874001229256306</v>
      </c>
      <c r="M105" s="146">
        <v>41014</v>
      </c>
      <c r="N105" s="147">
        <f t="shared" si="10"/>
        <v>-4.589759694791451E-2</v>
      </c>
    </row>
    <row r="106" spans="2:14" x14ac:dyDescent="0.25">
      <c r="B106" s="145" t="s">
        <v>92</v>
      </c>
      <c r="C106" s="146">
        <v>4143</v>
      </c>
      <c r="D106" s="147">
        <v>-0.89167494639962352</v>
      </c>
      <c r="E106" s="146">
        <v>28038</v>
      </c>
      <c r="F106" s="147">
        <f t="shared" si="9"/>
        <v>5.7675597393193341</v>
      </c>
      <c r="G106" s="146">
        <v>33734</v>
      </c>
      <c r="H106" s="147">
        <f t="shared" si="9"/>
        <v>0.20315286397032595</v>
      </c>
      <c r="I106" s="146">
        <v>43780</v>
      </c>
      <c r="J106" s="147">
        <f t="shared" si="9"/>
        <v>0.29780043872650741</v>
      </c>
      <c r="K106" s="146">
        <v>50883</v>
      </c>
      <c r="L106" s="147">
        <f t="shared" si="9"/>
        <v>0.16224303334856094</v>
      </c>
      <c r="M106" s="146">
        <v>51337</v>
      </c>
      <c r="N106" s="147">
        <f t="shared" si="10"/>
        <v>8.922429888174932E-3</v>
      </c>
    </row>
    <row r="107" spans="2:14" x14ac:dyDescent="0.25">
      <c r="B107" s="145" t="s">
        <v>94</v>
      </c>
      <c r="C107" s="146">
        <v>2847</v>
      </c>
      <c r="D107" s="147">
        <v>-0.93274750194883427</v>
      </c>
      <c r="E107" s="146">
        <v>33454</v>
      </c>
      <c r="F107" s="147">
        <f t="shared" si="9"/>
        <v>10.750614682121531</v>
      </c>
      <c r="G107" s="146">
        <v>39793</v>
      </c>
      <c r="H107" s="147">
        <f t="shared" si="9"/>
        <v>0.18948406767501647</v>
      </c>
      <c r="I107" s="146">
        <v>47814</v>
      </c>
      <c r="J107" s="147">
        <f t="shared" si="9"/>
        <v>0.20156811499509963</v>
      </c>
      <c r="K107" s="146">
        <v>48288</v>
      </c>
      <c r="L107" s="147">
        <f t="shared" si="9"/>
        <v>9.9134144811143798E-3</v>
      </c>
      <c r="M107" s="146"/>
      <c r="N107" s="147"/>
    </row>
    <row r="108" spans="2:14" x14ac:dyDescent="0.25">
      <c r="B108" s="145" t="s">
        <v>96</v>
      </c>
      <c r="C108" s="146">
        <v>3977</v>
      </c>
      <c r="D108" s="147">
        <v>-0.8978002775350773</v>
      </c>
      <c r="E108" s="146">
        <v>27831</v>
      </c>
      <c r="F108" s="147">
        <f t="shared" si="9"/>
        <v>5.9979884334925826</v>
      </c>
      <c r="G108" s="146">
        <v>38495</v>
      </c>
      <c r="H108" s="147">
        <f t="shared" si="9"/>
        <v>0.38316984657396436</v>
      </c>
      <c r="I108" s="146">
        <v>43294</v>
      </c>
      <c r="J108" s="147">
        <f t="shared" si="9"/>
        <v>0.12466554097934801</v>
      </c>
      <c r="K108" s="146">
        <v>47476</v>
      </c>
      <c r="L108" s="147">
        <f t="shared" si="9"/>
        <v>9.6595371183073819E-2</v>
      </c>
      <c r="M108" s="146"/>
      <c r="N108" s="147"/>
    </row>
    <row r="109" spans="2:14" ht="15.75" x14ac:dyDescent="0.25">
      <c r="B109" s="148" t="s">
        <v>33</v>
      </c>
      <c r="C109" s="149">
        <v>122702</v>
      </c>
      <c r="D109" s="150">
        <v>-0.7182101699897574</v>
      </c>
      <c r="E109" s="149">
        <v>172511</v>
      </c>
      <c r="F109" s="150">
        <f t="shared" si="9"/>
        <v>0.40593470359081341</v>
      </c>
      <c r="G109" s="149">
        <v>367882</v>
      </c>
      <c r="H109" s="150">
        <f t="shared" si="9"/>
        <v>1.1325132890076577</v>
      </c>
      <c r="I109" s="149">
        <v>455925</v>
      </c>
      <c r="J109" s="150">
        <f t="shared" si="9"/>
        <v>0.23932402237674033</v>
      </c>
      <c r="K109" s="149">
        <v>532119</v>
      </c>
      <c r="L109" s="150">
        <f t="shared" si="9"/>
        <v>0.16711959203816407</v>
      </c>
      <c r="M109" s="149">
        <v>349470</v>
      </c>
      <c r="N109" s="150">
        <v>2.0395053797976459E-2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111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112</v>
      </c>
    </row>
    <row r="116" spans="1:15" ht="22.5" thickTop="1" thickBot="1" x14ac:dyDescent="0.3">
      <c r="B116" s="152" t="str">
        <f>C116</f>
        <v>Reino Unido</v>
      </c>
      <c r="C116" s="135" t="s">
        <v>113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72</v>
      </c>
      <c r="D118" s="143" t="str">
        <f>CONCATENATE("var ",RIGHT(C117,2),"/",RIGHT(C117-1,2))</f>
        <v>var 20/19</v>
      </c>
      <c r="E118" s="144" t="s">
        <v>72</v>
      </c>
      <c r="F118" s="143" t="str">
        <f>CONCATENATE("var ",RIGHT(E117,2),"/",RIGHT(E117-1,2))</f>
        <v>var 21/20</v>
      </c>
      <c r="G118" s="144" t="s">
        <v>72</v>
      </c>
      <c r="H118" s="143" t="str">
        <f>CONCATENATE("var ",RIGHT(G117,2),"/",RIGHT(G117-1,2))</f>
        <v>var 22/21</v>
      </c>
      <c r="I118" s="144" t="s">
        <v>72</v>
      </c>
      <c r="J118" s="143" t="str">
        <f>CONCATENATE("var ",RIGHT(I117,2),"/",RIGHT(I117-1,2))</f>
        <v>var 23/22</v>
      </c>
      <c r="K118" s="144" t="s">
        <v>72</v>
      </c>
      <c r="L118" s="143" t="str">
        <f>CONCATENATE("var ",RIGHT(K117,2),"/",RIGHT(K117-1,2))</f>
        <v>var 24/23</v>
      </c>
      <c r="M118" s="144" t="s">
        <v>72</v>
      </c>
      <c r="N118" s="143" t="str">
        <f>CONCATENATE("var ",RIGHT(M117,2),"/",RIGHT(M117-1,2))</f>
        <v>var 25/24</v>
      </c>
    </row>
    <row r="119" spans="1:15" x14ac:dyDescent="0.25">
      <c r="B119" s="145" t="s">
        <v>74</v>
      </c>
      <c r="C119" s="146">
        <v>7157</v>
      </c>
      <c r="D119" s="147">
        <v>0.13118381539434165</v>
      </c>
      <c r="E119" s="146">
        <v>221</v>
      </c>
      <c r="F119" s="147">
        <f t="shared" ref="F119:L131" si="11">IFERROR(E119/C119-1,"-")</f>
        <v>-0.96912114014251782</v>
      </c>
      <c r="G119" s="146">
        <v>2891</v>
      </c>
      <c r="H119" s="147">
        <f t="shared" si="11"/>
        <v>12.081447963800905</v>
      </c>
      <c r="I119" s="146">
        <v>7281</v>
      </c>
      <c r="J119" s="147">
        <f t="shared" si="11"/>
        <v>1.5185057073676926</v>
      </c>
      <c r="K119" s="146">
        <v>9178</v>
      </c>
      <c r="L119" s="147">
        <f t="shared" si="11"/>
        <v>0.26054113445955229</v>
      </c>
      <c r="M119" s="146">
        <v>8953</v>
      </c>
      <c r="N119" s="147">
        <f t="shared" ref="N119:N128" si="12">IFERROR(M119/K119-1,"-")</f>
        <v>-2.4515144911745446E-2</v>
      </c>
    </row>
    <row r="120" spans="1:15" x14ac:dyDescent="0.25">
      <c r="B120" s="145" t="s">
        <v>76</v>
      </c>
      <c r="C120" s="146">
        <v>6693</v>
      </c>
      <c r="D120" s="147">
        <v>7.0537428023032644E-2</v>
      </c>
      <c r="E120" s="146">
        <v>193</v>
      </c>
      <c r="F120" s="147">
        <f t="shared" si="11"/>
        <v>-0.97116390258479013</v>
      </c>
      <c r="G120" s="146">
        <v>5005</v>
      </c>
      <c r="H120" s="147">
        <f t="shared" si="11"/>
        <v>24.932642487046632</v>
      </c>
      <c r="I120" s="146">
        <v>7345</v>
      </c>
      <c r="J120" s="147">
        <f t="shared" si="11"/>
        <v>0.46753246753246747</v>
      </c>
      <c r="K120" s="146">
        <v>9359</v>
      </c>
      <c r="L120" s="147">
        <f t="shared" si="11"/>
        <v>0.27420013614703875</v>
      </c>
      <c r="M120" s="146">
        <v>9724</v>
      </c>
      <c r="N120" s="147">
        <f t="shared" si="12"/>
        <v>3.8999893150977627E-2</v>
      </c>
    </row>
    <row r="121" spans="1:15" x14ac:dyDescent="0.25">
      <c r="B121" s="145" t="s">
        <v>78</v>
      </c>
      <c r="C121" s="146">
        <v>2950</v>
      </c>
      <c r="D121" s="147">
        <v>-0.55672426746806913</v>
      </c>
      <c r="E121" s="146">
        <v>274</v>
      </c>
      <c r="F121" s="147">
        <f t="shared" si="11"/>
        <v>-0.90711864406779663</v>
      </c>
      <c r="G121" s="146">
        <v>5912</v>
      </c>
      <c r="H121" s="147">
        <f t="shared" si="11"/>
        <v>20.576642335766422</v>
      </c>
      <c r="I121" s="146">
        <v>7695</v>
      </c>
      <c r="J121" s="147">
        <f t="shared" si="11"/>
        <v>0.30158998646820034</v>
      </c>
      <c r="K121" s="146">
        <v>9705</v>
      </c>
      <c r="L121" s="147">
        <f t="shared" si="11"/>
        <v>0.26120857699805078</v>
      </c>
      <c r="M121" s="146">
        <v>9430</v>
      </c>
      <c r="N121" s="147">
        <f t="shared" si="12"/>
        <v>-2.8335909325090114E-2</v>
      </c>
    </row>
    <row r="122" spans="1:15" x14ac:dyDescent="0.25">
      <c r="B122" s="145" t="s">
        <v>80</v>
      </c>
      <c r="C122" s="146">
        <v>0</v>
      </c>
      <c r="D122" s="147">
        <v>-1</v>
      </c>
      <c r="E122" s="146">
        <v>223</v>
      </c>
      <c r="F122" s="147" t="str">
        <f t="shared" si="11"/>
        <v>-</v>
      </c>
      <c r="G122" s="146">
        <v>5980</v>
      </c>
      <c r="H122" s="147">
        <f t="shared" si="11"/>
        <v>25.816143497757846</v>
      </c>
      <c r="I122" s="146">
        <v>6310</v>
      </c>
      <c r="J122" s="147">
        <f t="shared" si="11"/>
        <v>5.5183946488294389E-2</v>
      </c>
      <c r="K122" s="146">
        <v>6601</v>
      </c>
      <c r="L122" s="147">
        <f t="shared" si="11"/>
        <v>4.6117274167987388E-2</v>
      </c>
      <c r="M122" s="146">
        <v>7558</v>
      </c>
      <c r="N122" s="147">
        <f t="shared" si="12"/>
        <v>0.14497803363126804</v>
      </c>
    </row>
    <row r="123" spans="1:15" x14ac:dyDescent="0.25">
      <c r="B123" s="145" t="s">
        <v>82</v>
      </c>
      <c r="C123" s="146">
        <v>0</v>
      </c>
      <c r="D123" s="147">
        <v>-1</v>
      </c>
      <c r="E123" s="146">
        <v>497</v>
      </c>
      <c r="F123" s="147" t="str">
        <f t="shared" si="11"/>
        <v>-</v>
      </c>
      <c r="G123" s="146">
        <v>4239</v>
      </c>
      <c r="H123" s="147">
        <f t="shared" si="11"/>
        <v>7.5291750503018111</v>
      </c>
      <c r="I123" s="146">
        <v>5598</v>
      </c>
      <c r="J123" s="147">
        <f t="shared" si="11"/>
        <v>0.32059447983014855</v>
      </c>
      <c r="K123" s="146">
        <v>7123</v>
      </c>
      <c r="L123" s="147">
        <f t="shared" si="11"/>
        <v>0.27241872097177566</v>
      </c>
      <c r="M123" s="146">
        <v>6847</v>
      </c>
      <c r="N123" s="147">
        <f t="shared" si="12"/>
        <v>-3.8747718657868857E-2</v>
      </c>
    </row>
    <row r="124" spans="1:15" x14ac:dyDescent="0.25">
      <c r="B124" s="145" t="s">
        <v>84</v>
      </c>
      <c r="C124" s="146">
        <v>0</v>
      </c>
      <c r="D124" s="147">
        <v>-1</v>
      </c>
      <c r="E124" s="146">
        <v>665</v>
      </c>
      <c r="F124" s="147" t="str">
        <f t="shared" si="11"/>
        <v>-</v>
      </c>
      <c r="G124" s="146">
        <v>6003</v>
      </c>
      <c r="H124" s="147">
        <f t="shared" si="11"/>
        <v>8.0270676691729328</v>
      </c>
      <c r="I124" s="146">
        <v>6492</v>
      </c>
      <c r="J124" s="147">
        <f t="shared" si="11"/>
        <v>8.1459270364817593E-2</v>
      </c>
      <c r="K124" s="146">
        <v>8890</v>
      </c>
      <c r="L124" s="147">
        <f t="shared" si="11"/>
        <v>0.36937769562538514</v>
      </c>
      <c r="M124" s="146">
        <v>8545</v>
      </c>
      <c r="N124" s="147">
        <f t="shared" si="12"/>
        <v>-3.8807649043869463E-2</v>
      </c>
    </row>
    <row r="125" spans="1:15" x14ac:dyDescent="0.25">
      <c r="B125" s="145" t="s">
        <v>86</v>
      </c>
      <c r="C125" s="146">
        <v>0</v>
      </c>
      <c r="D125" s="147">
        <v>-1</v>
      </c>
      <c r="E125" s="146">
        <v>888</v>
      </c>
      <c r="F125" s="147" t="str">
        <f t="shared" si="11"/>
        <v>-</v>
      </c>
      <c r="G125" s="146">
        <v>7721</v>
      </c>
      <c r="H125" s="147">
        <f t="shared" si="11"/>
        <v>7.6948198198198199</v>
      </c>
      <c r="I125" s="146">
        <v>8234</v>
      </c>
      <c r="J125" s="147">
        <f t="shared" si="11"/>
        <v>6.6442170703276737E-2</v>
      </c>
      <c r="K125" s="146">
        <v>10473</v>
      </c>
      <c r="L125" s="147">
        <f t="shared" si="11"/>
        <v>0.27192130191887287</v>
      </c>
      <c r="M125" s="146">
        <v>13117</v>
      </c>
      <c r="N125" s="147">
        <f t="shared" si="12"/>
        <v>0.25245870333237841</v>
      </c>
    </row>
    <row r="126" spans="1:15" x14ac:dyDescent="0.25">
      <c r="B126" s="145" t="s">
        <v>88</v>
      </c>
      <c r="C126" s="146">
        <v>642</v>
      </c>
      <c r="D126" s="147">
        <v>-0.89938881053126474</v>
      </c>
      <c r="E126" s="146">
        <v>1309</v>
      </c>
      <c r="F126" s="147">
        <f t="shared" si="11"/>
        <v>1.0389408099688473</v>
      </c>
      <c r="G126" s="146">
        <v>7303</v>
      </c>
      <c r="H126" s="147">
        <f t="shared" si="11"/>
        <v>4.579067990832697</v>
      </c>
      <c r="I126" s="146">
        <v>8909</v>
      </c>
      <c r="J126" s="147">
        <f t="shared" si="11"/>
        <v>0.21990962618102139</v>
      </c>
      <c r="K126" s="146">
        <v>9992</v>
      </c>
      <c r="L126" s="147">
        <f t="shared" si="11"/>
        <v>0.12156246492311151</v>
      </c>
      <c r="M126" s="146">
        <v>11334</v>
      </c>
      <c r="N126" s="147">
        <f t="shared" si="12"/>
        <v>0.13430744595676547</v>
      </c>
    </row>
    <row r="127" spans="1:15" x14ac:dyDescent="0.25">
      <c r="B127" s="145" t="s">
        <v>90</v>
      </c>
      <c r="C127" s="146">
        <v>721</v>
      </c>
      <c r="D127" s="147">
        <v>-0.9075877980005127</v>
      </c>
      <c r="E127" s="146">
        <v>2089</v>
      </c>
      <c r="F127" s="147">
        <f t="shared" si="11"/>
        <v>1.897364771151179</v>
      </c>
      <c r="G127" s="146">
        <v>6158</v>
      </c>
      <c r="H127" s="147">
        <f t="shared" si="11"/>
        <v>1.9478219243657251</v>
      </c>
      <c r="I127" s="146">
        <v>9384</v>
      </c>
      <c r="J127" s="147">
        <f t="shared" si="11"/>
        <v>0.52387138681390066</v>
      </c>
      <c r="K127" s="146">
        <v>10580</v>
      </c>
      <c r="L127" s="147">
        <f t="shared" si="11"/>
        <v>0.12745098039215685</v>
      </c>
      <c r="M127" s="146">
        <v>11025</v>
      </c>
      <c r="N127" s="147">
        <f t="shared" si="12"/>
        <v>4.2060491493383756E-2</v>
      </c>
    </row>
    <row r="128" spans="1:15" x14ac:dyDescent="0.25">
      <c r="A128" s="151"/>
      <c r="B128" s="145" t="s">
        <v>92</v>
      </c>
      <c r="C128" s="146">
        <v>677</v>
      </c>
      <c r="D128" s="147">
        <v>-0.8975329196306947</v>
      </c>
      <c r="E128" s="146">
        <v>4120</v>
      </c>
      <c r="F128" s="147">
        <f t="shared" si="11"/>
        <v>5.0856720827178732</v>
      </c>
      <c r="G128" s="146">
        <v>6898</v>
      </c>
      <c r="H128" s="147">
        <f t="shared" si="11"/>
        <v>0.67427184466019408</v>
      </c>
      <c r="I128" s="146">
        <v>9558</v>
      </c>
      <c r="J128" s="147">
        <f t="shared" si="11"/>
        <v>0.38561902000579873</v>
      </c>
      <c r="K128" s="146">
        <v>10747</v>
      </c>
      <c r="L128" s="147">
        <f t="shared" si="11"/>
        <v>0.12439840970914418</v>
      </c>
      <c r="M128" s="146">
        <v>12100</v>
      </c>
      <c r="N128" s="147">
        <f t="shared" si="12"/>
        <v>0.12589559877175027</v>
      </c>
    </row>
    <row r="129" spans="2:15" x14ac:dyDescent="0.25">
      <c r="B129" s="145" t="s">
        <v>94</v>
      </c>
      <c r="C129" s="146">
        <v>468</v>
      </c>
      <c r="D129" s="147">
        <v>-0.92640352256644132</v>
      </c>
      <c r="E129" s="146">
        <v>3596</v>
      </c>
      <c r="F129" s="147">
        <f t="shared" si="11"/>
        <v>6.683760683760684</v>
      </c>
      <c r="G129" s="146">
        <v>6752</v>
      </c>
      <c r="H129" s="147">
        <f t="shared" si="11"/>
        <v>0.8776418242491657</v>
      </c>
      <c r="I129" s="146">
        <v>8753</v>
      </c>
      <c r="J129" s="147">
        <f t="shared" si="11"/>
        <v>0.29635663507109</v>
      </c>
      <c r="K129" s="146">
        <v>8740</v>
      </c>
      <c r="L129" s="147">
        <f t="shared" si="11"/>
        <v>-1.4852050725465693E-3</v>
      </c>
      <c r="M129" s="146"/>
      <c r="N129" s="147"/>
    </row>
    <row r="130" spans="2:15" x14ac:dyDescent="0.25">
      <c r="B130" s="145" t="s">
        <v>96</v>
      </c>
      <c r="C130" s="146">
        <v>669</v>
      </c>
      <c r="D130" s="147">
        <v>-0.90074183976261124</v>
      </c>
      <c r="E130" s="146">
        <v>2620</v>
      </c>
      <c r="F130" s="147">
        <f t="shared" si="11"/>
        <v>2.9162929745889388</v>
      </c>
      <c r="G130" s="146">
        <v>6692</v>
      </c>
      <c r="H130" s="147">
        <f t="shared" si="11"/>
        <v>1.5541984732824425</v>
      </c>
      <c r="I130" s="146">
        <v>8301</v>
      </c>
      <c r="J130" s="147">
        <f t="shared" si="11"/>
        <v>0.24043634190077712</v>
      </c>
      <c r="K130" s="146">
        <v>8925</v>
      </c>
      <c r="L130" s="147">
        <f t="shared" si="11"/>
        <v>7.5171666064329568E-2</v>
      </c>
      <c r="M130" s="146"/>
      <c r="N130" s="147"/>
    </row>
    <row r="131" spans="2:15" ht="15.75" x14ac:dyDescent="0.25">
      <c r="B131" s="148" t="s">
        <v>33</v>
      </c>
      <c r="C131" s="149">
        <v>21332</v>
      </c>
      <c r="D131" s="150">
        <v>-0.71575903742887981</v>
      </c>
      <c r="E131" s="149">
        <v>16695</v>
      </c>
      <c r="F131" s="150">
        <f t="shared" si="11"/>
        <v>-0.21737296081005064</v>
      </c>
      <c r="G131" s="149">
        <v>71554</v>
      </c>
      <c r="H131" s="150">
        <f t="shared" si="11"/>
        <v>3.2859538784067084</v>
      </c>
      <c r="I131" s="149">
        <v>93860</v>
      </c>
      <c r="J131" s="150">
        <f t="shared" si="11"/>
        <v>0.31173659054699954</v>
      </c>
      <c r="K131" s="149">
        <v>110313</v>
      </c>
      <c r="L131" s="150">
        <f t="shared" si="11"/>
        <v>0.17529298955891748</v>
      </c>
      <c r="M131" s="149">
        <v>75508</v>
      </c>
      <c r="N131" s="150">
        <v>5.8706411856255469E-2</v>
      </c>
    </row>
    <row r="132" spans="2:15" ht="6" customHeight="1" x14ac:dyDescent="0.25"/>
    <row r="133" spans="2:15" x14ac:dyDescent="0.25">
      <c r="B133" s="131" t="s">
        <v>58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114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115</v>
      </c>
    </row>
    <row r="138" spans="2:15" ht="22.5" thickTop="1" thickBot="1" x14ac:dyDescent="0.3">
      <c r="B138" s="152" t="str">
        <f>C138</f>
        <v>Alemania</v>
      </c>
      <c r="C138" s="135" t="s">
        <v>116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72</v>
      </c>
      <c r="D140" s="143" t="str">
        <f>CONCATENATE("var ",RIGHT(C139,2),"/",RIGHT(C139-1,2))</f>
        <v>var 20/19</v>
      </c>
      <c r="E140" s="144" t="s">
        <v>72</v>
      </c>
      <c r="F140" s="143" t="str">
        <f>CONCATENATE("var ",RIGHT(E139,2),"/",RIGHT(E139-1,2))</f>
        <v>var 21/20</v>
      </c>
      <c r="G140" s="144" t="s">
        <v>72</v>
      </c>
      <c r="H140" s="143" t="str">
        <f>CONCATENATE("var ",RIGHT(G139,2),"/",RIGHT(G139-1,2))</f>
        <v>var 22/21</v>
      </c>
      <c r="I140" s="144" t="s">
        <v>72</v>
      </c>
      <c r="J140" s="143" t="str">
        <f>CONCATENATE("var ",RIGHT(I139,2),"/",RIGHT(I139-1,2))</f>
        <v>var 23/22</v>
      </c>
      <c r="K140" s="144" t="s">
        <v>72</v>
      </c>
      <c r="L140" s="143" t="str">
        <f>CONCATENATE("var ",RIGHT(K139,2),"/",RIGHT(K139-1,2))</f>
        <v>var 24/23</v>
      </c>
      <c r="M140" s="144" t="s">
        <v>72</v>
      </c>
      <c r="N140" s="143" t="str">
        <f>CONCATENATE("var ",RIGHT(M139,2),"/",RIGHT(M139-1,2))</f>
        <v>var 25/24</v>
      </c>
    </row>
    <row r="141" spans="2:15" x14ac:dyDescent="0.25">
      <c r="B141" s="145" t="s">
        <v>74</v>
      </c>
      <c r="C141" s="146">
        <v>14156</v>
      </c>
      <c r="D141" s="147">
        <v>-0.16763685541247719</v>
      </c>
      <c r="E141" s="146">
        <v>532</v>
      </c>
      <c r="F141" s="147">
        <f t="shared" ref="F141:L153" si="13">IFERROR(E141/C141-1,"-")</f>
        <v>-0.96241876236224921</v>
      </c>
      <c r="G141" s="146">
        <v>7114</v>
      </c>
      <c r="H141" s="147">
        <f t="shared" si="13"/>
        <v>12.37218045112782</v>
      </c>
      <c r="I141" s="146">
        <v>12895</v>
      </c>
      <c r="J141" s="147">
        <f t="shared" si="13"/>
        <v>0.81262299690750628</v>
      </c>
      <c r="K141" s="146">
        <v>14175</v>
      </c>
      <c r="L141" s="147">
        <f t="shared" si="13"/>
        <v>9.9263280341217452E-2</v>
      </c>
      <c r="M141" s="146">
        <v>14162</v>
      </c>
      <c r="N141" s="147">
        <f t="shared" ref="N141:N150" si="14">IFERROR(M141/K141-1,"-")</f>
        <v>-9.1710758377427926E-4</v>
      </c>
    </row>
    <row r="142" spans="2:15" x14ac:dyDescent="0.25">
      <c r="B142" s="145" t="s">
        <v>76</v>
      </c>
      <c r="C142" s="146">
        <v>12909</v>
      </c>
      <c r="D142" s="147">
        <v>-7.0358634595996006E-2</v>
      </c>
      <c r="E142" s="146">
        <v>682</v>
      </c>
      <c r="F142" s="147">
        <f t="shared" si="13"/>
        <v>-0.94716864203269036</v>
      </c>
      <c r="G142" s="146">
        <v>8736</v>
      </c>
      <c r="H142" s="147">
        <f t="shared" si="13"/>
        <v>11.809384164222873</v>
      </c>
      <c r="I142" s="146">
        <v>11990</v>
      </c>
      <c r="J142" s="147">
        <f t="shared" si="13"/>
        <v>0.37248168498168499</v>
      </c>
      <c r="K142" s="146">
        <v>14402</v>
      </c>
      <c r="L142" s="147">
        <f t="shared" si="13"/>
        <v>0.20116763969974971</v>
      </c>
      <c r="M142" s="146">
        <v>13160</v>
      </c>
      <c r="N142" s="147">
        <f t="shared" si="14"/>
        <v>-8.6238022496875399E-2</v>
      </c>
    </row>
    <row r="143" spans="2:15" x14ac:dyDescent="0.25">
      <c r="B143" s="145" t="s">
        <v>78</v>
      </c>
      <c r="C143" s="146">
        <v>5816</v>
      </c>
      <c r="D143" s="147">
        <v>-0.65886562261716231</v>
      </c>
      <c r="E143" s="146">
        <v>1017</v>
      </c>
      <c r="F143" s="147">
        <f t="shared" si="13"/>
        <v>-0.82513755158184321</v>
      </c>
      <c r="G143" s="146">
        <v>11732</v>
      </c>
      <c r="H143" s="147">
        <f t="shared" si="13"/>
        <v>10.535889872173058</v>
      </c>
      <c r="I143" s="146">
        <v>13300</v>
      </c>
      <c r="J143" s="147">
        <f t="shared" si="13"/>
        <v>0.13365155131264927</v>
      </c>
      <c r="K143" s="146">
        <v>16585</v>
      </c>
      <c r="L143" s="147">
        <f t="shared" si="13"/>
        <v>0.24699248120300754</v>
      </c>
      <c r="M143" s="146">
        <v>17078</v>
      </c>
      <c r="N143" s="147">
        <f t="shared" si="14"/>
        <v>2.9725655712993682E-2</v>
      </c>
    </row>
    <row r="144" spans="2:15" x14ac:dyDescent="0.25">
      <c r="B144" s="145" t="s">
        <v>80</v>
      </c>
      <c r="C144" s="146">
        <v>0</v>
      </c>
      <c r="D144" s="147">
        <v>-1</v>
      </c>
      <c r="E144" s="146">
        <v>670</v>
      </c>
      <c r="F144" s="147" t="str">
        <f t="shared" si="13"/>
        <v>-</v>
      </c>
      <c r="G144" s="146">
        <v>10086</v>
      </c>
      <c r="H144" s="147">
        <f t="shared" si="13"/>
        <v>14.053731343283582</v>
      </c>
      <c r="I144" s="146">
        <v>10947</v>
      </c>
      <c r="J144" s="147">
        <f t="shared" si="13"/>
        <v>8.5365853658536661E-2</v>
      </c>
      <c r="K144" s="146">
        <v>10802</v>
      </c>
      <c r="L144" s="147">
        <f t="shared" si="13"/>
        <v>-1.3245638074358301E-2</v>
      </c>
      <c r="M144" s="146">
        <v>11682</v>
      </c>
      <c r="N144" s="147">
        <f t="shared" si="14"/>
        <v>8.1466395112016254E-2</v>
      </c>
    </row>
    <row r="145" spans="1:15" x14ac:dyDescent="0.25">
      <c r="B145" s="145" t="s">
        <v>82</v>
      </c>
      <c r="C145" s="146">
        <v>0</v>
      </c>
      <c r="D145" s="147">
        <v>-1</v>
      </c>
      <c r="E145" s="146">
        <v>1334</v>
      </c>
      <c r="F145" s="147" t="str">
        <f t="shared" si="13"/>
        <v>-</v>
      </c>
      <c r="G145" s="146">
        <v>7619</v>
      </c>
      <c r="H145" s="147">
        <f t="shared" si="13"/>
        <v>4.7113943028485759</v>
      </c>
      <c r="I145" s="146">
        <v>7834</v>
      </c>
      <c r="J145" s="147">
        <f t="shared" si="13"/>
        <v>2.821892636828971E-2</v>
      </c>
      <c r="K145" s="146">
        <v>9191</v>
      </c>
      <c r="L145" s="147">
        <f t="shared" si="13"/>
        <v>0.17321930048506506</v>
      </c>
      <c r="M145" s="146">
        <v>8407</v>
      </c>
      <c r="N145" s="147">
        <f t="shared" si="14"/>
        <v>-8.5300837776085325E-2</v>
      </c>
    </row>
    <row r="146" spans="1:15" x14ac:dyDescent="0.25">
      <c r="B146" s="145" t="s">
        <v>84</v>
      </c>
      <c r="C146" s="146">
        <v>0</v>
      </c>
      <c r="D146" s="147">
        <v>-1</v>
      </c>
      <c r="E146" s="146">
        <v>2166</v>
      </c>
      <c r="F146" s="147" t="str">
        <f t="shared" si="13"/>
        <v>-</v>
      </c>
      <c r="G146" s="146">
        <v>7897</v>
      </c>
      <c r="H146" s="147">
        <f t="shared" si="13"/>
        <v>2.6458910433979685</v>
      </c>
      <c r="I146" s="146">
        <v>7571</v>
      </c>
      <c r="J146" s="147">
        <f t="shared" si="13"/>
        <v>-4.1281499303532976E-2</v>
      </c>
      <c r="K146" s="146">
        <v>8315</v>
      </c>
      <c r="L146" s="147">
        <f t="shared" si="13"/>
        <v>9.8269713380002566E-2</v>
      </c>
      <c r="M146" s="146">
        <v>8565</v>
      </c>
      <c r="N146" s="147">
        <f t="shared" si="14"/>
        <v>3.0066145520144305E-2</v>
      </c>
    </row>
    <row r="147" spans="1:15" x14ac:dyDescent="0.25">
      <c r="B147" s="145" t="s">
        <v>86</v>
      </c>
      <c r="C147" s="146">
        <v>0</v>
      </c>
      <c r="D147" s="147">
        <v>-1</v>
      </c>
      <c r="E147" s="146">
        <v>3531</v>
      </c>
      <c r="F147" s="147" t="str">
        <f t="shared" si="13"/>
        <v>-</v>
      </c>
      <c r="G147" s="146">
        <v>7419</v>
      </c>
      <c r="H147" s="147">
        <f t="shared" si="13"/>
        <v>1.1011045029736617</v>
      </c>
      <c r="I147" s="146">
        <v>7114</v>
      </c>
      <c r="J147" s="147">
        <f t="shared" si="13"/>
        <v>-4.1110661814260707E-2</v>
      </c>
      <c r="K147" s="146">
        <v>7892</v>
      </c>
      <c r="L147" s="147">
        <f t="shared" si="13"/>
        <v>0.10936182175990994</v>
      </c>
      <c r="M147" s="146">
        <v>6964</v>
      </c>
      <c r="N147" s="147">
        <f t="shared" si="14"/>
        <v>-0.11758743030917385</v>
      </c>
    </row>
    <row r="148" spans="1:15" x14ac:dyDescent="0.25">
      <c r="B148" s="145" t="s">
        <v>88</v>
      </c>
      <c r="C148" s="146">
        <v>2117</v>
      </c>
      <c r="D148" s="147">
        <v>-0.82230988752727885</v>
      </c>
      <c r="E148" s="146">
        <v>4311</v>
      </c>
      <c r="F148" s="147">
        <f t="shared" si="13"/>
        <v>1.0363722248464811</v>
      </c>
      <c r="G148" s="146">
        <v>7234</v>
      </c>
      <c r="H148" s="147">
        <f t="shared" si="13"/>
        <v>0.6780329389932731</v>
      </c>
      <c r="I148" s="146">
        <v>7492</v>
      </c>
      <c r="J148" s="147">
        <f t="shared" si="13"/>
        <v>3.5664915675974518E-2</v>
      </c>
      <c r="K148" s="146">
        <v>7549</v>
      </c>
      <c r="L148" s="147">
        <f t="shared" si="13"/>
        <v>7.6081153230111997E-3</v>
      </c>
      <c r="M148" s="146">
        <v>6964</v>
      </c>
      <c r="N148" s="147">
        <f t="shared" si="14"/>
        <v>-7.7493707775864396E-2</v>
      </c>
    </row>
    <row r="149" spans="1:15" x14ac:dyDescent="0.25">
      <c r="B149" s="145" t="s">
        <v>90</v>
      </c>
      <c r="C149" s="146">
        <v>355</v>
      </c>
      <c r="D149" s="147">
        <v>-0.97159318236376735</v>
      </c>
      <c r="E149" s="146">
        <v>6864</v>
      </c>
      <c r="F149" s="147">
        <f t="shared" si="13"/>
        <v>18.335211267605633</v>
      </c>
      <c r="G149" s="146">
        <v>9313</v>
      </c>
      <c r="H149" s="147">
        <f t="shared" si="13"/>
        <v>0.35678904428904423</v>
      </c>
      <c r="I149" s="146">
        <v>9338</v>
      </c>
      <c r="J149" s="147">
        <f t="shared" si="13"/>
        <v>2.68441962847632E-3</v>
      </c>
      <c r="K149" s="146">
        <v>10044</v>
      </c>
      <c r="L149" s="147">
        <f t="shared" si="13"/>
        <v>7.5605054615549339E-2</v>
      </c>
      <c r="M149" s="146">
        <v>6964</v>
      </c>
      <c r="N149" s="147">
        <f t="shared" si="14"/>
        <v>-0.3066507367582636</v>
      </c>
    </row>
    <row r="150" spans="1:15" x14ac:dyDescent="0.25">
      <c r="A150" s="151"/>
      <c r="B150" s="145" t="s">
        <v>92</v>
      </c>
      <c r="C150" s="146">
        <v>396</v>
      </c>
      <c r="D150" s="147">
        <v>-0.96822594880847312</v>
      </c>
      <c r="E150" s="146">
        <v>9102</v>
      </c>
      <c r="F150" s="147">
        <f t="shared" si="13"/>
        <v>21.984848484848484</v>
      </c>
      <c r="G150" s="146">
        <v>9337</v>
      </c>
      <c r="H150" s="147">
        <f t="shared" si="13"/>
        <v>2.5818501428257479E-2</v>
      </c>
      <c r="I150" s="146">
        <v>10604</v>
      </c>
      <c r="J150" s="147">
        <f t="shared" si="13"/>
        <v>0.13569669058584122</v>
      </c>
      <c r="K150" s="146">
        <v>12680</v>
      </c>
      <c r="L150" s="147">
        <f t="shared" si="13"/>
        <v>0.19577517917766873</v>
      </c>
      <c r="M150" s="146">
        <v>6964</v>
      </c>
      <c r="N150" s="147">
        <f t="shared" si="14"/>
        <v>-0.45078864353312298</v>
      </c>
    </row>
    <row r="151" spans="1:15" x14ac:dyDescent="0.25">
      <c r="B151" s="145" t="s">
        <v>94</v>
      </c>
      <c r="C151" s="146">
        <v>1144</v>
      </c>
      <c r="D151" s="147">
        <v>-0.9278643041805914</v>
      </c>
      <c r="E151" s="146">
        <v>12855</v>
      </c>
      <c r="F151" s="147">
        <f t="shared" si="13"/>
        <v>10.236888111888112</v>
      </c>
      <c r="G151" s="146">
        <v>14128</v>
      </c>
      <c r="H151" s="147">
        <f t="shared" si="13"/>
        <v>9.9027615713729977E-2</v>
      </c>
      <c r="I151" s="146">
        <v>15608</v>
      </c>
      <c r="J151" s="147">
        <f t="shared" si="13"/>
        <v>0.10475651189127966</v>
      </c>
      <c r="K151" s="146">
        <v>15786</v>
      </c>
      <c r="L151" s="147">
        <f t="shared" si="13"/>
        <v>1.1404407995899479E-2</v>
      </c>
      <c r="M151" s="146"/>
      <c r="N151" s="147"/>
    </row>
    <row r="152" spans="1:15" x14ac:dyDescent="0.25">
      <c r="B152" s="145" t="s">
        <v>96</v>
      </c>
      <c r="C152" s="146">
        <v>1122</v>
      </c>
      <c r="D152" s="147">
        <v>-0.91628115206685568</v>
      </c>
      <c r="E152" s="146">
        <v>10163</v>
      </c>
      <c r="F152" s="147">
        <f t="shared" si="13"/>
        <v>8.0579322638146174</v>
      </c>
      <c r="G152" s="146">
        <v>12505</v>
      </c>
      <c r="H152" s="147">
        <f t="shared" si="13"/>
        <v>0.23044376660434907</v>
      </c>
      <c r="I152" s="146">
        <v>12656</v>
      </c>
      <c r="J152" s="147">
        <f t="shared" si="13"/>
        <v>1.2075169932027174E-2</v>
      </c>
      <c r="K152" s="146">
        <v>13943</v>
      </c>
      <c r="L152" s="147">
        <f t="shared" si="13"/>
        <v>0.10169089759797734</v>
      </c>
      <c r="M152" s="146"/>
      <c r="N152" s="147"/>
    </row>
    <row r="153" spans="1:15" ht="15.75" x14ac:dyDescent="0.25">
      <c r="B153" s="148" t="s">
        <v>33</v>
      </c>
      <c r="C153" s="149">
        <v>39522</v>
      </c>
      <c r="D153" s="150">
        <v>-0.75198614405662867</v>
      </c>
      <c r="E153" s="149">
        <v>53227</v>
      </c>
      <c r="F153" s="150">
        <f t="shared" si="13"/>
        <v>0.3467688882141593</v>
      </c>
      <c r="G153" s="149">
        <v>113120</v>
      </c>
      <c r="H153" s="150">
        <f t="shared" si="13"/>
        <v>1.1252371916508537</v>
      </c>
      <c r="I153" s="149">
        <v>127349</v>
      </c>
      <c r="J153" s="150">
        <f t="shared" si="13"/>
        <v>0.12578677510608194</v>
      </c>
      <c r="K153" s="149">
        <v>141364</v>
      </c>
      <c r="L153" s="150">
        <f t="shared" si="13"/>
        <v>0.11005190460859526</v>
      </c>
      <c r="M153" s="149">
        <v>88759</v>
      </c>
      <c r="N153" s="150">
        <v>-1.7095747432825936E-3</v>
      </c>
    </row>
    <row r="154" spans="1:15" ht="6" customHeight="1" x14ac:dyDescent="0.25"/>
    <row r="155" spans="1:15" x14ac:dyDescent="0.25">
      <c r="B155" s="131" t="s">
        <v>58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117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118</v>
      </c>
    </row>
    <row r="160" spans="1:15" ht="22.5" thickTop="1" thickBot="1" x14ac:dyDescent="0.3">
      <c r="B160" s="152" t="str">
        <f>C160</f>
        <v>Francia</v>
      </c>
      <c r="C160" s="135" t="s">
        <v>119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72</v>
      </c>
      <c r="D162" s="143" t="str">
        <f>CONCATENATE("var ",RIGHT(C161,2),"/",RIGHT(C161-1,2))</f>
        <v>var 20/19</v>
      </c>
      <c r="E162" s="144" t="s">
        <v>72</v>
      </c>
      <c r="F162" s="143" t="str">
        <f>CONCATENATE("var ",RIGHT(E161,2),"/",RIGHT(E161-1,2))</f>
        <v>var 21/20</v>
      </c>
      <c r="G162" s="144" t="s">
        <v>72</v>
      </c>
      <c r="H162" s="143" t="str">
        <f>CONCATENATE("var ",RIGHT(G161,2),"/",RIGHT(G161-1,2))</f>
        <v>var 22/21</v>
      </c>
      <c r="I162" s="144" t="s">
        <v>72</v>
      </c>
      <c r="J162" s="143" t="str">
        <f>CONCATENATE("var ",RIGHT(I161,2),"/",RIGHT(I161-1,2))</f>
        <v>var 23/22</v>
      </c>
      <c r="K162" s="144" t="s">
        <v>72</v>
      </c>
      <c r="L162" s="143" t="str">
        <f>CONCATENATE("var ",RIGHT(K161,2),"/",RIGHT(K161-1,2))</f>
        <v>var 24/23</v>
      </c>
      <c r="M162" s="144" t="s">
        <v>72</v>
      </c>
      <c r="N162" s="143" t="str">
        <f>CONCATENATE("var ",RIGHT(M161,2),"/",RIGHT(M161-1,2))</f>
        <v>var 25/24</v>
      </c>
    </row>
    <row r="163" spans="2:14" x14ac:dyDescent="0.25">
      <c r="B163" s="145" t="s">
        <v>74</v>
      </c>
      <c r="C163" s="146">
        <v>2065</v>
      </c>
      <c r="D163" s="147">
        <v>0.28660436137071654</v>
      </c>
      <c r="E163" s="146">
        <v>561</v>
      </c>
      <c r="F163" s="147">
        <f t="shared" ref="F163:L175" si="15">IFERROR(E163/C163-1,"-")</f>
        <v>-0.72832929782082323</v>
      </c>
      <c r="G163" s="146">
        <v>1736</v>
      </c>
      <c r="H163" s="147">
        <f t="shared" si="15"/>
        <v>2.0944741532976825</v>
      </c>
      <c r="I163" s="146">
        <v>3060</v>
      </c>
      <c r="J163" s="147">
        <f t="shared" si="15"/>
        <v>0.76267281105990792</v>
      </c>
      <c r="K163" s="146">
        <v>3566</v>
      </c>
      <c r="L163" s="147">
        <f t="shared" si="15"/>
        <v>0.16535947712418309</v>
      </c>
      <c r="M163" s="146">
        <v>3619</v>
      </c>
      <c r="N163" s="147">
        <f t="shared" ref="N163:N172" si="16">IFERROR(M163/K163-1,"-")</f>
        <v>1.4862591138530501E-2</v>
      </c>
    </row>
    <row r="164" spans="2:14" x14ac:dyDescent="0.25">
      <c r="B164" s="145" t="s">
        <v>76</v>
      </c>
      <c r="C164" s="146">
        <v>2993</v>
      </c>
      <c r="D164" s="147">
        <v>0.75234192037470726</v>
      </c>
      <c r="E164" s="146">
        <v>694</v>
      </c>
      <c r="F164" s="147">
        <f t="shared" si="15"/>
        <v>-0.76812562646174409</v>
      </c>
      <c r="G164" s="146">
        <v>3013</v>
      </c>
      <c r="H164" s="147">
        <f t="shared" si="15"/>
        <v>3.3414985590778095</v>
      </c>
      <c r="I164" s="146">
        <v>3296</v>
      </c>
      <c r="J164" s="147">
        <f t="shared" si="15"/>
        <v>9.3926319283106574E-2</v>
      </c>
      <c r="K164" s="146">
        <v>4901</v>
      </c>
      <c r="L164" s="147">
        <f t="shared" si="15"/>
        <v>0.48695388349514568</v>
      </c>
      <c r="M164" s="146">
        <v>5225</v>
      </c>
      <c r="N164" s="147">
        <f t="shared" si="16"/>
        <v>6.6108957355641706E-2</v>
      </c>
    </row>
    <row r="165" spans="2:14" x14ac:dyDescent="0.25">
      <c r="B165" s="145" t="s">
        <v>78</v>
      </c>
      <c r="C165" s="146">
        <v>794</v>
      </c>
      <c r="D165" s="147">
        <v>-0.59817813765182182</v>
      </c>
      <c r="E165" s="146">
        <v>1289</v>
      </c>
      <c r="F165" s="147">
        <f t="shared" si="15"/>
        <v>0.6234256926952142</v>
      </c>
      <c r="G165" s="146">
        <v>3335</v>
      </c>
      <c r="H165" s="147">
        <f t="shared" si="15"/>
        <v>1.587276958882855</v>
      </c>
      <c r="I165" s="146">
        <v>3835</v>
      </c>
      <c r="J165" s="147">
        <f t="shared" si="15"/>
        <v>0.14992503748125929</v>
      </c>
      <c r="K165" s="146">
        <v>5266</v>
      </c>
      <c r="L165" s="147">
        <f t="shared" si="15"/>
        <v>0.37314211212516302</v>
      </c>
      <c r="M165" s="146">
        <v>5421</v>
      </c>
      <c r="N165" s="147">
        <f t="shared" si="16"/>
        <v>2.9434105582985204E-2</v>
      </c>
    </row>
    <row r="166" spans="2:14" x14ac:dyDescent="0.25">
      <c r="B166" s="145" t="s">
        <v>80</v>
      </c>
      <c r="C166" s="146">
        <v>0</v>
      </c>
      <c r="D166" s="147">
        <v>-1</v>
      </c>
      <c r="E166" s="146">
        <v>595</v>
      </c>
      <c r="F166" s="147" t="str">
        <f t="shared" si="15"/>
        <v>-</v>
      </c>
      <c r="G166" s="146">
        <v>3289</v>
      </c>
      <c r="H166" s="147">
        <f t="shared" si="15"/>
        <v>4.5277310924369747</v>
      </c>
      <c r="I166" s="146">
        <v>3992</v>
      </c>
      <c r="J166" s="147">
        <f t="shared" si="15"/>
        <v>0.21374277896017024</v>
      </c>
      <c r="K166" s="146">
        <v>5053</v>
      </c>
      <c r="L166" s="147">
        <f t="shared" si="15"/>
        <v>0.26578156312625256</v>
      </c>
      <c r="M166" s="146">
        <v>5677</v>
      </c>
      <c r="N166" s="147">
        <f t="shared" si="16"/>
        <v>0.1234909954482486</v>
      </c>
    </row>
    <row r="167" spans="2:14" x14ac:dyDescent="0.25">
      <c r="B167" s="145" t="s">
        <v>82</v>
      </c>
      <c r="C167" s="146">
        <v>0</v>
      </c>
      <c r="D167" s="147">
        <v>-1</v>
      </c>
      <c r="E167" s="146">
        <v>1601</v>
      </c>
      <c r="F167" s="147" t="str">
        <f t="shared" si="15"/>
        <v>-</v>
      </c>
      <c r="G167" s="146">
        <v>2303</v>
      </c>
      <c r="H167" s="147">
        <f t="shared" si="15"/>
        <v>0.43847595252966887</v>
      </c>
      <c r="I167" s="146">
        <v>2825</v>
      </c>
      <c r="J167" s="147">
        <f t="shared" si="15"/>
        <v>0.22666087711680416</v>
      </c>
      <c r="K167" s="146">
        <v>4892</v>
      </c>
      <c r="L167" s="147">
        <f t="shared" si="15"/>
        <v>0.73168141592920355</v>
      </c>
      <c r="M167" s="146">
        <v>5607</v>
      </c>
      <c r="N167" s="147">
        <f t="shared" si="16"/>
        <v>0.14615699100572366</v>
      </c>
    </row>
    <row r="168" spans="2:14" x14ac:dyDescent="0.25">
      <c r="B168" s="145" t="s">
        <v>84</v>
      </c>
      <c r="C168" s="146">
        <v>0</v>
      </c>
      <c r="D168" s="147">
        <v>-1</v>
      </c>
      <c r="E168" s="146">
        <v>1182</v>
      </c>
      <c r="F168" s="147" t="str">
        <f t="shared" si="15"/>
        <v>-</v>
      </c>
      <c r="G168" s="146">
        <v>1777</v>
      </c>
      <c r="H168" s="147">
        <f t="shared" si="15"/>
        <v>0.50338409475465307</v>
      </c>
      <c r="I168" s="146">
        <v>2564</v>
      </c>
      <c r="J168" s="147">
        <f t="shared" si="15"/>
        <v>0.44288126055149135</v>
      </c>
      <c r="K168" s="146">
        <v>5187</v>
      </c>
      <c r="L168" s="147">
        <f t="shared" si="15"/>
        <v>1.0230109204368176</v>
      </c>
      <c r="M168" s="146">
        <v>3585</v>
      </c>
      <c r="N168" s="147">
        <f t="shared" si="16"/>
        <v>-0.3088490456911509</v>
      </c>
    </row>
    <row r="169" spans="2:14" x14ac:dyDescent="0.25">
      <c r="B169" s="145" t="s">
        <v>86</v>
      </c>
      <c r="C169" s="146">
        <v>0</v>
      </c>
      <c r="D169" s="147">
        <v>-1</v>
      </c>
      <c r="E169" s="146">
        <v>2026</v>
      </c>
      <c r="F169" s="147" t="str">
        <f t="shared" si="15"/>
        <v>-</v>
      </c>
      <c r="G169" s="146">
        <v>2337</v>
      </c>
      <c r="H169" s="147">
        <f t="shared" si="15"/>
        <v>0.15350444225074034</v>
      </c>
      <c r="I169" s="146">
        <v>3169</v>
      </c>
      <c r="J169" s="147">
        <f t="shared" si="15"/>
        <v>0.35601198117244337</v>
      </c>
      <c r="K169" s="146">
        <v>5388</v>
      </c>
      <c r="L169" s="147">
        <f t="shared" si="15"/>
        <v>0.7002208898706217</v>
      </c>
      <c r="M169" s="146">
        <v>5432</v>
      </c>
      <c r="N169" s="147">
        <f t="shared" si="16"/>
        <v>8.1662954714178948E-3</v>
      </c>
    </row>
    <row r="170" spans="2:14" x14ac:dyDescent="0.25">
      <c r="B170" s="145" t="s">
        <v>88</v>
      </c>
      <c r="C170" s="146">
        <v>599</v>
      </c>
      <c r="D170" s="147">
        <v>-0.77084927314460594</v>
      </c>
      <c r="E170" s="146">
        <v>2204</v>
      </c>
      <c r="F170" s="147">
        <f t="shared" si="15"/>
        <v>2.679465776293823</v>
      </c>
      <c r="G170" s="146">
        <v>2265</v>
      </c>
      <c r="H170" s="147">
        <f t="shared" si="15"/>
        <v>2.7676950998185124E-2</v>
      </c>
      <c r="I170" s="146">
        <v>4052</v>
      </c>
      <c r="J170" s="147">
        <f t="shared" si="15"/>
        <v>0.788962472406181</v>
      </c>
      <c r="K170" s="146">
        <v>5505</v>
      </c>
      <c r="L170" s="147">
        <f t="shared" si="15"/>
        <v>0.35858835143139189</v>
      </c>
      <c r="M170" s="146">
        <v>5373</v>
      </c>
      <c r="N170" s="147">
        <f t="shared" si="16"/>
        <v>-2.3978201634877405E-2</v>
      </c>
    </row>
    <row r="171" spans="2:14" x14ac:dyDescent="0.25">
      <c r="B171" s="145" t="s">
        <v>90</v>
      </c>
      <c r="C171" s="146">
        <v>234</v>
      </c>
      <c r="D171" s="147">
        <v>-0.89586114819759677</v>
      </c>
      <c r="E171" s="146">
        <v>2090</v>
      </c>
      <c r="F171" s="147">
        <f t="shared" si="15"/>
        <v>7.9316239316239319</v>
      </c>
      <c r="G171" s="146">
        <v>2484</v>
      </c>
      <c r="H171" s="147">
        <f t="shared" si="15"/>
        <v>0.18851674641148319</v>
      </c>
      <c r="I171" s="146">
        <v>3816</v>
      </c>
      <c r="J171" s="147">
        <f t="shared" si="15"/>
        <v>0.53623188405797095</v>
      </c>
      <c r="K171" s="146">
        <v>4449</v>
      </c>
      <c r="L171" s="147">
        <f t="shared" si="15"/>
        <v>0.16588050314465419</v>
      </c>
      <c r="M171" s="146">
        <v>4039</v>
      </c>
      <c r="N171" s="147">
        <f t="shared" si="16"/>
        <v>-9.2155540570914796E-2</v>
      </c>
    </row>
    <row r="172" spans="2:14" x14ac:dyDescent="0.25">
      <c r="B172" s="145" t="s">
        <v>92</v>
      </c>
      <c r="C172" s="146">
        <v>872</v>
      </c>
      <c r="D172" s="147">
        <v>-0.66932119833143722</v>
      </c>
      <c r="E172" s="146">
        <v>2935</v>
      </c>
      <c r="F172" s="147">
        <f t="shared" si="15"/>
        <v>2.3658256880733943</v>
      </c>
      <c r="G172" s="146">
        <v>2881</v>
      </c>
      <c r="H172" s="147">
        <f t="shared" si="15"/>
        <v>-1.8398637137989726E-2</v>
      </c>
      <c r="I172" s="146">
        <v>4916</v>
      </c>
      <c r="J172" s="147">
        <f t="shared" si="15"/>
        <v>0.70635196112460941</v>
      </c>
      <c r="K172" s="146">
        <v>5925</v>
      </c>
      <c r="L172" s="147">
        <f t="shared" si="15"/>
        <v>0.20524816924328726</v>
      </c>
      <c r="M172" s="146">
        <v>5658</v>
      </c>
      <c r="N172" s="147">
        <f t="shared" si="16"/>
        <v>-4.5063291139240458E-2</v>
      </c>
    </row>
    <row r="173" spans="2:14" x14ac:dyDescent="0.25">
      <c r="B173" s="145" t="s">
        <v>94</v>
      </c>
      <c r="C173" s="146">
        <v>86</v>
      </c>
      <c r="D173" s="147">
        <v>-0.95990675990675989</v>
      </c>
      <c r="E173" s="146">
        <v>2657</v>
      </c>
      <c r="F173" s="147">
        <f t="shared" si="15"/>
        <v>29.895348837209301</v>
      </c>
      <c r="G173" s="146">
        <v>2543</v>
      </c>
      <c r="H173" s="147">
        <f t="shared" si="15"/>
        <v>-4.290553255551377E-2</v>
      </c>
      <c r="I173" s="146">
        <v>3401</v>
      </c>
      <c r="J173" s="147">
        <f t="shared" si="15"/>
        <v>0.3373967754620526</v>
      </c>
      <c r="K173" s="146">
        <v>3939</v>
      </c>
      <c r="L173" s="147">
        <f t="shared" si="15"/>
        <v>0.15818876800940895</v>
      </c>
      <c r="M173" s="146"/>
      <c r="N173" s="147"/>
    </row>
    <row r="174" spans="2:14" x14ac:dyDescent="0.25">
      <c r="B174" s="145" t="s">
        <v>96</v>
      </c>
      <c r="C174" s="146">
        <v>484</v>
      </c>
      <c r="D174" s="147">
        <v>-0.72295363480251862</v>
      </c>
      <c r="E174" s="146">
        <v>2093</v>
      </c>
      <c r="F174" s="147">
        <f t="shared" si="15"/>
        <v>3.3243801652892566</v>
      </c>
      <c r="G174" s="146">
        <v>2795</v>
      </c>
      <c r="H174" s="147">
        <f t="shared" si="15"/>
        <v>0.3354037267080745</v>
      </c>
      <c r="I174" s="146">
        <v>3613</v>
      </c>
      <c r="J174" s="147">
        <f t="shared" si="15"/>
        <v>0.29266547406082299</v>
      </c>
      <c r="K174" s="146">
        <v>3854</v>
      </c>
      <c r="L174" s="147">
        <f t="shared" si="15"/>
        <v>6.6703570440077575E-2</v>
      </c>
      <c r="M174" s="146"/>
      <c r="N174" s="147"/>
    </row>
    <row r="175" spans="2:14" ht="15.75" x14ac:dyDescent="0.25">
      <c r="B175" s="148" t="s">
        <v>33</v>
      </c>
      <c r="C175" s="149">
        <v>8286</v>
      </c>
      <c r="D175" s="150">
        <v>-0.67438204896451448</v>
      </c>
      <c r="E175" s="149">
        <v>19927</v>
      </c>
      <c r="F175" s="150">
        <f t="shared" si="15"/>
        <v>1.4048998310403089</v>
      </c>
      <c r="G175" s="149">
        <v>30758</v>
      </c>
      <c r="H175" s="150">
        <f t="shared" si="15"/>
        <v>0.54353389873036573</v>
      </c>
      <c r="I175" s="149">
        <v>42539</v>
      </c>
      <c r="J175" s="150">
        <f t="shared" si="15"/>
        <v>0.38302230314064634</v>
      </c>
      <c r="K175" s="149">
        <v>57925</v>
      </c>
      <c r="L175" s="150">
        <f t="shared" si="15"/>
        <v>0.36169162415665634</v>
      </c>
      <c r="M175" s="149">
        <v>39939</v>
      </c>
      <c r="N175" s="150">
        <v>4.5525428844508387E-3</v>
      </c>
    </row>
    <row r="176" spans="2:14" ht="6" customHeight="1" x14ac:dyDescent="0.25"/>
    <row r="177" spans="1:15" x14ac:dyDescent="0.25">
      <c r="B177" s="131" t="s">
        <v>58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250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120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121</v>
      </c>
    </row>
    <row r="182" spans="1:15" ht="22.5" thickTop="1" thickBot="1" x14ac:dyDescent="0.3">
      <c r="B182" s="152" t="str">
        <f>C182</f>
        <v>Bélgica</v>
      </c>
      <c r="C182" s="135" t="s">
        <v>122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72</v>
      </c>
      <c r="D184" s="143" t="str">
        <f>CONCATENATE("var ",RIGHT(C183,2),"/",RIGHT(C183-1,2))</f>
        <v>var 20/19</v>
      </c>
      <c r="E184" s="144" t="s">
        <v>72</v>
      </c>
      <c r="F184" s="143" t="str">
        <f>CONCATENATE("var ",RIGHT(E183,2),"/",RIGHT(E183-1,2))</f>
        <v>var 21/20</v>
      </c>
      <c r="G184" s="144" t="s">
        <v>72</v>
      </c>
      <c r="H184" s="143" t="str">
        <f>CONCATENATE("var ",RIGHT(G183,2),"/",RIGHT(G183-1,2))</f>
        <v>var 22/21</v>
      </c>
      <c r="I184" s="144" t="s">
        <v>72</v>
      </c>
      <c r="J184" s="143" t="str">
        <f>CONCATENATE("var ",RIGHT(I183,2),"/",RIGHT(I183-1,2))</f>
        <v>var 23/22</v>
      </c>
      <c r="K184" s="144" t="s">
        <v>72</v>
      </c>
      <c r="L184" s="143" t="str">
        <f>CONCATENATE("var ",RIGHT(K183,2),"/",RIGHT(K183-1,2))</f>
        <v>var 24/23</v>
      </c>
      <c r="M184" s="144" t="s">
        <v>72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74</v>
      </c>
      <c r="C185" s="146">
        <v>433</v>
      </c>
      <c r="D185" s="147">
        <v>-0.26734348561759724</v>
      </c>
      <c r="E185" s="146">
        <v>79</v>
      </c>
      <c r="F185" s="147">
        <f t="shared" ref="F185:L197" si="17">IFERROR(E185/C185-1,"-")</f>
        <v>-0.81755196304849886</v>
      </c>
      <c r="G185" s="146">
        <v>563</v>
      </c>
      <c r="H185" s="147">
        <f t="shared" si="17"/>
        <v>6.1265822784810124</v>
      </c>
      <c r="I185" s="146">
        <v>577</v>
      </c>
      <c r="J185" s="147">
        <f t="shared" si="17"/>
        <v>2.4866785079928899E-2</v>
      </c>
      <c r="K185" s="146">
        <v>552</v>
      </c>
      <c r="L185" s="147">
        <f t="shared" si="17"/>
        <v>-4.3327556325823191E-2</v>
      </c>
      <c r="M185" s="146">
        <v>792</v>
      </c>
      <c r="N185" s="147">
        <f t="shared" ref="N185:N194" si="18">IFERROR(M185/K185-1,"-")</f>
        <v>0.43478260869565211</v>
      </c>
    </row>
    <row r="186" spans="1:15" x14ac:dyDescent="0.25">
      <c r="B186" s="145" t="s">
        <v>76</v>
      </c>
      <c r="C186" s="146">
        <v>399</v>
      </c>
      <c r="D186" s="147">
        <v>7.2580645161290258E-2</v>
      </c>
      <c r="E186" s="146">
        <v>53</v>
      </c>
      <c r="F186" s="147">
        <f t="shared" si="17"/>
        <v>-0.86716791979949881</v>
      </c>
      <c r="G186" s="146">
        <v>604</v>
      </c>
      <c r="H186" s="147">
        <f t="shared" si="17"/>
        <v>10.39622641509434</v>
      </c>
      <c r="I186" s="146">
        <v>464</v>
      </c>
      <c r="J186" s="147">
        <f t="shared" si="17"/>
        <v>-0.23178807947019864</v>
      </c>
      <c r="K186" s="146">
        <v>653</v>
      </c>
      <c r="L186" s="147">
        <f t="shared" si="17"/>
        <v>0.40732758620689657</v>
      </c>
      <c r="M186" s="146">
        <v>722</v>
      </c>
      <c r="N186" s="147">
        <f t="shared" si="18"/>
        <v>0.10566615620214392</v>
      </c>
    </row>
    <row r="187" spans="1:15" x14ac:dyDescent="0.25">
      <c r="B187" s="145" t="s">
        <v>78</v>
      </c>
      <c r="C187" s="146">
        <v>255</v>
      </c>
      <c r="D187" s="147">
        <v>-0.48692152917505027</v>
      </c>
      <c r="E187" s="146">
        <v>27</v>
      </c>
      <c r="F187" s="147">
        <f t="shared" si="17"/>
        <v>-0.89411764705882357</v>
      </c>
      <c r="G187" s="146">
        <v>493</v>
      </c>
      <c r="H187" s="147">
        <f t="shared" si="17"/>
        <v>17.25925925925926</v>
      </c>
      <c r="I187" s="146">
        <v>655</v>
      </c>
      <c r="J187" s="147">
        <f t="shared" si="17"/>
        <v>0.3286004056795131</v>
      </c>
      <c r="K187" s="146">
        <v>624</v>
      </c>
      <c r="L187" s="147">
        <f t="shared" si="17"/>
        <v>-4.7328244274809195E-2</v>
      </c>
      <c r="M187" s="146">
        <v>736</v>
      </c>
      <c r="N187" s="147">
        <f t="shared" si="18"/>
        <v>0.17948717948717952</v>
      </c>
    </row>
    <row r="188" spans="1:15" x14ac:dyDescent="0.25">
      <c r="B188" s="145" t="s">
        <v>80</v>
      </c>
      <c r="C188" s="146">
        <v>0</v>
      </c>
      <c r="D188" s="147">
        <v>-1</v>
      </c>
      <c r="E188" s="146">
        <v>44</v>
      </c>
      <c r="F188" s="147" t="str">
        <f t="shared" si="17"/>
        <v>-</v>
      </c>
      <c r="G188" s="146">
        <v>523</v>
      </c>
      <c r="H188" s="147">
        <f t="shared" si="17"/>
        <v>10.886363636363637</v>
      </c>
      <c r="I188" s="146">
        <v>328</v>
      </c>
      <c r="J188" s="147">
        <f t="shared" si="17"/>
        <v>-0.37284894837476101</v>
      </c>
      <c r="K188" s="146">
        <v>505</v>
      </c>
      <c r="L188" s="147">
        <f t="shared" si="17"/>
        <v>0.53963414634146334</v>
      </c>
      <c r="M188" s="146">
        <v>497</v>
      </c>
      <c r="N188" s="147">
        <f t="shared" si="18"/>
        <v>-1.5841584158415856E-2</v>
      </c>
    </row>
    <row r="189" spans="1:15" x14ac:dyDescent="0.25">
      <c r="B189" s="145" t="s">
        <v>82</v>
      </c>
      <c r="C189" s="146">
        <v>0</v>
      </c>
      <c r="D189" s="147">
        <v>-1</v>
      </c>
      <c r="E189" s="146">
        <v>260</v>
      </c>
      <c r="F189" s="147" t="str">
        <f t="shared" si="17"/>
        <v>-</v>
      </c>
      <c r="G189" s="146">
        <v>318</v>
      </c>
      <c r="H189" s="147">
        <f t="shared" si="17"/>
        <v>0.22307692307692317</v>
      </c>
      <c r="I189" s="146">
        <v>353</v>
      </c>
      <c r="J189" s="147">
        <f t="shared" si="17"/>
        <v>0.11006289308176109</v>
      </c>
      <c r="K189" s="146">
        <v>606</v>
      </c>
      <c r="L189" s="147">
        <f t="shared" si="17"/>
        <v>0.71671388101983013</v>
      </c>
      <c r="M189" s="146">
        <v>504</v>
      </c>
      <c r="N189" s="147">
        <f t="shared" si="18"/>
        <v>-0.16831683168316836</v>
      </c>
    </row>
    <row r="190" spans="1:15" x14ac:dyDescent="0.25">
      <c r="B190" s="145" t="s">
        <v>123</v>
      </c>
      <c r="C190" s="146">
        <v>0</v>
      </c>
      <c r="D190" s="147">
        <v>-1</v>
      </c>
      <c r="E190" s="146">
        <v>260</v>
      </c>
      <c r="F190" s="147" t="str">
        <f t="shared" si="17"/>
        <v>-</v>
      </c>
      <c r="G190" s="146">
        <v>399</v>
      </c>
      <c r="H190" s="147">
        <f t="shared" si="17"/>
        <v>0.53461538461538471</v>
      </c>
      <c r="I190" s="146">
        <v>397</v>
      </c>
      <c r="J190" s="147">
        <f t="shared" si="17"/>
        <v>-5.0125313283208017E-3</v>
      </c>
      <c r="K190" s="146">
        <v>702</v>
      </c>
      <c r="L190" s="147">
        <f t="shared" si="17"/>
        <v>0.76826196473551644</v>
      </c>
      <c r="M190" s="146">
        <v>603</v>
      </c>
      <c r="N190" s="147">
        <f t="shared" si="18"/>
        <v>-0.14102564102564108</v>
      </c>
    </row>
    <row r="191" spans="1:15" x14ac:dyDescent="0.25">
      <c r="B191" s="145" t="s">
        <v>86</v>
      </c>
      <c r="C191" s="146">
        <v>0</v>
      </c>
      <c r="D191" s="147">
        <v>-1</v>
      </c>
      <c r="E191" s="146">
        <v>398</v>
      </c>
      <c r="F191" s="147" t="str">
        <f t="shared" si="17"/>
        <v>-</v>
      </c>
      <c r="G191" s="146">
        <v>504</v>
      </c>
      <c r="H191" s="147">
        <f t="shared" si="17"/>
        <v>0.26633165829145722</v>
      </c>
      <c r="I191" s="146">
        <v>799</v>
      </c>
      <c r="J191" s="147">
        <f t="shared" si="17"/>
        <v>0.58531746031746024</v>
      </c>
      <c r="K191" s="146">
        <v>1214</v>
      </c>
      <c r="L191" s="147">
        <f t="shared" si="17"/>
        <v>0.51939924906132662</v>
      </c>
      <c r="M191" s="146">
        <v>970</v>
      </c>
      <c r="N191" s="147">
        <f t="shared" si="18"/>
        <v>-0.20098846787479407</v>
      </c>
    </row>
    <row r="192" spans="1:15" x14ac:dyDescent="0.25">
      <c r="B192" s="145" t="s">
        <v>88</v>
      </c>
      <c r="C192" s="146">
        <v>240</v>
      </c>
      <c r="D192" s="147">
        <v>-0.63855421686746983</v>
      </c>
      <c r="E192" s="146">
        <v>605</v>
      </c>
      <c r="F192" s="147">
        <f t="shared" si="17"/>
        <v>1.5208333333333335</v>
      </c>
      <c r="G192" s="146">
        <v>374</v>
      </c>
      <c r="H192" s="147">
        <f t="shared" si="17"/>
        <v>-0.38181818181818183</v>
      </c>
      <c r="I192" s="146">
        <v>830</v>
      </c>
      <c r="J192" s="147">
        <f t="shared" si="17"/>
        <v>1.2192513368983957</v>
      </c>
      <c r="K192" s="146">
        <v>796</v>
      </c>
      <c r="L192" s="147">
        <f t="shared" si="17"/>
        <v>-4.096385542168679E-2</v>
      </c>
      <c r="M192" s="146">
        <v>965</v>
      </c>
      <c r="N192" s="147">
        <f t="shared" si="18"/>
        <v>0.21231155778894473</v>
      </c>
    </row>
    <row r="193" spans="2:15" x14ac:dyDescent="0.25">
      <c r="B193" s="145" t="s">
        <v>90</v>
      </c>
      <c r="C193" s="146">
        <v>446</v>
      </c>
      <c r="D193" s="147">
        <v>-0.17100371747211895</v>
      </c>
      <c r="E193" s="146">
        <v>807</v>
      </c>
      <c r="F193" s="147">
        <f t="shared" si="17"/>
        <v>0.8094170403587444</v>
      </c>
      <c r="G193" s="146">
        <v>477</v>
      </c>
      <c r="H193" s="147">
        <f t="shared" si="17"/>
        <v>-0.40892193308550184</v>
      </c>
      <c r="I193" s="146">
        <v>664</v>
      </c>
      <c r="J193" s="147">
        <f t="shared" si="17"/>
        <v>0.39203354297693926</v>
      </c>
      <c r="K193" s="146">
        <v>820</v>
      </c>
      <c r="L193" s="147">
        <f t="shared" si="17"/>
        <v>0.23493975903614461</v>
      </c>
      <c r="M193" s="146">
        <v>903</v>
      </c>
      <c r="N193" s="147">
        <f t="shared" si="18"/>
        <v>0.10121951219512204</v>
      </c>
    </row>
    <row r="194" spans="2:15" x14ac:dyDescent="0.25">
      <c r="B194" s="145" t="s">
        <v>92</v>
      </c>
      <c r="C194" s="146">
        <v>129</v>
      </c>
      <c r="D194" s="147">
        <v>-0.67091836734693877</v>
      </c>
      <c r="E194" s="146">
        <v>964</v>
      </c>
      <c r="F194" s="147">
        <f t="shared" si="17"/>
        <v>6.4728682170542635</v>
      </c>
      <c r="G194" s="146">
        <v>428</v>
      </c>
      <c r="H194" s="147">
        <f t="shared" si="17"/>
        <v>-0.55601659751037347</v>
      </c>
      <c r="I194" s="146">
        <v>701</v>
      </c>
      <c r="J194" s="147">
        <f t="shared" si="17"/>
        <v>0.63785046728971961</v>
      </c>
      <c r="K194" s="146">
        <v>870</v>
      </c>
      <c r="L194" s="147">
        <f t="shared" si="17"/>
        <v>0.2410841654778888</v>
      </c>
      <c r="M194" s="146">
        <v>1052</v>
      </c>
      <c r="N194" s="147">
        <f t="shared" si="18"/>
        <v>0.20919540229885047</v>
      </c>
    </row>
    <row r="195" spans="2:15" x14ac:dyDescent="0.25">
      <c r="B195" s="145" t="s">
        <v>94</v>
      </c>
      <c r="C195" s="146">
        <v>38</v>
      </c>
      <c r="D195" s="147">
        <v>-0.91880341880341876</v>
      </c>
      <c r="E195" s="146">
        <v>1017</v>
      </c>
      <c r="F195" s="147">
        <f t="shared" si="17"/>
        <v>25.763157894736842</v>
      </c>
      <c r="G195" s="146">
        <v>514</v>
      </c>
      <c r="H195" s="147">
        <f t="shared" si="17"/>
        <v>-0.49459193706981319</v>
      </c>
      <c r="I195" s="146">
        <v>587</v>
      </c>
      <c r="J195" s="147">
        <f t="shared" si="17"/>
        <v>0.14202334630350189</v>
      </c>
      <c r="K195" s="146">
        <v>724</v>
      </c>
      <c r="L195" s="147">
        <f t="shared" si="17"/>
        <v>0.23339011925042596</v>
      </c>
      <c r="M195" s="146"/>
      <c r="N195" s="147"/>
    </row>
    <row r="196" spans="2:15" x14ac:dyDescent="0.25">
      <c r="B196" s="145" t="s">
        <v>96</v>
      </c>
      <c r="C196" s="146">
        <v>101</v>
      </c>
      <c r="D196" s="147">
        <v>-0.76291079812206575</v>
      </c>
      <c r="E196" s="146">
        <v>687</v>
      </c>
      <c r="F196" s="147">
        <f t="shared" si="17"/>
        <v>5.8019801980198018</v>
      </c>
      <c r="G196" s="146">
        <v>675</v>
      </c>
      <c r="H196" s="147">
        <f t="shared" si="17"/>
        <v>-1.7467248908296984E-2</v>
      </c>
      <c r="I196" s="146">
        <v>613</v>
      </c>
      <c r="J196" s="147">
        <f t="shared" si="17"/>
        <v>-9.1851851851851851E-2</v>
      </c>
      <c r="K196" s="146">
        <v>830</v>
      </c>
      <c r="L196" s="147">
        <f t="shared" si="17"/>
        <v>0.35399673735725945</v>
      </c>
      <c r="M196" s="146"/>
      <c r="N196" s="147"/>
    </row>
    <row r="197" spans="2:15" ht="15.75" x14ac:dyDescent="0.25">
      <c r="B197" s="148" t="s">
        <v>33</v>
      </c>
      <c r="C197" s="149">
        <v>2082</v>
      </c>
      <c r="D197" s="150">
        <v>-0.6668266922707633</v>
      </c>
      <c r="E197" s="149">
        <v>5201</v>
      </c>
      <c r="F197" s="150">
        <f t="shared" si="17"/>
        <v>1.4980787704130645</v>
      </c>
      <c r="G197" s="149">
        <v>5872</v>
      </c>
      <c r="H197" s="150">
        <f t="shared" si="17"/>
        <v>0.12901365122091901</v>
      </c>
      <c r="I197" s="149">
        <v>6968</v>
      </c>
      <c r="J197" s="150">
        <f t="shared" si="17"/>
        <v>0.18664850136239775</v>
      </c>
      <c r="K197" s="149">
        <v>8896</v>
      </c>
      <c r="L197" s="150">
        <f t="shared" si="17"/>
        <v>0.27669345579793347</v>
      </c>
      <c r="M197" s="149">
        <v>5789</v>
      </c>
      <c r="N197" s="150">
        <v>2.4239207360226445E-2</v>
      </c>
    </row>
    <row r="198" spans="2:15" ht="6" customHeight="1" x14ac:dyDescent="0.25"/>
    <row r="199" spans="2:15" x14ac:dyDescent="0.25">
      <c r="B199" s="131" t="s">
        <v>58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251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124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125</v>
      </c>
    </row>
    <row r="204" spans="2:15" ht="22.5" thickTop="1" thickBot="1" x14ac:dyDescent="0.3">
      <c r="B204" s="152" t="str">
        <f>C204</f>
        <v>Países Bajos</v>
      </c>
      <c r="C204" s="135" t="s">
        <v>126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72</v>
      </c>
      <c r="D206" s="143" t="str">
        <f>CONCATENATE("var ",RIGHT(C205,2),"/",RIGHT(C205-1,2))</f>
        <v>var 20/19</v>
      </c>
      <c r="E206" s="144" t="s">
        <v>72</v>
      </c>
      <c r="F206" s="143" t="str">
        <f>CONCATENATE("var ",RIGHT(E205,2),"/",RIGHT(E205-1,2))</f>
        <v>var 21/20</v>
      </c>
      <c r="G206" s="144" t="s">
        <v>72</v>
      </c>
      <c r="H206" s="143" t="str">
        <f>CONCATENATE("var ",RIGHT(G205,2),"/",RIGHT(G205-1,2))</f>
        <v>var 22/21</v>
      </c>
      <c r="I206" s="144" t="s">
        <v>72</v>
      </c>
      <c r="J206" s="143" t="str">
        <f>CONCATENATE("var ",RIGHT(I205,2),"/",RIGHT(I205-1,2))</f>
        <v>var 23/22</v>
      </c>
      <c r="K206" s="144" t="s">
        <v>72</v>
      </c>
      <c r="L206" s="143" t="str">
        <f>CONCATENATE("var ",RIGHT(K205,2),"/",RIGHT(K205-1,2))</f>
        <v>var 24/23</v>
      </c>
      <c r="M206" s="144" t="s">
        <v>72</v>
      </c>
      <c r="N206" s="143" t="str">
        <f>CONCATENATE("var ",RIGHT(M205,2),"/",RIGHT(M205-1,2))</f>
        <v>var 25/24</v>
      </c>
    </row>
    <row r="207" spans="2:15" x14ac:dyDescent="0.25">
      <c r="B207" s="145" t="s">
        <v>74</v>
      </c>
      <c r="C207" s="146">
        <v>543</v>
      </c>
      <c r="D207" s="147">
        <v>-0.16589861751152069</v>
      </c>
      <c r="E207" s="146">
        <v>25</v>
      </c>
      <c r="F207" s="147">
        <f t="shared" ref="F207:L219" si="19">IFERROR(E207/C207-1,"-")</f>
        <v>-0.95395948434622468</v>
      </c>
      <c r="G207" s="146">
        <v>1010</v>
      </c>
      <c r="H207" s="147">
        <f t="shared" si="19"/>
        <v>39.4</v>
      </c>
      <c r="I207" s="146">
        <v>878</v>
      </c>
      <c r="J207" s="147">
        <f t="shared" si="19"/>
        <v>-0.1306930693069307</v>
      </c>
      <c r="K207" s="146">
        <v>1284</v>
      </c>
      <c r="L207" s="147">
        <f t="shared" si="19"/>
        <v>0.46241457858769941</v>
      </c>
      <c r="M207" s="146">
        <v>1405</v>
      </c>
      <c r="N207" s="147">
        <f t="shared" ref="N207:N216" si="20">IFERROR(M207/K207-1,"-")</f>
        <v>9.4236760124610575E-2</v>
      </c>
    </row>
    <row r="208" spans="2:15" x14ac:dyDescent="0.25">
      <c r="B208" s="145" t="s">
        <v>76</v>
      </c>
      <c r="C208" s="146">
        <v>665</v>
      </c>
      <c r="D208" s="147">
        <v>0.15251299826689779</v>
      </c>
      <c r="E208" s="146">
        <v>59</v>
      </c>
      <c r="F208" s="147">
        <f t="shared" si="19"/>
        <v>-0.9112781954887218</v>
      </c>
      <c r="G208" s="146">
        <v>945</v>
      </c>
      <c r="H208" s="147">
        <f t="shared" si="19"/>
        <v>15.016949152542374</v>
      </c>
      <c r="I208" s="146">
        <v>744</v>
      </c>
      <c r="J208" s="147">
        <f t="shared" si="19"/>
        <v>-0.21269841269841272</v>
      </c>
      <c r="K208" s="146">
        <v>1177</v>
      </c>
      <c r="L208" s="147">
        <f t="shared" si="19"/>
        <v>0.581989247311828</v>
      </c>
      <c r="M208" s="146">
        <v>1676</v>
      </c>
      <c r="N208" s="147">
        <f t="shared" si="20"/>
        <v>0.42395921835174177</v>
      </c>
    </row>
    <row r="209" spans="2:15" x14ac:dyDescent="0.25">
      <c r="B209" s="145" t="s">
        <v>78</v>
      </c>
      <c r="C209" s="146">
        <v>256</v>
      </c>
      <c r="D209" s="147">
        <v>-0.6502732240437159</v>
      </c>
      <c r="E209" s="146">
        <v>63</v>
      </c>
      <c r="F209" s="147">
        <f t="shared" si="19"/>
        <v>-0.75390625</v>
      </c>
      <c r="G209" s="146">
        <v>771</v>
      </c>
      <c r="H209" s="147">
        <f t="shared" si="19"/>
        <v>11.238095238095237</v>
      </c>
      <c r="I209" s="146">
        <v>855</v>
      </c>
      <c r="J209" s="147">
        <f t="shared" si="19"/>
        <v>0.10894941634241251</v>
      </c>
      <c r="K209" s="146">
        <v>1050</v>
      </c>
      <c r="L209" s="147">
        <f t="shared" si="19"/>
        <v>0.22807017543859653</v>
      </c>
      <c r="M209" s="146">
        <v>1283</v>
      </c>
      <c r="N209" s="147">
        <f t="shared" si="20"/>
        <v>0.22190476190476183</v>
      </c>
    </row>
    <row r="210" spans="2:15" x14ac:dyDescent="0.25">
      <c r="B210" s="145" t="s">
        <v>80</v>
      </c>
      <c r="C210" s="146">
        <v>0</v>
      </c>
      <c r="D210" s="147">
        <v>-1</v>
      </c>
      <c r="E210" s="146">
        <v>50</v>
      </c>
      <c r="F210" s="147" t="str">
        <f t="shared" si="19"/>
        <v>-</v>
      </c>
      <c r="G210" s="146">
        <v>905</v>
      </c>
      <c r="H210" s="147">
        <f t="shared" si="19"/>
        <v>17.100000000000001</v>
      </c>
      <c r="I210" s="146">
        <v>706</v>
      </c>
      <c r="J210" s="147">
        <f t="shared" si="19"/>
        <v>-0.21988950276243091</v>
      </c>
      <c r="K210" s="146">
        <v>1179</v>
      </c>
      <c r="L210" s="147">
        <f t="shared" si="19"/>
        <v>0.66997167138810187</v>
      </c>
      <c r="M210" s="146">
        <v>1026</v>
      </c>
      <c r="N210" s="147">
        <f t="shared" si="20"/>
        <v>-0.12977099236641221</v>
      </c>
    </row>
    <row r="211" spans="2:15" x14ac:dyDescent="0.25">
      <c r="B211" s="145" t="s">
        <v>82</v>
      </c>
      <c r="C211" s="146">
        <v>0</v>
      </c>
      <c r="D211" s="147">
        <v>-1</v>
      </c>
      <c r="E211" s="146">
        <v>138</v>
      </c>
      <c r="F211" s="147" t="str">
        <f t="shared" si="19"/>
        <v>-</v>
      </c>
      <c r="G211" s="146">
        <v>629</v>
      </c>
      <c r="H211" s="147">
        <f t="shared" si="19"/>
        <v>3.5579710144927539</v>
      </c>
      <c r="I211" s="146">
        <v>669</v>
      </c>
      <c r="J211" s="147">
        <f t="shared" si="19"/>
        <v>6.359300476947527E-2</v>
      </c>
      <c r="K211" s="146">
        <v>1100</v>
      </c>
      <c r="L211" s="147">
        <f t="shared" si="19"/>
        <v>0.64424514200298955</v>
      </c>
      <c r="M211" s="146">
        <v>874</v>
      </c>
      <c r="N211" s="147">
        <f t="shared" si="20"/>
        <v>-0.20545454545454545</v>
      </c>
    </row>
    <row r="212" spans="2:15" x14ac:dyDescent="0.25">
      <c r="B212" s="145" t="s">
        <v>84</v>
      </c>
      <c r="C212" s="146">
        <v>0</v>
      </c>
      <c r="D212" s="147">
        <v>-1</v>
      </c>
      <c r="E212" s="146">
        <v>244</v>
      </c>
      <c r="F212" s="147" t="str">
        <f t="shared" si="19"/>
        <v>-</v>
      </c>
      <c r="G212" s="146">
        <v>536</v>
      </c>
      <c r="H212" s="147">
        <f t="shared" si="19"/>
        <v>1.1967213114754101</v>
      </c>
      <c r="I212" s="146">
        <v>895</v>
      </c>
      <c r="J212" s="147">
        <f t="shared" si="19"/>
        <v>0.66977611940298498</v>
      </c>
      <c r="K212" s="146">
        <v>1467</v>
      </c>
      <c r="L212" s="147">
        <f t="shared" si="19"/>
        <v>0.63910614525139664</v>
      </c>
      <c r="M212" s="146">
        <v>879</v>
      </c>
      <c r="N212" s="147">
        <f t="shared" si="20"/>
        <v>-0.40081799591002043</v>
      </c>
    </row>
    <row r="213" spans="2:15" x14ac:dyDescent="0.25">
      <c r="B213" s="145" t="s">
        <v>86</v>
      </c>
      <c r="C213" s="146">
        <v>0</v>
      </c>
      <c r="D213" s="147">
        <v>-1</v>
      </c>
      <c r="E213" s="146">
        <v>538</v>
      </c>
      <c r="F213" s="147" t="str">
        <f t="shared" si="19"/>
        <v>-</v>
      </c>
      <c r="G213" s="146">
        <v>1018</v>
      </c>
      <c r="H213" s="147">
        <f t="shared" si="19"/>
        <v>0.89219330855018586</v>
      </c>
      <c r="I213" s="146">
        <v>1074</v>
      </c>
      <c r="J213" s="147">
        <f t="shared" si="19"/>
        <v>5.5009823182711193E-2</v>
      </c>
      <c r="K213" s="146">
        <v>2460</v>
      </c>
      <c r="L213" s="147">
        <f t="shared" si="19"/>
        <v>1.2905027932960893</v>
      </c>
      <c r="M213" s="146">
        <v>1643</v>
      </c>
      <c r="N213" s="147">
        <f t="shared" si="20"/>
        <v>-0.33211382113821142</v>
      </c>
    </row>
    <row r="214" spans="2:15" x14ac:dyDescent="0.25">
      <c r="B214" s="145" t="s">
        <v>88</v>
      </c>
      <c r="C214" s="146">
        <v>200</v>
      </c>
      <c r="D214" s="147">
        <v>-0.86586183769282354</v>
      </c>
      <c r="E214" s="146">
        <v>792</v>
      </c>
      <c r="F214" s="147">
        <f t="shared" si="19"/>
        <v>2.96</v>
      </c>
      <c r="G214" s="146">
        <v>1226</v>
      </c>
      <c r="H214" s="147">
        <f t="shared" si="19"/>
        <v>0.54797979797979801</v>
      </c>
      <c r="I214" s="146">
        <v>1726</v>
      </c>
      <c r="J214" s="147">
        <f t="shared" si="19"/>
        <v>0.40783034257748785</v>
      </c>
      <c r="K214" s="146">
        <v>2080</v>
      </c>
      <c r="L214" s="147">
        <f t="shared" si="19"/>
        <v>0.20509849362688293</v>
      </c>
      <c r="M214" s="146">
        <v>1711</v>
      </c>
      <c r="N214" s="147">
        <f t="shared" si="20"/>
        <v>-0.17740384615384619</v>
      </c>
    </row>
    <row r="215" spans="2:15" x14ac:dyDescent="0.25">
      <c r="B215" s="145" t="s">
        <v>90</v>
      </c>
      <c r="C215" s="146">
        <v>57</v>
      </c>
      <c r="D215" s="147">
        <v>-0.92549019607843142</v>
      </c>
      <c r="E215" s="146">
        <v>661</v>
      </c>
      <c r="F215" s="147">
        <f t="shared" si="19"/>
        <v>10.596491228070175</v>
      </c>
      <c r="G215" s="146">
        <v>829</v>
      </c>
      <c r="H215" s="147">
        <f t="shared" si="19"/>
        <v>0.25416036308623302</v>
      </c>
      <c r="I215" s="146">
        <v>1287</v>
      </c>
      <c r="J215" s="147">
        <f t="shared" si="19"/>
        <v>0.55247285886610364</v>
      </c>
      <c r="K215" s="146">
        <v>1667</v>
      </c>
      <c r="L215" s="147">
        <f t="shared" si="19"/>
        <v>0.29526029526029518</v>
      </c>
      <c r="M215" s="146">
        <v>1262</v>
      </c>
      <c r="N215" s="147">
        <f t="shared" si="20"/>
        <v>-0.2429514097180564</v>
      </c>
    </row>
    <row r="216" spans="2:15" x14ac:dyDescent="0.25">
      <c r="B216" s="145" t="s">
        <v>92</v>
      </c>
      <c r="C216" s="146">
        <v>48</v>
      </c>
      <c r="D216" s="147">
        <v>-0.93013100436681229</v>
      </c>
      <c r="E216" s="146">
        <v>1127</v>
      </c>
      <c r="F216" s="147">
        <f t="shared" si="19"/>
        <v>22.479166666666668</v>
      </c>
      <c r="G216" s="146">
        <v>890</v>
      </c>
      <c r="H216" s="147">
        <f t="shared" si="19"/>
        <v>-0.21029281277728484</v>
      </c>
      <c r="I216" s="146">
        <v>1412</v>
      </c>
      <c r="J216" s="147">
        <f t="shared" si="19"/>
        <v>0.58651685393258424</v>
      </c>
      <c r="K216" s="146">
        <v>2087</v>
      </c>
      <c r="L216" s="147">
        <f t="shared" si="19"/>
        <v>0.47804532577903691</v>
      </c>
      <c r="M216" s="146">
        <v>1713</v>
      </c>
      <c r="N216" s="147">
        <f t="shared" si="20"/>
        <v>-0.1792045999041687</v>
      </c>
    </row>
    <row r="217" spans="2:15" x14ac:dyDescent="0.25">
      <c r="B217" s="145" t="s">
        <v>94</v>
      </c>
      <c r="C217" s="146">
        <v>55</v>
      </c>
      <c r="D217" s="147">
        <v>-0.91157556270096463</v>
      </c>
      <c r="E217" s="146">
        <v>1200</v>
      </c>
      <c r="F217" s="147">
        <f t="shared" si="19"/>
        <v>20.818181818181817</v>
      </c>
      <c r="G217" s="146">
        <v>1031</v>
      </c>
      <c r="H217" s="147">
        <f t="shared" si="19"/>
        <v>-0.14083333333333337</v>
      </c>
      <c r="I217" s="146">
        <v>1290</v>
      </c>
      <c r="J217" s="147">
        <f t="shared" si="19"/>
        <v>0.25121241513094072</v>
      </c>
      <c r="K217" s="146">
        <v>1222</v>
      </c>
      <c r="L217" s="147">
        <f t="shared" si="19"/>
        <v>-5.271317829457367E-2</v>
      </c>
      <c r="M217" s="146"/>
      <c r="N217" s="147"/>
    </row>
    <row r="218" spans="2:15" x14ac:dyDescent="0.25">
      <c r="B218" s="145" t="s">
        <v>96</v>
      </c>
      <c r="C218" s="146">
        <v>69</v>
      </c>
      <c r="D218" s="147">
        <v>-0.88184931506849318</v>
      </c>
      <c r="E218" s="146">
        <v>1099</v>
      </c>
      <c r="F218" s="147">
        <f t="shared" si="19"/>
        <v>14.927536231884059</v>
      </c>
      <c r="G218" s="146">
        <v>923</v>
      </c>
      <c r="H218" s="147">
        <f t="shared" si="19"/>
        <v>-0.16014558689717928</v>
      </c>
      <c r="I218" s="146">
        <v>1375</v>
      </c>
      <c r="J218" s="147">
        <f t="shared" si="19"/>
        <v>0.48970747562296868</v>
      </c>
      <c r="K218" s="146">
        <v>1725</v>
      </c>
      <c r="L218" s="147">
        <f t="shared" si="19"/>
        <v>0.25454545454545463</v>
      </c>
      <c r="M218" s="146"/>
      <c r="N218" s="147"/>
    </row>
    <row r="219" spans="2:15" ht="15.75" x14ac:dyDescent="0.25">
      <c r="B219" s="148" t="s">
        <v>33</v>
      </c>
      <c r="C219" s="149">
        <v>2074</v>
      </c>
      <c r="D219" s="150">
        <v>-0.77689328743545616</v>
      </c>
      <c r="E219" s="149">
        <v>5996</v>
      </c>
      <c r="F219" s="150">
        <f t="shared" si="19"/>
        <v>1.8910318225650915</v>
      </c>
      <c r="G219" s="149">
        <v>10713</v>
      </c>
      <c r="H219" s="150">
        <f t="shared" si="19"/>
        <v>0.78669112741827885</v>
      </c>
      <c r="I219" s="149">
        <v>12911</v>
      </c>
      <c r="J219" s="150">
        <f t="shared" si="19"/>
        <v>0.20517128722113309</v>
      </c>
      <c r="K219" s="149">
        <v>18498</v>
      </c>
      <c r="L219" s="150">
        <f t="shared" si="19"/>
        <v>0.43273177910309046</v>
      </c>
      <c r="M219" s="149">
        <v>10497</v>
      </c>
      <c r="N219" s="150">
        <v>-0.11019750784097648</v>
      </c>
    </row>
    <row r="220" spans="2:15" ht="6" customHeight="1" x14ac:dyDescent="0.25"/>
    <row r="221" spans="2:15" x14ac:dyDescent="0.25">
      <c r="B221" s="131" t="s">
        <v>58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250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127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128</v>
      </c>
    </row>
    <row r="226" spans="2:15" ht="22.5" thickTop="1" thickBot="1" x14ac:dyDescent="0.3">
      <c r="B226" s="152" t="str">
        <f>C226</f>
        <v>Bélgica</v>
      </c>
      <c r="C226" s="135" t="s">
        <v>122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72</v>
      </c>
      <c r="D228" s="143" t="str">
        <f>CONCATENATE("var ",RIGHT(C227,2),"/",RIGHT(C227-1,2))</f>
        <v>var 20/19</v>
      </c>
      <c r="E228" s="144" t="s">
        <v>72</v>
      </c>
      <c r="F228" s="143" t="str">
        <f>CONCATENATE("var ",RIGHT(E227,2),"/",RIGHT(E227-1,2))</f>
        <v>var 21/20</v>
      </c>
      <c r="G228" s="144" t="s">
        <v>72</v>
      </c>
      <c r="H228" s="143" t="str">
        <f>CONCATENATE("var ",RIGHT(G227,2),"/",RIGHT(G227-1,2))</f>
        <v>var 22/21</v>
      </c>
      <c r="I228" s="144" t="s">
        <v>72</v>
      </c>
      <c r="J228" s="143" t="str">
        <f>CONCATENATE("var ",RIGHT(I227,2),"/",RIGHT(I227-1,2))</f>
        <v>var 23/22</v>
      </c>
      <c r="K228" s="144" t="s">
        <v>72</v>
      </c>
      <c r="L228" s="143" t="str">
        <f>CONCATENATE("var ",RIGHT(K227,2),"/",RIGHT(K227-1,2))</f>
        <v>var 24/23</v>
      </c>
      <c r="M228" s="144" t="s">
        <v>72</v>
      </c>
      <c r="N228" s="143" t="str">
        <f>CONCATENATE("var ",RIGHT(M227,2),"/",RIGHT(M227-1,2))</f>
        <v>var 25/24</v>
      </c>
    </row>
    <row r="229" spans="2:15" x14ac:dyDescent="0.25">
      <c r="B229" s="145" t="s">
        <v>74</v>
      </c>
      <c r="C229" s="146">
        <v>433</v>
      </c>
      <c r="D229" s="147">
        <v>-0.26734348561759724</v>
      </c>
      <c r="E229" s="146">
        <v>79</v>
      </c>
      <c r="F229" s="147">
        <f t="shared" ref="F229:L241" si="21">IFERROR(E229/C229-1,"-")</f>
        <v>-0.81755196304849886</v>
      </c>
      <c r="G229" s="146">
        <v>563</v>
      </c>
      <c r="H229" s="147">
        <f t="shared" si="21"/>
        <v>6.1265822784810124</v>
      </c>
      <c r="I229" s="146">
        <v>577</v>
      </c>
      <c r="J229" s="147">
        <f t="shared" si="21"/>
        <v>2.4866785079928899E-2</v>
      </c>
      <c r="K229" s="146">
        <v>552</v>
      </c>
      <c r="L229" s="147">
        <f t="shared" si="21"/>
        <v>-4.3327556325823191E-2</v>
      </c>
      <c r="M229" s="146">
        <v>792</v>
      </c>
      <c r="N229" s="147">
        <f t="shared" ref="N229:N238" si="22">IFERROR(M229/K229-1,"-")</f>
        <v>0.43478260869565211</v>
      </c>
    </row>
    <row r="230" spans="2:15" x14ac:dyDescent="0.25">
      <c r="B230" s="145" t="s">
        <v>76</v>
      </c>
      <c r="C230" s="146">
        <v>399</v>
      </c>
      <c r="D230" s="147">
        <v>7.2580645161290258E-2</v>
      </c>
      <c r="E230" s="146">
        <v>53</v>
      </c>
      <c r="F230" s="147">
        <f t="shared" si="21"/>
        <v>-0.86716791979949881</v>
      </c>
      <c r="G230" s="146">
        <v>604</v>
      </c>
      <c r="H230" s="147">
        <f t="shared" si="21"/>
        <v>10.39622641509434</v>
      </c>
      <c r="I230" s="146">
        <v>464</v>
      </c>
      <c r="J230" s="147">
        <f t="shared" si="21"/>
        <v>-0.23178807947019864</v>
      </c>
      <c r="K230" s="146">
        <v>653</v>
      </c>
      <c r="L230" s="147">
        <f t="shared" si="21"/>
        <v>0.40732758620689657</v>
      </c>
      <c r="M230" s="146">
        <v>722</v>
      </c>
      <c r="N230" s="147">
        <f t="shared" si="22"/>
        <v>0.10566615620214392</v>
      </c>
    </row>
    <row r="231" spans="2:15" x14ac:dyDescent="0.25">
      <c r="B231" s="145" t="s">
        <v>78</v>
      </c>
      <c r="C231" s="146">
        <v>255</v>
      </c>
      <c r="D231" s="147">
        <v>-0.48692152917505027</v>
      </c>
      <c r="E231" s="146">
        <v>27</v>
      </c>
      <c r="F231" s="147">
        <f t="shared" si="21"/>
        <v>-0.89411764705882357</v>
      </c>
      <c r="G231" s="146">
        <v>493</v>
      </c>
      <c r="H231" s="147">
        <f t="shared" si="21"/>
        <v>17.25925925925926</v>
      </c>
      <c r="I231" s="146">
        <v>655</v>
      </c>
      <c r="J231" s="147">
        <f t="shared" si="21"/>
        <v>0.3286004056795131</v>
      </c>
      <c r="K231" s="146">
        <v>624</v>
      </c>
      <c r="L231" s="147">
        <f t="shared" si="21"/>
        <v>-4.7328244274809195E-2</v>
      </c>
      <c r="M231" s="146">
        <v>736</v>
      </c>
      <c r="N231" s="147">
        <f t="shared" si="22"/>
        <v>0.17948717948717952</v>
      </c>
    </row>
    <row r="232" spans="2:15" x14ac:dyDescent="0.25">
      <c r="B232" s="145" t="s">
        <v>80</v>
      </c>
      <c r="C232" s="146">
        <v>0</v>
      </c>
      <c r="D232" s="147">
        <v>-1</v>
      </c>
      <c r="E232" s="146">
        <v>44</v>
      </c>
      <c r="F232" s="147" t="str">
        <f t="shared" si="21"/>
        <v>-</v>
      </c>
      <c r="G232" s="146">
        <v>523</v>
      </c>
      <c r="H232" s="147">
        <f t="shared" si="21"/>
        <v>10.886363636363637</v>
      </c>
      <c r="I232" s="146">
        <v>328</v>
      </c>
      <c r="J232" s="147">
        <f t="shared" si="21"/>
        <v>-0.37284894837476101</v>
      </c>
      <c r="K232" s="146">
        <v>505</v>
      </c>
      <c r="L232" s="147">
        <f t="shared" si="21"/>
        <v>0.53963414634146334</v>
      </c>
      <c r="M232" s="146">
        <v>497</v>
      </c>
      <c r="N232" s="147">
        <f t="shared" si="22"/>
        <v>-1.5841584158415856E-2</v>
      </c>
    </row>
    <row r="233" spans="2:15" x14ac:dyDescent="0.25">
      <c r="B233" s="145" t="s">
        <v>82</v>
      </c>
      <c r="C233" s="146">
        <v>0</v>
      </c>
      <c r="D233" s="147">
        <v>-1</v>
      </c>
      <c r="E233" s="146">
        <v>260</v>
      </c>
      <c r="F233" s="147" t="str">
        <f t="shared" si="21"/>
        <v>-</v>
      </c>
      <c r="G233" s="146">
        <v>318</v>
      </c>
      <c r="H233" s="147">
        <f t="shared" si="21"/>
        <v>0.22307692307692317</v>
      </c>
      <c r="I233" s="146">
        <v>353</v>
      </c>
      <c r="J233" s="147">
        <f t="shared" si="21"/>
        <v>0.11006289308176109</v>
      </c>
      <c r="K233" s="146">
        <v>606</v>
      </c>
      <c r="L233" s="147">
        <f t="shared" si="21"/>
        <v>0.71671388101983013</v>
      </c>
      <c r="M233" s="146">
        <v>504</v>
      </c>
      <c r="N233" s="147">
        <f t="shared" si="22"/>
        <v>-0.16831683168316836</v>
      </c>
    </row>
    <row r="234" spans="2:15" x14ac:dyDescent="0.25">
      <c r="B234" s="145" t="s">
        <v>84</v>
      </c>
      <c r="C234" s="146">
        <v>0</v>
      </c>
      <c r="D234" s="147">
        <v>-1</v>
      </c>
      <c r="E234" s="146">
        <v>260</v>
      </c>
      <c r="F234" s="147" t="str">
        <f t="shared" si="21"/>
        <v>-</v>
      </c>
      <c r="G234" s="146">
        <v>399</v>
      </c>
      <c r="H234" s="147">
        <f t="shared" si="21"/>
        <v>0.53461538461538471</v>
      </c>
      <c r="I234" s="146">
        <v>397</v>
      </c>
      <c r="J234" s="147">
        <f t="shared" si="21"/>
        <v>-5.0125313283208017E-3</v>
      </c>
      <c r="K234" s="146">
        <v>702</v>
      </c>
      <c r="L234" s="147">
        <f t="shared" si="21"/>
        <v>0.76826196473551644</v>
      </c>
      <c r="M234" s="146">
        <v>603</v>
      </c>
      <c r="N234" s="147">
        <f t="shared" si="22"/>
        <v>-0.14102564102564108</v>
      </c>
    </row>
    <row r="235" spans="2:15" x14ac:dyDescent="0.25">
      <c r="B235" s="145" t="s">
        <v>86</v>
      </c>
      <c r="C235" s="146">
        <v>0</v>
      </c>
      <c r="D235" s="147">
        <v>-1</v>
      </c>
      <c r="E235" s="146">
        <v>398</v>
      </c>
      <c r="F235" s="147" t="str">
        <f t="shared" si="21"/>
        <v>-</v>
      </c>
      <c r="G235" s="146">
        <v>504</v>
      </c>
      <c r="H235" s="147">
        <f t="shared" si="21"/>
        <v>0.26633165829145722</v>
      </c>
      <c r="I235" s="146">
        <v>799</v>
      </c>
      <c r="J235" s="147">
        <f t="shared" si="21"/>
        <v>0.58531746031746024</v>
      </c>
      <c r="K235" s="146">
        <v>1214</v>
      </c>
      <c r="L235" s="147">
        <f t="shared" si="21"/>
        <v>0.51939924906132662</v>
      </c>
      <c r="M235" s="146">
        <v>970</v>
      </c>
      <c r="N235" s="147">
        <f t="shared" si="22"/>
        <v>-0.20098846787479407</v>
      </c>
    </row>
    <row r="236" spans="2:15" x14ac:dyDescent="0.25">
      <c r="B236" s="145" t="s">
        <v>88</v>
      </c>
      <c r="C236" s="146">
        <v>240</v>
      </c>
      <c r="D236" s="147">
        <v>-0.63855421686746983</v>
      </c>
      <c r="E236" s="146">
        <v>605</v>
      </c>
      <c r="F236" s="147">
        <f t="shared" si="21"/>
        <v>1.5208333333333335</v>
      </c>
      <c r="G236" s="146">
        <v>374</v>
      </c>
      <c r="H236" s="147">
        <f t="shared" si="21"/>
        <v>-0.38181818181818183</v>
      </c>
      <c r="I236" s="146">
        <v>830</v>
      </c>
      <c r="J236" s="147">
        <f t="shared" si="21"/>
        <v>1.2192513368983957</v>
      </c>
      <c r="K236" s="146">
        <v>796</v>
      </c>
      <c r="L236" s="147">
        <f t="shared" si="21"/>
        <v>-4.096385542168679E-2</v>
      </c>
      <c r="M236" s="146">
        <v>965</v>
      </c>
      <c r="N236" s="147">
        <f t="shared" si="22"/>
        <v>0.21231155778894473</v>
      </c>
    </row>
    <row r="237" spans="2:15" x14ac:dyDescent="0.25">
      <c r="B237" s="145" t="s">
        <v>90</v>
      </c>
      <c r="C237" s="146">
        <v>446</v>
      </c>
      <c r="D237" s="147">
        <v>-0.17100371747211895</v>
      </c>
      <c r="E237" s="146">
        <v>807</v>
      </c>
      <c r="F237" s="147">
        <f t="shared" si="21"/>
        <v>0.8094170403587444</v>
      </c>
      <c r="G237" s="146">
        <v>477</v>
      </c>
      <c r="H237" s="147">
        <f t="shared" si="21"/>
        <v>-0.40892193308550184</v>
      </c>
      <c r="I237" s="146">
        <v>664</v>
      </c>
      <c r="J237" s="147">
        <f t="shared" si="21"/>
        <v>0.39203354297693926</v>
      </c>
      <c r="K237" s="146">
        <v>820</v>
      </c>
      <c r="L237" s="147">
        <f t="shared" si="21"/>
        <v>0.23493975903614461</v>
      </c>
      <c r="M237" s="146">
        <v>903</v>
      </c>
      <c r="N237" s="147">
        <f t="shared" si="22"/>
        <v>0.10121951219512204</v>
      </c>
    </row>
    <row r="238" spans="2:15" x14ac:dyDescent="0.25">
      <c r="B238" s="145" t="s">
        <v>92</v>
      </c>
      <c r="C238" s="146">
        <v>129</v>
      </c>
      <c r="D238" s="147">
        <v>-0.67091836734693877</v>
      </c>
      <c r="E238" s="146">
        <v>964</v>
      </c>
      <c r="F238" s="147">
        <f t="shared" si="21"/>
        <v>6.4728682170542635</v>
      </c>
      <c r="G238" s="146">
        <v>428</v>
      </c>
      <c r="H238" s="147">
        <f t="shared" si="21"/>
        <v>-0.55601659751037347</v>
      </c>
      <c r="I238" s="146">
        <v>701</v>
      </c>
      <c r="J238" s="147">
        <f t="shared" si="21"/>
        <v>0.63785046728971961</v>
      </c>
      <c r="K238" s="146">
        <v>870</v>
      </c>
      <c r="L238" s="147">
        <f t="shared" si="21"/>
        <v>0.2410841654778888</v>
      </c>
      <c r="M238" s="146">
        <v>1052</v>
      </c>
      <c r="N238" s="147">
        <f t="shared" si="22"/>
        <v>0.20919540229885047</v>
      </c>
    </row>
    <row r="239" spans="2:15" x14ac:dyDescent="0.25">
      <c r="B239" s="145" t="s">
        <v>94</v>
      </c>
      <c r="C239" s="146">
        <v>38</v>
      </c>
      <c r="D239" s="147">
        <v>-0.91880341880341876</v>
      </c>
      <c r="E239" s="146">
        <v>1017</v>
      </c>
      <c r="F239" s="147">
        <f t="shared" si="21"/>
        <v>25.763157894736842</v>
      </c>
      <c r="G239" s="146">
        <v>514</v>
      </c>
      <c r="H239" s="147">
        <f t="shared" si="21"/>
        <v>-0.49459193706981319</v>
      </c>
      <c r="I239" s="146">
        <v>587</v>
      </c>
      <c r="J239" s="147">
        <f t="shared" si="21"/>
        <v>0.14202334630350189</v>
      </c>
      <c r="K239" s="146">
        <v>724</v>
      </c>
      <c r="L239" s="147">
        <f t="shared" si="21"/>
        <v>0.23339011925042596</v>
      </c>
      <c r="M239" s="146"/>
      <c r="N239" s="147"/>
    </row>
    <row r="240" spans="2:15" x14ac:dyDescent="0.25">
      <c r="B240" s="145" t="s">
        <v>96</v>
      </c>
      <c r="C240" s="146">
        <v>101</v>
      </c>
      <c r="D240" s="147">
        <v>-0.76291079812206575</v>
      </c>
      <c r="E240" s="146">
        <v>687</v>
      </c>
      <c r="F240" s="147">
        <f t="shared" si="21"/>
        <v>5.8019801980198018</v>
      </c>
      <c r="G240" s="146">
        <v>675</v>
      </c>
      <c r="H240" s="147">
        <f t="shared" si="21"/>
        <v>-1.7467248908296984E-2</v>
      </c>
      <c r="I240" s="146">
        <v>613</v>
      </c>
      <c r="J240" s="147">
        <f t="shared" si="21"/>
        <v>-9.1851851851851851E-2</v>
      </c>
      <c r="K240" s="146">
        <v>830</v>
      </c>
      <c r="L240" s="147">
        <f t="shared" si="21"/>
        <v>0.35399673735725945</v>
      </c>
      <c r="M240" s="146"/>
      <c r="N240" s="147"/>
    </row>
    <row r="241" spans="2:15" ht="15.75" x14ac:dyDescent="0.25">
      <c r="B241" s="148" t="s">
        <v>33</v>
      </c>
      <c r="C241" s="149">
        <v>2082</v>
      </c>
      <c r="D241" s="150">
        <v>-0.6668266922707633</v>
      </c>
      <c r="E241" s="149">
        <v>5201</v>
      </c>
      <c r="F241" s="150">
        <f t="shared" si="21"/>
        <v>1.4980787704130645</v>
      </c>
      <c r="G241" s="149">
        <v>5872</v>
      </c>
      <c r="H241" s="150">
        <f t="shared" si="21"/>
        <v>0.12901365122091901</v>
      </c>
      <c r="I241" s="149">
        <v>6968</v>
      </c>
      <c r="J241" s="150">
        <f t="shared" si="21"/>
        <v>0.18664850136239775</v>
      </c>
      <c r="K241" s="149">
        <v>8896</v>
      </c>
      <c r="L241" s="150">
        <f t="shared" si="21"/>
        <v>0.27669345579793347</v>
      </c>
      <c r="M241" s="149">
        <v>5789</v>
      </c>
      <c r="N241" s="150">
        <v>2.4239207360226445E-2</v>
      </c>
    </row>
    <row r="242" spans="2:15" ht="6" customHeight="1" x14ac:dyDescent="0.25"/>
    <row r="243" spans="2:15" x14ac:dyDescent="0.25">
      <c r="B243" s="131" t="s">
        <v>58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252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129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130</v>
      </c>
    </row>
    <row r="248" spans="2:15" ht="22.5" thickTop="1" thickBot="1" x14ac:dyDescent="0.3">
      <c r="B248" s="152" t="str">
        <f>C248</f>
        <v>Dinamarca</v>
      </c>
      <c r="C248" s="135" t="s">
        <v>131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72</v>
      </c>
      <c r="D250" s="143" t="str">
        <f>CONCATENATE("var ",RIGHT(C249,2),"/",RIGHT(C249-1,2))</f>
        <v>var 20/19</v>
      </c>
      <c r="E250" s="144" t="s">
        <v>72</v>
      </c>
      <c r="F250" s="143" t="str">
        <f>CONCATENATE("var ",RIGHT(E249,2),"/",RIGHT(E249-1,2))</f>
        <v>var 21/20</v>
      </c>
      <c r="G250" s="144" t="s">
        <v>72</v>
      </c>
      <c r="H250" s="143" t="str">
        <f>CONCATENATE("var ",RIGHT(G249,2),"/",RIGHT(G249-1,2))</f>
        <v>var 22/21</v>
      </c>
      <c r="I250" s="144" t="s">
        <v>72</v>
      </c>
      <c r="J250" s="143" t="str">
        <f>CONCATENATE("var ",RIGHT(I249,2),"/",RIGHT(I249-1,2))</f>
        <v>var 23/22</v>
      </c>
      <c r="K250" s="144" t="s">
        <v>72</v>
      </c>
      <c r="L250" s="143" t="str">
        <f>CONCATENATE("var ",RIGHT(K249,2),"/",RIGHT(K249-1,2))</f>
        <v>var 24/23</v>
      </c>
      <c r="M250" s="144" t="s">
        <v>72</v>
      </c>
      <c r="N250" s="143" t="str">
        <f>CONCATENATE("var ",RIGHT(M249,2),"/",RIGHT(M249-1,2))</f>
        <v>var 25/24</v>
      </c>
    </row>
    <row r="251" spans="2:15" x14ac:dyDescent="0.25">
      <c r="B251" s="145" t="s">
        <v>74</v>
      </c>
      <c r="C251" s="146">
        <v>1251</v>
      </c>
      <c r="D251" s="147">
        <v>-0.13305613305613306</v>
      </c>
      <c r="E251" s="146">
        <v>13</v>
      </c>
      <c r="F251" s="147">
        <f t="shared" ref="F251:L263" si="23">IFERROR(E251/C251-1,"-")</f>
        <v>-0.98960831334932053</v>
      </c>
      <c r="G251" s="146">
        <v>889</v>
      </c>
      <c r="H251" s="147">
        <f t="shared" si="23"/>
        <v>67.384615384615387</v>
      </c>
      <c r="I251" s="146">
        <v>1686</v>
      </c>
      <c r="J251" s="147">
        <f t="shared" si="23"/>
        <v>0.89651293588301462</v>
      </c>
      <c r="K251" s="146">
        <v>1354</v>
      </c>
      <c r="L251" s="147">
        <f t="shared" si="23"/>
        <v>-0.1969157769869514</v>
      </c>
      <c r="M251" s="146">
        <v>1213</v>
      </c>
      <c r="N251" s="147">
        <f t="shared" ref="N251:N260" si="24">IFERROR(M251/K251-1,"-")</f>
        <v>-0.104135893648449</v>
      </c>
    </row>
    <row r="252" spans="2:15" x14ac:dyDescent="0.25">
      <c r="B252" s="145" t="s">
        <v>76</v>
      </c>
      <c r="C252" s="146">
        <v>1180</v>
      </c>
      <c r="D252" s="147">
        <v>0.11006585136406399</v>
      </c>
      <c r="E252" s="146">
        <v>17</v>
      </c>
      <c r="F252" s="147">
        <f t="shared" si="23"/>
        <v>-0.985593220338983</v>
      </c>
      <c r="G252" s="146">
        <v>888</v>
      </c>
      <c r="H252" s="147">
        <f t="shared" si="23"/>
        <v>51.235294117647058</v>
      </c>
      <c r="I252" s="146">
        <v>1463</v>
      </c>
      <c r="J252" s="147">
        <f t="shared" si="23"/>
        <v>0.64752252252252251</v>
      </c>
      <c r="K252" s="146">
        <v>1259</v>
      </c>
      <c r="L252" s="147">
        <f t="shared" si="23"/>
        <v>-0.13943950786056047</v>
      </c>
      <c r="M252" s="146">
        <v>1203</v>
      </c>
      <c r="N252" s="147">
        <f t="shared" si="24"/>
        <v>-4.4479745830023787E-2</v>
      </c>
    </row>
    <row r="253" spans="2:15" x14ac:dyDescent="0.25">
      <c r="B253" s="145" t="s">
        <v>78</v>
      </c>
      <c r="C253" s="146">
        <v>571</v>
      </c>
      <c r="D253" s="147">
        <v>-0.61261872455902311</v>
      </c>
      <c r="E253" s="146">
        <v>14</v>
      </c>
      <c r="F253" s="147">
        <f t="shared" si="23"/>
        <v>-0.97548161120840626</v>
      </c>
      <c r="G253" s="146">
        <v>943</v>
      </c>
      <c r="H253" s="147">
        <f t="shared" si="23"/>
        <v>66.357142857142861</v>
      </c>
      <c r="I253" s="146">
        <v>1196</v>
      </c>
      <c r="J253" s="147">
        <f t="shared" si="23"/>
        <v>0.26829268292682928</v>
      </c>
      <c r="K253" s="146">
        <v>1166</v>
      </c>
      <c r="L253" s="147">
        <f t="shared" si="23"/>
        <v>-2.5083612040133763E-2</v>
      </c>
      <c r="M253" s="146">
        <v>1384</v>
      </c>
      <c r="N253" s="147">
        <f t="shared" si="24"/>
        <v>0.18696397941680964</v>
      </c>
    </row>
    <row r="254" spans="2:15" x14ac:dyDescent="0.25">
      <c r="B254" s="145" t="s">
        <v>80</v>
      </c>
      <c r="C254" s="146">
        <v>0</v>
      </c>
      <c r="D254" s="147">
        <v>-1</v>
      </c>
      <c r="E254" s="146">
        <v>14</v>
      </c>
      <c r="F254" s="147" t="str">
        <f t="shared" si="23"/>
        <v>-</v>
      </c>
      <c r="G254" s="146">
        <v>477</v>
      </c>
      <c r="H254" s="147">
        <f t="shared" si="23"/>
        <v>33.071428571428569</v>
      </c>
      <c r="I254" s="146">
        <v>518</v>
      </c>
      <c r="J254" s="147">
        <f t="shared" si="23"/>
        <v>8.595387840670865E-2</v>
      </c>
      <c r="K254" s="146">
        <v>300</v>
      </c>
      <c r="L254" s="147">
        <f t="shared" si="23"/>
        <v>-0.4208494208494209</v>
      </c>
      <c r="M254" s="146">
        <v>441</v>
      </c>
      <c r="N254" s="147">
        <f t="shared" si="24"/>
        <v>0.47</v>
      </c>
    </row>
    <row r="255" spans="2:15" x14ac:dyDescent="0.25">
      <c r="B255" s="145" t="s">
        <v>82</v>
      </c>
      <c r="C255" s="146">
        <v>0</v>
      </c>
      <c r="D255" s="147">
        <v>-1</v>
      </c>
      <c r="E255" s="146">
        <v>33</v>
      </c>
      <c r="F255" s="147" t="str">
        <f t="shared" si="23"/>
        <v>-</v>
      </c>
      <c r="G255" s="146">
        <v>77</v>
      </c>
      <c r="H255" s="147">
        <f t="shared" si="23"/>
        <v>1.3333333333333335</v>
      </c>
      <c r="I255" s="146">
        <v>201</v>
      </c>
      <c r="J255" s="147">
        <f t="shared" si="23"/>
        <v>1.6103896103896105</v>
      </c>
      <c r="K255" s="146">
        <v>111</v>
      </c>
      <c r="L255" s="147">
        <f t="shared" si="23"/>
        <v>-0.44776119402985071</v>
      </c>
      <c r="M255" s="146">
        <v>127</v>
      </c>
      <c r="N255" s="147">
        <f t="shared" si="24"/>
        <v>0.14414414414414423</v>
      </c>
    </row>
    <row r="256" spans="2:15" x14ac:dyDescent="0.25">
      <c r="B256" s="145" t="s">
        <v>84</v>
      </c>
      <c r="C256" s="146">
        <v>0</v>
      </c>
      <c r="D256" s="147">
        <v>-1</v>
      </c>
      <c r="E256" s="146">
        <v>21</v>
      </c>
      <c r="F256" s="147" t="str">
        <f t="shared" si="23"/>
        <v>-</v>
      </c>
      <c r="G256" s="146">
        <v>102</v>
      </c>
      <c r="H256" s="147">
        <f t="shared" si="23"/>
        <v>3.8571428571428568</v>
      </c>
      <c r="I256" s="146">
        <v>160</v>
      </c>
      <c r="J256" s="147">
        <f t="shared" si="23"/>
        <v>0.56862745098039214</v>
      </c>
      <c r="K256" s="146">
        <v>128</v>
      </c>
      <c r="L256" s="147">
        <f t="shared" si="23"/>
        <v>-0.19999999999999996</v>
      </c>
      <c r="M256" s="146">
        <v>131</v>
      </c>
      <c r="N256" s="147">
        <f t="shared" si="24"/>
        <v>2.34375E-2</v>
      </c>
    </row>
    <row r="257" spans="2:15" x14ac:dyDescent="0.25">
      <c r="B257" s="145" t="s">
        <v>86</v>
      </c>
      <c r="C257" s="146">
        <v>0</v>
      </c>
      <c r="D257" s="147">
        <v>-1</v>
      </c>
      <c r="E257" s="146">
        <v>138</v>
      </c>
      <c r="F257" s="147" t="str">
        <f t="shared" si="23"/>
        <v>-</v>
      </c>
      <c r="G257" s="146">
        <v>397</v>
      </c>
      <c r="H257" s="147">
        <f t="shared" si="23"/>
        <v>1.8768115942028984</v>
      </c>
      <c r="I257" s="146">
        <v>140</v>
      </c>
      <c r="J257" s="147">
        <f t="shared" si="23"/>
        <v>-0.64735516372795976</v>
      </c>
      <c r="K257" s="146">
        <v>219</v>
      </c>
      <c r="L257" s="147">
        <f t="shared" si="23"/>
        <v>0.56428571428571428</v>
      </c>
      <c r="M257" s="146">
        <v>365</v>
      </c>
      <c r="N257" s="147">
        <f t="shared" si="24"/>
        <v>0.66666666666666674</v>
      </c>
    </row>
    <row r="258" spans="2:15" x14ac:dyDescent="0.25">
      <c r="B258" s="145" t="s">
        <v>88</v>
      </c>
      <c r="C258" s="146">
        <v>2</v>
      </c>
      <c r="D258" s="147">
        <v>-0.9920948616600791</v>
      </c>
      <c r="E258" s="146">
        <v>123</v>
      </c>
      <c r="F258" s="147">
        <f t="shared" si="23"/>
        <v>60.5</v>
      </c>
      <c r="G258" s="146">
        <v>242</v>
      </c>
      <c r="H258" s="147">
        <f t="shared" si="23"/>
        <v>0.96747967479674801</v>
      </c>
      <c r="I258" s="146">
        <v>157</v>
      </c>
      <c r="J258" s="147">
        <f t="shared" si="23"/>
        <v>-0.35123966942148765</v>
      </c>
      <c r="K258" s="146">
        <v>156</v>
      </c>
      <c r="L258" s="147">
        <f t="shared" si="23"/>
        <v>-6.3694267515923553E-3</v>
      </c>
      <c r="M258" s="146">
        <v>240</v>
      </c>
      <c r="N258" s="147">
        <f t="shared" si="24"/>
        <v>0.53846153846153855</v>
      </c>
    </row>
    <row r="259" spans="2:15" x14ac:dyDescent="0.25">
      <c r="B259" s="145" t="s">
        <v>90</v>
      </c>
      <c r="C259" s="146">
        <v>20</v>
      </c>
      <c r="D259" s="147">
        <v>-0.91561181434599159</v>
      </c>
      <c r="E259" s="146">
        <v>111</v>
      </c>
      <c r="F259" s="147">
        <f t="shared" si="23"/>
        <v>4.55</v>
      </c>
      <c r="G259" s="146">
        <v>238</v>
      </c>
      <c r="H259" s="147">
        <f t="shared" si="23"/>
        <v>1.144144144144144</v>
      </c>
      <c r="I259" s="146">
        <v>125</v>
      </c>
      <c r="J259" s="147">
        <f t="shared" si="23"/>
        <v>-0.47478991596638653</v>
      </c>
      <c r="K259" s="146">
        <v>164</v>
      </c>
      <c r="L259" s="147">
        <f t="shared" si="23"/>
        <v>0.31200000000000006</v>
      </c>
      <c r="M259" s="146">
        <v>260</v>
      </c>
      <c r="N259" s="147">
        <f t="shared" si="24"/>
        <v>0.58536585365853666</v>
      </c>
    </row>
    <row r="260" spans="2:15" x14ac:dyDescent="0.25">
      <c r="B260" s="145" t="s">
        <v>92</v>
      </c>
      <c r="C260" s="146">
        <v>5</v>
      </c>
      <c r="D260" s="147">
        <v>-0.99348109517601046</v>
      </c>
      <c r="E260" s="146">
        <v>465</v>
      </c>
      <c r="F260" s="147">
        <f t="shared" si="23"/>
        <v>92</v>
      </c>
      <c r="G260" s="146">
        <v>871</v>
      </c>
      <c r="H260" s="147">
        <f t="shared" si="23"/>
        <v>0.87311827956989241</v>
      </c>
      <c r="I260" s="146">
        <v>669</v>
      </c>
      <c r="J260" s="147">
        <f t="shared" si="23"/>
        <v>-0.23191733639494838</v>
      </c>
      <c r="K260" s="146">
        <v>649</v>
      </c>
      <c r="L260" s="147">
        <f t="shared" si="23"/>
        <v>-2.9895366218236186E-2</v>
      </c>
      <c r="M260" s="146">
        <v>602</v>
      </c>
      <c r="N260" s="147">
        <f t="shared" si="24"/>
        <v>-7.2419106317411441E-2</v>
      </c>
    </row>
    <row r="261" spans="2:15" x14ac:dyDescent="0.25">
      <c r="B261" s="145" t="s">
        <v>94</v>
      </c>
      <c r="C261" s="146">
        <v>3</v>
      </c>
      <c r="D261" s="147">
        <v>-0.99748533109807214</v>
      </c>
      <c r="E261" s="146">
        <v>1028</v>
      </c>
      <c r="F261" s="147">
        <f t="shared" si="23"/>
        <v>341.66666666666669</v>
      </c>
      <c r="G261" s="146">
        <v>1448</v>
      </c>
      <c r="H261" s="147">
        <f t="shared" si="23"/>
        <v>0.4085603112840468</v>
      </c>
      <c r="I261" s="146">
        <v>1197</v>
      </c>
      <c r="J261" s="147">
        <f t="shared" si="23"/>
        <v>-0.1733425414364641</v>
      </c>
      <c r="K261" s="146">
        <v>1072</v>
      </c>
      <c r="L261" s="147">
        <f t="shared" si="23"/>
        <v>-0.10442773600668342</v>
      </c>
      <c r="M261" s="146"/>
      <c r="N261" s="147"/>
    </row>
    <row r="262" spans="2:15" x14ac:dyDescent="0.25">
      <c r="B262" s="145" t="s">
        <v>96</v>
      </c>
      <c r="C262" s="146">
        <v>12</v>
      </c>
      <c r="D262" s="147">
        <v>-0.98825831702544031</v>
      </c>
      <c r="E262" s="146">
        <v>598</v>
      </c>
      <c r="F262" s="147">
        <f t="shared" si="23"/>
        <v>48.833333333333336</v>
      </c>
      <c r="G262" s="146">
        <v>1009</v>
      </c>
      <c r="H262" s="147">
        <f t="shared" si="23"/>
        <v>0.68729096989966565</v>
      </c>
      <c r="I262" s="146">
        <v>1012</v>
      </c>
      <c r="J262" s="147">
        <f t="shared" si="23"/>
        <v>2.9732408325073845E-3</v>
      </c>
      <c r="K262" s="146">
        <v>805</v>
      </c>
      <c r="L262" s="147">
        <f t="shared" si="23"/>
        <v>-0.20454545454545459</v>
      </c>
      <c r="M262" s="146"/>
      <c r="N262" s="147"/>
    </row>
    <row r="263" spans="2:15" ht="15.75" x14ac:dyDescent="0.25">
      <c r="B263" s="148" t="s">
        <v>33</v>
      </c>
      <c r="C263" s="149">
        <v>3046</v>
      </c>
      <c r="D263" s="150">
        <v>-0.64248826291079819</v>
      </c>
      <c r="E263" s="149">
        <v>2575</v>
      </c>
      <c r="F263" s="150">
        <f t="shared" si="23"/>
        <v>-0.15462902166776105</v>
      </c>
      <c r="G263" s="149">
        <v>7581</v>
      </c>
      <c r="H263" s="150">
        <f t="shared" si="23"/>
        <v>1.9440776699029128</v>
      </c>
      <c r="I263" s="149">
        <v>8524</v>
      </c>
      <c r="J263" s="150">
        <f t="shared" si="23"/>
        <v>0.12438992217385558</v>
      </c>
      <c r="K263" s="149">
        <v>7383</v>
      </c>
      <c r="L263" s="150">
        <f t="shared" si="23"/>
        <v>-0.13385734396996718</v>
      </c>
      <c r="M263" s="149">
        <v>5104</v>
      </c>
      <c r="N263" s="150">
        <v>8.7577242701896374E-2</v>
      </c>
    </row>
    <row r="264" spans="2:15" ht="6" customHeight="1" x14ac:dyDescent="0.25"/>
    <row r="265" spans="2:15" x14ac:dyDescent="0.25">
      <c r="B265" s="131" t="s">
        <v>58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253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132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133</v>
      </c>
    </row>
    <row r="270" spans="2:15" ht="22.5" thickTop="1" thickBot="1" x14ac:dyDescent="0.3">
      <c r="B270" s="152" t="str">
        <f>C270</f>
        <v>Suecia</v>
      </c>
      <c r="C270" s="135" t="s">
        <v>134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72</v>
      </c>
      <c r="D272" s="143" t="str">
        <f>CONCATENATE("var ",RIGHT(C271,2),"/",RIGHT(C271-1,2))</f>
        <v>var 20/19</v>
      </c>
      <c r="E272" s="144" t="s">
        <v>72</v>
      </c>
      <c r="F272" s="143" t="str">
        <f>CONCATENATE("var ",RIGHT(E271,2),"/",RIGHT(E271-1,2))</f>
        <v>var 21/20</v>
      </c>
      <c r="G272" s="144" t="s">
        <v>72</v>
      </c>
      <c r="H272" s="143" t="str">
        <f>CONCATENATE("var ",RIGHT(G271,2),"/",RIGHT(G271-1,2))</f>
        <v>var 22/21</v>
      </c>
      <c r="I272" s="144" t="s">
        <v>72</v>
      </c>
      <c r="J272" s="143" t="str">
        <f>CONCATENATE("var ",RIGHT(I271,2),"/",RIGHT(I271-1,2))</f>
        <v>var 23/22</v>
      </c>
      <c r="K272" s="144" t="s">
        <v>72</v>
      </c>
      <c r="L272" s="143" t="str">
        <f>CONCATENATE("var ",RIGHT(K271,2),"/",RIGHT(K271-1,2))</f>
        <v>var 24/23</v>
      </c>
      <c r="M272" s="144" t="s">
        <v>72</v>
      </c>
      <c r="N272" s="143" t="str">
        <f>CONCATENATE("var ",RIGHT(M271,2),"/",RIGHT(M271-1,2))</f>
        <v>var 25/24</v>
      </c>
    </row>
    <row r="273" spans="2:14" x14ac:dyDescent="0.25">
      <c r="B273" s="145" t="s">
        <v>74</v>
      </c>
      <c r="C273" s="146">
        <v>2201</v>
      </c>
      <c r="D273" s="147">
        <v>1.2419503219871286E-2</v>
      </c>
      <c r="E273" s="146">
        <v>74</v>
      </c>
      <c r="F273" s="147">
        <f t="shared" ref="F273:L285" si="25">IFERROR(E273/C273-1,"-")</f>
        <v>-0.96637891867333026</v>
      </c>
      <c r="G273" s="146">
        <v>919</v>
      </c>
      <c r="H273" s="147">
        <f t="shared" si="25"/>
        <v>11.418918918918919</v>
      </c>
      <c r="I273" s="146">
        <v>1727</v>
      </c>
      <c r="J273" s="147">
        <f t="shared" si="25"/>
        <v>0.87921653971708369</v>
      </c>
      <c r="K273" s="146">
        <v>1751</v>
      </c>
      <c r="L273" s="147">
        <f t="shared" si="25"/>
        <v>1.389693109438328E-2</v>
      </c>
      <c r="M273" s="146">
        <v>1414</v>
      </c>
      <c r="N273" s="147">
        <f t="shared" ref="N273:N282" si="26">IFERROR(M273/K273-1,"-")</f>
        <v>-0.19246145059965736</v>
      </c>
    </row>
    <row r="274" spans="2:14" x14ac:dyDescent="0.25">
      <c r="B274" s="145" t="s">
        <v>76</v>
      </c>
      <c r="C274" s="146">
        <v>1727</v>
      </c>
      <c r="D274" s="147">
        <v>6.4734895191121966E-2</v>
      </c>
      <c r="E274" s="146">
        <v>88</v>
      </c>
      <c r="F274" s="147">
        <f t="shared" si="25"/>
        <v>-0.94904458598726116</v>
      </c>
      <c r="G274" s="146">
        <v>702</v>
      </c>
      <c r="H274" s="147">
        <f t="shared" si="25"/>
        <v>6.9772727272727275</v>
      </c>
      <c r="I274" s="146">
        <v>1268</v>
      </c>
      <c r="J274" s="147">
        <f t="shared" si="25"/>
        <v>0.80626780626780636</v>
      </c>
      <c r="K274" s="146">
        <v>1627</v>
      </c>
      <c r="L274" s="147">
        <f t="shared" si="25"/>
        <v>0.28312302839116721</v>
      </c>
      <c r="M274" s="146">
        <v>899</v>
      </c>
      <c r="N274" s="147">
        <f t="shared" si="26"/>
        <v>-0.44744929317762749</v>
      </c>
    </row>
    <row r="275" spans="2:14" x14ac:dyDescent="0.25">
      <c r="B275" s="145" t="s">
        <v>78</v>
      </c>
      <c r="C275" s="146">
        <v>708</v>
      </c>
      <c r="D275" s="147">
        <v>-0.64793635007458983</v>
      </c>
      <c r="E275" s="146">
        <v>74</v>
      </c>
      <c r="F275" s="147">
        <f t="shared" si="25"/>
        <v>-0.89548022598870058</v>
      </c>
      <c r="G275" s="146">
        <v>795</v>
      </c>
      <c r="H275" s="147">
        <f t="shared" si="25"/>
        <v>9.7432432432432439</v>
      </c>
      <c r="I275" s="146">
        <v>1579</v>
      </c>
      <c r="J275" s="147">
        <f t="shared" si="25"/>
        <v>0.98616352201257862</v>
      </c>
      <c r="K275" s="146">
        <v>1711</v>
      </c>
      <c r="L275" s="147">
        <f t="shared" si="25"/>
        <v>8.3597213426219064E-2</v>
      </c>
      <c r="M275" s="146">
        <v>1235</v>
      </c>
      <c r="N275" s="147">
        <f t="shared" si="26"/>
        <v>-0.27819988310929278</v>
      </c>
    </row>
    <row r="276" spans="2:14" x14ac:dyDescent="0.25">
      <c r="B276" s="145" t="s">
        <v>80</v>
      </c>
      <c r="C276" s="146">
        <v>0</v>
      </c>
      <c r="D276" s="147">
        <v>-1</v>
      </c>
      <c r="E276" s="146">
        <v>19</v>
      </c>
      <c r="F276" s="147" t="str">
        <f t="shared" si="25"/>
        <v>-</v>
      </c>
      <c r="G276" s="146">
        <v>625</v>
      </c>
      <c r="H276" s="147">
        <f t="shared" si="25"/>
        <v>31.89473684210526</v>
      </c>
      <c r="I276" s="146">
        <v>823</v>
      </c>
      <c r="J276" s="147">
        <f t="shared" si="25"/>
        <v>0.31679999999999997</v>
      </c>
      <c r="K276" s="146">
        <v>657</v>
      </c>
      <c r="L276" s="147">
        <f t="shared" si="25"/>
        <v>-0.20170109356014576</v>
      </c>
      <c r="M276" s="146">
        <v>354</v>
      </c>
      <c r="N276" s="147">
        <f t="shared" si="26"/>
        <v>-0.46118721461187218</v>
      </c>
    </row>
    <row r="277" spans="2:14" x14ac:dyDescent="0.25">
      <c r="B277" s="145" t="s">
        <v>82</v>
      </c>
      <c r="C277" s="146">
        <v>0</v>
      </c>
      <c r="D277" s="147">
        <v>-1</v>
      </c>
      <c r="E277" s="146">
        <v>107</v>
      </c>
      <c r="F277" s="147" t="str">
        <f t="shared" si="25"/>
        <v>-</v>
      </c>
      <c r="G277" s="146">
        <v>39</v>
      </c>
      <c r="H277" s="147">
        <f t="shared" si="25"/>
        <v>-0.63551401869158886</v>
      </c>
      <c r="I277" s="146">
        <v>114</v>
      </c>
      <c r="J277" s="147">
        <f t="shared" si="25"/>
        <v>1.9230769230769229</v>
      </c>
      <c r="K277" s="146">
        <v>74</v>
      </c>
      <c r="L277" s="147">
        <f t="shared" si="25"/>
        <v>-0.35087719298245612</v>
      </c>
      <c r="M277" s="146">
        <v>38</v>
      </c>
      <c r="N277" s="147">
        <f t="shared" si="26"/>
        <v>-0.48648648648648651</v>
      </c>
    </row>
    <row r="278" spans="2:14" x14ac:dyDescent="0.25">
      <c r="B278" s="145" t="s">
        <v>84</v>
      </c>
      <c r="C278" s="146">
        <v>0</v>
      </c>
      <c r="D278" s="147">
        <v>-1</v>
      </c>
      <c r="E278" s="146">
        <v>43</v>
      </c>
      <c r="F278" s="147" t="str">
        <f t="shared" si="25"/>
        <v>-</v>
      </c>
      <c r="G278" s="146">
        <v>75</v>
      </c>
      <c r="H278" s="147">
        <f t="shared" si="25"/>
        <v>0.7441860465116279</v>
      </c>
      <c r="I278" s="146">
        <v>147</v>
      </c>
      <c r="J278" s="147">
        <f t="shared" si="25"/>
        <v>0.96</v>
      </c>
      <c r="K278" s="146">
        <v>119</v>
      </c>
      <c r="L278" s="147">
        <f t="shared" si="25"/>
        <v>-0.19047619047619047</v>
      </c>
      <c r="M278" s="146">
        <v>63</v>
      </c>
      <c r="N278" s="147">
        <f t="shared" si="26"/>
        <v>-0.47058823529411764</v>
      </c>
    </row>
    <row r="279" spans="2:14" x14ac:dyDescent="0.25">
      <c r="B279" s="145" t="s">
        <v>86</v>
      </c>
      <c r="C279" s="146">
        <v>0</v>
      </c>
      <c r="D279" s="147">
        <v>-1</v>
      </c>
      <c r="E279" s="146">
        <v>40</v>
      </c>
      <c r="F279" s="147" t="str">
        <f t="shared" si="25"/>
        <v>-</v>
      </c>
      <c r="G279" s="146">
        <v>149</v>
      </c>
      <c r="H279" s="147">
        <f t="shared" si="25"/>
        <v>2.7250000000000001</v>
      </c>
      <c r="I279" s="146">
        <v>117</v>
      </c>
      <c r="J279" s="147">
        <f t="shared" si="25"/>
        <v>-0.21476510067114096</v>
      </c>
      <c r="K279" s="146">
        <v>69</v>
      </c>
      <c r="L279" s="147">
        <f t="shared" si="25"/>
        <v>-0.41025641025641024</v>
      </c>
      <c r="M279" s="146">
        <v>62</v>
      </c>
      <c r="N279" s="147">
        <f t="shared" si="26"/>
        <v>-0.10144927536231885</v>
      </c>
    </row>
    <row r="280" spans="2:14" x14ac:dyDescent="0.25">
      <c r="B280" s="145" t="s">
        <v>88</v>
      </c>
      <c r="C280" s="146">
        <v>23</v>
      </c>
      <c r="D280" s="147">
        <v>-0.88205128205128203</v>
      </c>
      <c r="E280" s="146">
        <v>26</v>
      </c>
      <c r="F280" s="147">
        <f t="shared" si="25"/>
        <v>0.13043478260869557</v>
      </c>
      <c r="G280" s="146">
        <v>168</v>
      </c>
      <c r="H280" s="147">
        <f t="shared" si="25"/>
        <v>5.4615384615384617</v>
      </c>
      <c r="I280" s="146">
        <v>94</v>
      </c>
      <c r="J280" s="147">
        <f t="shared" si="25"/>
        <v>-0.44047619047619047</v>
      </c>
      <c r="K280" s="146">
        <v>62</v>
      </c>
      <c r="L280" s="147">
        <f t="shared" si="25"/>
        <v>-0.34042553191489366</v>
      </c>
      <c r="M280" s="146">
        <v>91</v>
      </c>
      <c r="N280" s="147">
        <f t="shared" si="26"/>
        <v>0.467741935483871</v>
      </c>
    </row>
    <row r="281" spans="2:14" x14ac:dyDescent="0.25">
      <c r="B281" s="145" t="s">
        <v>90</v>
      </c>
      <c r="C281" s="146">
        <v>24</v>
      </c>
      <c r="D281" s="147">
        <v>-0.83783783783783783</v>
      </c>
      <c r="E281" s="146">
        <v>82</v>
      </c>
      <c r="F281" s="147">
        <f t="shared" si="25"/>
        <v>2.4166666666666665</v>
      </c>
      <c r="G281" s="146">
        <v>170</v>
      </c>
      <c r="H281" s="147">
        <f t="shared" si="25"/>
        <v>1.0731707317073171</v>
      </c>
      <c r="I281" s="146">
        <v>101</v>
      </c>
      <c r="J281" s="147">
        <f t="shared" si="25"/>
        <v>-0.40588235294117647</v>
      </c>
      <c r="K281" s="146">
        <v>169</v>
      </c>
      <c r="L281" s="147">
        <f t="shared" si="25"/>
        <v>0.6732673267326732</v>
      </c>
      <c r="M281" s="146">
        <v>77</v>
      </c>
      <c r="N281" s="147">
        <f t="shared" si="26"/>
        <v>-0.54437869822485208</v>
      </c>
    </row>
    <row r="282" spans="2:14" x14ac:dyDescent="0.25">
      <c r="B282" s="145" t="s">
        <v>92</v>
      </c>
      <c r="C282" s="146">
        <v>46</v>
      </c>
      <c r="D282" s="147">
        <v>-0.96758280479210712</v>
      </c>
      <c r="E282" s="146">
        <v>349</v>
      </c>
      <c r="F282" s="147">
        <f t="shared" si="25"/>
        <v>6.5869565217391308</v>
      </c>
      <c r="G282" s="146">
        <v>931</v>
      </c>
      <c r="H282" s="147">
        <f t="shared" si="25"/>
        <v>1.6676217765042982</v>
      </c>
      <c r="I282" s="146">
        <v>842</v>
      </c>
      <c r="J282" s="147">
        <f t="shared" si="25"/>
        <v>-9.5596133190118171E-2</v>
      </c>
      <c r="K282" s="146">
        <v>637</v>
      </c>
      <c r="L282" s="147">
        <f t="shared" si="25"/>
        <v>-0.24346793349168649</v>
      </c>
      <c r="M282" s="146">
        <v>542</v>
      </c>
      <c r="N282" s="147">
        <f t="shared" si="26"/>
        <v>-0.14913657770800626</v>
      </c>
    </row>
    <row r="283" spans="2:14" x14ac:dyDescent="0.25">
      <c r="B283" s="145" t="s">
        <v>94</v>
      </c>
      <c r="C283" s="146">
        <v>47</v>
      </c>
      <c r="D283" s="147">
        <v>-0.97889537494387069</v>
      </c>
      <c r="E283" s="146">
        <v>984</v>
      </c>
      <c r="F283" s="147">
        <f t="shared" si="25"/>
        <v>19.936170212765958</v>
      </c>
      <c r="G283" s="146">
        <v>1396</v>
      </c>
      <c r="H283" s="147">
        <f t="shared" si="25"/>
        <v>0.41869918699186992</v>
      </c>
      <c r="I283" s="146">
        <v>1400</v>
      </c>
      <c r="J283" s="147">
        <f t="shared" si="25"/>
        <v>2.8653295128939771E-3</v>
      </c>
      <c r="K283" s="146">
        <v>1183</v>
      </c>
      <c r="L283" s="147">
        <f t="shared" si="25"/>
        <v>-0.15500000000000003</v>
      </c>
      <c r="M283" s="146"/>
      <c r="N283" s="147"/>
    </row>
    <row r="284" spans="2:14" x14ac:dyDescent="0.25">
      <c r="B284" s="145" t="s">
        <v>96</v>
      </c>
      <c r="C284" s="146">
        <v>54</v>
      </c>
      <c r="D284" s="147">
        <v>-0.97531992687385738</v>
      </c>
      <c r="E284" s="146">
        <v>933</v>
      </c>
      <c r="F284" s="147">
        <f t="shared" si="25"/>
        <v>16.277777777777779</v>
      </c>
      <c r="G284" s="146">
        <v>1630</v>
      </c>
      <c r="H284" s="147">
        <f t="shared" si="25"/>
        <v>0.74705251875669876</v>
      </c>
      <c r="I284" s="146">
        <v>1749</v>
      </c>
      <c r="J284" s="147">
        <f t="shared" si="25"/>
        <v>7.3006134969325176E-2</v>
      </c>
      <c r="K284" s="146">
        <v>1482</v>
      </c>
      <c r="L284" s="147">
        <f t="shared" si="25"/>
        <v>-0.15265866209262435</v>
      </c>
      <c r="M284" s="146"/>
      <c r="N284" s="147"/>
    </row>
    <row r="285" spans="2:14" ht="15.75" x14ac:dyDescent="0.25">
      <c r="B285" s="148" t="s">
        <v>33</v>
      </c>
      <c r="C285" s="149">
        <v>4839</v>
      </c>
      <c r="D285" s="150">
        <v>-0.63288066155830358</v>
      </c>
      <c r="E285" s="149">
        <v>2819</v>
      </c>
      <c r="F285" s="150">
        <f t="shared" si="25"/>
        <v>-0.41744162016945652</v>
      </c>
      <c r="G285" s="149">
        <v>7599</v>
      </c>
      <c r="H285" s="150">
        <f t="shared" si="25"/>
        <v>1.6956367506207877</v>
      </c>
      <c r="I285" s="149">
        <v>9961</v>
      </c>
      <c r="J285" s="150">
        <f t="shared" si="25"/>
        <v>0.31083037241742328</v>
      </c>
      <c r="K285" s="149">
        <v>9541</v>
      </c>
      <c r="L285" s="150">
        <f t="shared" si="25"/>
        <v>-4.216444132115249E-2</v>
      </c>
      <c r="M285" s="149">
        <v>4156</v>
      </c>
      <c r="N285" s="150">
        <v>-0.31532125205930805</v>
      </c>
    </row>
    <row r="286" spans="2:14" ht="6" customHeight="1" x14ac:dyDescent="0.25"/>
    <row r="287" spans="2:14" x14ac:dyDescent="0.25">
      <c r="B287" s="131" t="s">
        <v>58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E096-ADCE-4752-A2B7-82F6F753D7AD}">
  <sheetPr>
    <tabColor theme="7" tint="0.79998168889431442"/>
  </sheetPr>
  <dimension ref="A4:R23"/>
  <sheetViews>
    <sheetView showGridLines="0" topLeftCell="A4" zoomScaleNormal="10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242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69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70</v>
      </c>
    </row>
    <row r="6" spans="1:18" ht="22.5" thickTop="1" thickBot="1" x14ac:dyDescent="0.3">
      <c r="B6" s="134" t="s">
        <v>33</v>
      </c>
      <c r="C6" s="135" t="s">
        <v>135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72</v>
      </c>
      <c r="D8" s="142" t="s">
        <v>72</v>
      </c>
      <c r="E8" s="143" t="s">
        <v>136</v>
      </c>
      <c r="F8" s="142" t="s">
        <v>72</v>
      </c>
      <c r="G8" s="143" t="s">
        <v>137</v>
      </c>
      <c r="H8" s="142" t="s">
        <v>72</v>
      </c>
      <c r="I8" s="143" t="s">
        <v>138</v>
      </c>
      <c r="J8" s="142" t="s">
        <v>72</v>
      </c>
      <c r="K8" s="143" t="s">
        <v>139</v>
      </c>
      <c r="L8" s="144" t="s">
        <v>72</v>
      </c>
      <c r="M8" s="143" t="s">
        <v>254</v>
      </c>
      <c r="N8" s="144" t="s">
        <v>72</v>
      </c>
      <c r="O8" s="143" t="s">
        <v>255</v>
      </c>
      <c r="P8" s="144" t="s">
        <v>72</v>
      </c>
      <c r="Q8" s="143" t="s">
        <v>139</v>
      </c>
    </row>
    <row r="9" spans="1:18" x14ac:dyDescent="0.25">
      <c r="A9" s="1" t="s">
        <v>73</v>
      </c>
      <c r="B9" s="145" t="s">
        <v>74</v>
      </c>
      <c r="C9" s="146">
        <v>57089</v>
      </c>
      <c r="D9" s="146">
        <v>57351</v>
      </c>
      <c r="E9" s="147">
        <f t="shared" ref="E9:E21" si="0">D9/C9-1</f>
        <v>4.5893254392264105E-3</v>
      </c>
      <c r="F9" s="146">
        <v>61311</v>
      </c>
      <c r="G9" s="147">
        <f>F9/D9-1</f>
        <v>6.9048490871998824E-2</v>
      </c>
      <c r="H9" s="146">
        <v>4603</v>
      </c>
      <c r="I9" s="147">
        <f>IFERROR(H9/F9-1,"-")</f>
        <v>-0.9249237494087521</v>
      </c>
      <c r="J9" s="146">
        <v>36105</v>
      </c>
      <c r="K9" s="147">
        <f>IFERROR(J9/H9-1,"-")</f>
        <v>6.8437975233543344</v>
      </c>
      <c r="L9" s="146">
        <v>60088</v>
      </c>
      <c r="M9" s="147">
        <f t="shared" ref="M9:M21" si="1">IFERROR(L9/J9-1,"-")</f>
        <v>0.6642570281124498</v>
      </c>
      <c r="N9" s="146">
        <v>64481</v>
      </c>
      <c r="O9" s="147">
        <f>IFERROR(N9/L9-1,"-")</f>
        <v>7.3109439488749928E-2</v>
      </c>
      <c r="P9" s="146">
        <v>65410</v>
      </c>
      <c r="Q9" s="147">
        <f t="shared" ref="Q9:Q20" si="2">IFERROR(P9/N9-1,"-")</f>
        <v>1.4407344799243216E-2</v>
      </c>
    </row>
    <row r="10" spans="1:18" x14ac:dyDescent="0.25">
      <c r="A10" s="1" t="s">
        <v>75</v>
      </c>
      <c r="B10" s="145" t="s">
        <v>76</v>
      </c>
      <c r="C10" s="146">
        <v>54939</v>
      </c>
      <c r="D10" s="146">
        <v>52983</v>
      </c>
      <c r="E10" s="147">
        <f t="shared" si="0"/>
        <v>-3.5603123464205799E-2</v>
      </c>
      <c r="F10" s="146">
        <v>57643</v>
      </c>
      <c r="G10" s="147">
        <f t="shared" ref="G10:G20" si="3">F10/D10-1</f>
        <v>8.7952739557971338E-2</v>
      </c>
      <c r="H10" s="146">
        <v>6183</v>
      </c>
      <c r="I10" s="147">
        <f t="shared" ref="I10:I21" si="4">IFERROR(H10/F10-1,"-")</f>
        <v>-0.89273632531270053</v>
      </c>
      <c r="J10" s="146">
        <v>50459</v>
      </c>
      <c r="K10" s="147">
        <f t="shared" ref="K10:K21" si="5">IFERROR(J10/H10-1,"-")</f>
        <v>7.1609251172569941</v>
      </c>
      <c r="L10" s="146">
        <v>57829</v>
      </c>
      <c r="M10" s="147">
        <f t="shared" si="1"/>
        <v>0.14605917675736735</v>
      </c>
      <c r="N10" s="146">
        <v>66869</v>
      </c>
      <c r="O10" s="147">
        <f t="shared" ref="O10:O21" si="6">IFERROR(N10/L10-1,"-")</f>
        <v>0.1563229521520344</v>
      </c>
      <c r="P10" s="146">
        <v>68685</v>
      </c>
      <c r="Q10" s="147">
        <f t="shared" si="2"/>
        <v>2.7157576754549995E-2</v>
      </c>
    </row>
    <row r="11" spans="1:18" x14ac:dyDescent="0.25">
      <c r="A11" s="1" t="s">
        <v>77</v>
      </c>
      <c r="B11" s="145" t="s">
        <v>78</v>
      </c>
      <c r="C11" s="146">
        <v>75306</v>
      </c>
      <c r="D11" s="146">
        <v>68140</v>
      </c>
      <c r="E11" s="147">
        <f t="shared" si="0"/>
        <v>-9.5158420311794556E-2</v>
      </c>
      <c r="F11" s="146">
        <v>23288</v>
      </c>
      <c r="G11" s="147">
        <f t="shared" si="3"/>
        <v>-0.65823304960375695</v>
      </c>
      <c r="H11" s="146">
        <v>8151</v>
      </c>
      <c r="I11" s="147">
        <f t="shared" si="4"/>
        <v>-0.64999141188594978</v>
      </c>
      <c r="J11" s="146">
        <v>57186</v>
      </c>
      <c r="K11" s="147">
        <f t="shared" si="5"/>
        <v>6.0158262789841741</v>
      </c>
      <c r="L11" s="146">
        <v>66430</v>
      </c>
      <c r="M11" s="147">
        <f t="shared" si="1"/>
        <v>0.1616479557933761</v>
      </c>
      <c r="N11" s="146">
        <v>76278</v>
      </c>
      <c r="O11" s="147">
        <f t="shared" si="6"/>
        <v>0.14824627427367143</v>
      </c>
      <c r="P11" s="146">
        <v>79107</v>
      </c>
      <c r="Q11" s="147">
        <f t="shared" si="2"/>
        <v>3.7088020136867739E-2</v>
      </c>
    </row>
    <row r="12" spans="1:18" x14ac:dyDescent="0.25">
      <c r="A12" s="1" t="s">
        <v>79</v>
      </c>
      <c r="B12" s="145" t="s">
        <v>80</v>
      </c>
      <c r="C12" s="146">
        <v>63392</v>
      </c>
      <c r="D12" s="146">
        <v>63613</v>
      </c>
      <c r="E12" s="147">
        <f t="shared" si="0"/>
        <v>3.4862443210499361E-3</v>
      </c>
      <c r="F12" s="146">
        <v>0</v>
      </c>
      <c r="G12" s="147">
        <f t="shared" si="3"/>
        <v>-1</v>
      </c>
      <c r="H12" s="146">
        <v>8112</v>
      </c>
      <c r="I12" s="147" t="str">
        <f t="shared" si="4"/>
        <v>-</v>
      </c>
      <c r="J12" s="146">
        <v>60780</v>
      </c>
      <c r="K12" s="147">
        <f t="shared" si="5"/>
        <v>6.4926035502958577</v>
      </c>
      <c r="L12" s="146">
        <v>65148</v>
      </c>
      <c r="M12" s="147">
        <f t="shared" si="1"/>
        <v>7.1865745310957463E-2</v>
      </c>
      <c r="N12" s="146">
        <v>66545</v>
      </c>
      <c r="O12" s="147">
        <f t="shared" si="6"/>
        <v>2.1443482532080838E-2</v>
      </c>
      <c r="P12" s="146">
        <v>76454</v>
      </c>
      <c r="Q12" s="147">
        <f t="shared" si="2"/>
        <v>0.14890675482756022</v>
      </c>
    </row>
    <row r="13" spans="1:18" x14ac:dyDescent="0.25">
      <c r="A13" s="1" t="s">
        <v>81</v>
      </c>
      <c r="B13" s="145" t="s">
        <v>82</v>
      </c>
      <c r="C13" s="146">
        <v>67422</v>
      </c>
      <c r="D13" s="146">
        <v>65314</v>
      </c>
      <c r="E13" s="147">
        <f t="shared" si="0"/>
        <v>-3.1265758951084188E-2</v>
      </c>
      <c r="F13" s="146">
        <v>0</v>
      </c>
      <c r="G13" s="147">
        <f t="shared" si="3"/>
        <v>-1</v>
      </c>
      <c r="H13" s="146">
        <v>18010</v>
      </c>
      <c r="I13" s="147" t="str">
        <f t="shared" si="4"/>
        <v>-</v>
      </c>
      <c r="J13" s="146">
        <v>53595</v>
      </c>
      <c r="K13" s="147">
        <f t="shared" si="5"/>
        <v>1.975846751804553</v>
      </c>
      <c r="L13" s="146">
        <v>58098</v>
      </c>
      <c r="M13" s="147">
        <f t="shared" si="1"/>
        <v>8.4019031626084484E-2</v>
      </c>
      <c r="N13" s="146">
        <v>77065</v>
      </c>
      <c r="O13" s="147">
        <f t="shared" si="6"/>
        <v>0.32646562704396032</v>
      </c>
      <c r="P13" s="146">
        <v>77025</v>
      </c>
      <c r="Q13" s="147">
        <f t="shared" si="2"/>
        <v>-5.1904236683320004E-4</v>
      </c>
    </row>
    <row r="14" spans="1:18" x14ac:dyDescent="0.25">
      <c r="A14" s="1" t="s">
        <v>83</v>
      </c>
      <c r="B14" s="145" t="s">
        <v>84</v>
      </c>
      <c r="C14" s="146">
        <v>75651</v>
      </c>
      <c r="D14" s="146">
        <v>70924</v>
      </c>
      <c r="E14" s="147">
        <f t="shared" si="0"/>
        <v>-6.2484302917344081E-2</v>
      </c>
      <c r="F14" s="146">
        <v>0</v>
      </c>
      <c r="G14" s="147">
        <f t="shared" si="3"/>
        <v>-1</v>
      </c>
      <c r="H14" s="146">
        <v>25023</v>
      </c>
      <c r="I14" s="147" t="str">
        <f t="shared" si="4"/>
        <v>-</v>
      </c>
      <c r="J14" s="146">
        <v>63207</v>
      </c>
      <c r="K14" s="147">
        <f t="shared" si="5"/>
        <v>1.5259561203692602</v>
      </c>
      <c r="L14" s="146">
        <v>71344</v>
      </c>
      <c r="M14" s="147">
        <f t="shared" si="1"/>
        <v>0.12873574129447696</v>
      </c>
      <c r="N14" s="146">
        <v>83393</v>
      </c>
      <c r="O14" s="147">
        <f t="shared" si="6"/>
        <v>0.16888596097779773</v>
      </c>
      <c r="P14" s="146">
        <v>77257</v>
      </c>
      <c r="Q14" s="147">
        <f t="shared" si="2"/>
        <v>-7.3579317208878448E-2</v>
      </c>
    </row>
    <row r="15" spans="1:18" x14ac:dyDescent="0.25">
      <c r="A15" s="1" t="s">
        <v>85</v>
      </c>
      <c r="B15" s="145" t="s">
        <v>86</v>
      </c>
      <c r="C15" s="146">
        <v>74600</v>
      </c>
      <c r="D15" s="146">
        <v>72529</v>
      </c>
      <c r="E15" s="147">
        <f t="shared" si="0"/>
        <v>-2.7761394101876724E-2</v>
      </c>
      <c r="F15" s="146">
        <v>0</v>
      </c>
      <c r="G15" s="147">
        <f t="shared" si="3"/>
        <v>-1</v>
      </c>
      <c r="H15" s="146">
        <v>41575</v>
      </c>
      <c r="I15" s="147" t="str">
        <f t="shared" si="4"/>
        <v>-</v>
      </c>
      <c r="J15" s="146">
        <v>73949</v>
      </c>
      <c r="K15" s="147">
        <f t="shared" si="5"/>
        <v>0.77868911605532176</v>
      </c>
      <c r="L15" s="146">
        <v>74357</v>
      </c>
      <c r="M15" s="147">
        <f t="shared" si="1"/>
        <v>5.5173159880457234E-3</v>
      </c>
      <c r="N15" s="146">
        <v>90048</v>
      </c>
      <c r="O15" s="147">
        <f t="shared" si="6"/>
        <v>0.21102249956291952</v>
      </c>
      <c r="P15" s="146">
        <v>93840</v>
      </c>
      <c r="Q15" s="147">
        <f t="shared" si="2"/>
        <v>4.2110874200426363E-2</v>
      </c>
    </row>
    <row r="16" spans="1:18" x14ac:dyDescent="0.25">
      <c r="A16" s="1" t="s">
        <v>87</v>
      </c>
      <c r="B16" s="145" t="s">
        <v>88</v>
      </c>
      <c r="C16" s="146">
        <v>85012</v>
      </c>
      <c r="D16" s="146">
        <v>76074</v>
      </c>
      <c r="E16" s="147">
        <f t="shared" si="0"/>
        <v>-0.10513809815084929</v>
      </c>
      <c r="F16" s="146">
        <v>21705</v>
      </c>
      <c r="G16" s="147">
        <f t="shared" si="3"/>
        <v>-0.71468570076504456</v>
      </c>
      <c r="H16" s="146">
        <v>50036</v>
      </c>
      <c r="I16" s="147">
        <f t="shared" si="4"/>
        <v>1.3052752821930431</v>
      </c>
      <c r="J16" s="146">
        <v>65748</v>
      </c>
      <c r="K16" s="147">
        <f t="shared" si="5"/>
        <v>0.31401390998481093</v>
      </c>
      <c r="L16" s="146">
        <v>73184</v>
      </c>
      <c r="M16" s="147">
        <f t="shared" si="1"/>
        <v>0.11309849729269339</v>
      </c>
      <c r="N16" s="146">
        <v>89034</v>
      </c>
      <c r="O16" s="147">
        <f t="shared" si="6"/>
        <v>0.21657739396589415</v>
      </c>
      <c r="P16" s="146">
        <v>94925</v>
      </c>
      <c r="Q16" s="147">
        <f t="shared" si="2"/>
        <v>6.6165734438529133E-2</v>
      </c>
    </row>
    <row r="17" spans="1:17" x14ac:dyDescent="0.25">
      <c r="A17" s="1" t="s">
        <v>89</v>
      </c>
      <c r="B17" s="145" t="s">
        <v>90</v>
      </c>
      <c r="C17" s="146">
        <v>71902</v>
      </c>
      <c r="D17" s="146">
        <v>69073</v>
      </c>
      <c r="E17" s="147">
        <f t="shared" si="0"/>
        <v>-3.9345219882617966E-2</v>
      </c>
      <c r="F17" s="146">
        <v>17561</v>
      </c>
      <c r="G17" s="147">
        <f t="shared" si="3"/>
        <v>-0.74576173034325999</v>
      </c>
      <c r="H17" s="146">
        <v>48518</v>
      </c>
      <c r="I17" s="147">
        <f t="shared" si="4"/>
        <v>1.7628267182962247</v>
      </c>
      <c r="J17" s="146">
        <v>62173</v>
      </c>
      <c r="K17" s="147">
        <f t="shared" si="5"/>
        <v>0.28144193907415804</v>
      </c>
      <c r="L17" s="146">
        <v>71851</v>
      </c>
      <c r="M17" s="147">
        <f t="shared" si="1"/>
        <v>0.15566242581184753</v>
      </c>
      <c r="N17" s="146">
        <v>77584</v>
      </c>
      <c r="O17" s="147">
        <f t="shared" si="6"/>
        <v>7.9790121223086707E-2</v>
      </c>
      <c r="P17" s="146">
        <v>79102</v>
      </c>
      <c r="Q17" s="147">
        <f t="shared" si="2"/>
        <v>1.9565889874200826E-2</v>
      </c>
    </row>
    <row r="18" spans="1:17" x14ac:dyDescent="0.25">
      <c r="A18" s="1" t="s">
        <v>91</v>
      </c>
      <c r="B18" s="145" t="s">
        <v>92</v>
      </c>
      <c r="C18" s="146">
        <v>67652</v>
      </c>
      <c r="D18" s="146">
        <v>66991</v>
      </c>
      <c r="E18" s="147">
        <f t="shared" si="0"/>
        <v>-9.7705906698989375E-3</v>
      </c>
      <c r="F18" s="146">
        <v>14861</v>
      </c>
      <c r="G18" s="147">
        <f t="shared" si="3"/>
        <v>-0.77816423101610666</v>
      </c>
      <c r="H18" s="146">
        <v>52374</v>
      </c>
      <c r="I18" s="147">
        <f t="shared" si="4"/>
        <v>2.5242581252943945</v>
      </c>
      <c r="J18" s="146">
        <v>64171</v>
      </c>
      <c r="K18" s="147">
        <f t="shared" si="5"/>
        <v>0.22524535074655372</v>
      </c>
      <c r="L18" s="146">
        <v>70925</v>
      </c>
      <c r="M18" s="147">
        <f t="shared" si="1"/>
        <v>0.10525003506256714</v>
      </c>
      <c r="N18" s="146">
        <v>81853</v>
      </c>
      <c r="O18" s="147">
        <f t="shared" si="6"/>
        <v>0.15407825167430378</v>
      </c>
      <c r="P18" s="146">
        <v>83480</v>
      </c>
      <c r="Q18" s="147">
        <f t="shared" si="2"/>
        <v>1.9877096746606648E-2</v>
      </c>
    </row>
    <row r="19" spans="1:17" x14ac:dyDescent="0.25">
      <c r="A19" s="1" t="s">
        <v>93</v>
      </c>
      <c r="B19" s="145" t="s">
        <v>94</v>
      </c>
      <c r="C19" s="146">
        <v>63196</v>
      </c>
      <c r="D19" s="146">
        <v>66714</v>
      </c>
      <c r="E19" s="147">
        <f t="shared" si="0"/>
        <v>5.5668080258244101E-2</v>
      </c>
      <c r="F19" s="146">
        <v>6170</v>
      </c>
      <c r="G19" s="147">
        <f t="shared" si="3"/>
        <v>-0.90751566387864613</v>
      </c>
      <c r="H19" s="146">
        <v>47468</v>
      </c>
      <c r="I19" s="147">
        <f t="shared" si="4"/>
        <v>6.6933549432739063</v>
      </c>
      <c r="J19" s="146">
        <v>61752</v>
      </c>
      <c r="K19" s="147">
        <f t="shared" si="5"/>
        <v>0.30091851352490107</v>
      </c>
      <c r="L19" s="146">
        <v>66055</v>
      </c>
      <c r="M19" s="147">
        <f t="shared" si="1"/>
        <v>6.9681953620935433E-2</v>
      </c>
      <c r="N19" s="146">
        <v>73285</v>
      </c>
      <c r="O19" s="147">
        <f t="shared" si="6"/>
        <v>0.10945424267655746</v>
      </c>
      <c r="P19" s="146" t="s">
        <v>256</v>
      </c>
      <c r="Q19" s="147" t="str">
        <f t="shared" si="2"/>
        <v>-</v>
      </c>
    </row>
    <row r="20" spans="1:17" x14ac:dyDescent="0.25">
      <c r="A20" s="1" t="s">
        <v>95</v>
      </c>
      <c r="B20" s="145" t="s">
        <v>96</v>
      </c>
      <c r="C20" s="146">
        <v>60674</v>
      </c>
      <c r="D20" s="146">
        <v>62015</v>
      </c>
      <c r="E20" s="147">
        <f t="shared" si="0"/>
        <v>2.2101723967432596E-2</v>
      </c>
      <c r="F20" s="146">
        <v>8912</v>
      </c>
      <c r="G20" s="147">
        <f t="shared" si="3"/>
        <v>-0.85629283237926312</v>
      </c>
      <c r="H20" s="146">
        <v>44151</v>
      </c>
      <c r="I20" s="147">
        <f t="shared" si="4"/>
        <v>3.9541068222621183</v>
      </c>
      <c r="J20" s="146">
        <v>61100</v>
      </c>
      <c r="K20" s="147">
        <f t="shared" si="5"/>
        <v>0.38388711467463921</v>
      </c>
      <c r="L20" s="146">
        <v>62539</v>
      </c>
      <c r="M20" s="147">
        <f t="shared" si="1"/>
        <v>2.3551554828150634E-2</v>
      </c>
      <c r="N20" s="146">
        <v>67921</v>
      </c>
      <c r="O20" s="147">
        <f t="shared" si="6"/>
        <v>8.6058299621036394E-2</v>
      </c>
      <c r="P20" s="146" t="s">
        <v>256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33</v>
      </c>
      <c r="C21" s="149">
        <v>816835</v>
      </c>
      <c r="D21" s="149">
        <v>791721</v>
      </c>
      <c r="E21" s="150">
        <f t="shared" si="0"/>
        <v>-3.0745499397063059E-2</v>
      </c>
      <c r="F21" s="149">
        <v>225835</v>
      </c>
      <c r="G21" s="150">
        <f>F21/D21-1</f>
        <v>-0.71475431370394371</v>
      </c>
      <c r="H21" s="149">
        <v>354204</v>
      </c>
      <c r="I21" s="150">
        <f t="shared" si="4"/>
        <v>0.56841942125888378</v>
      </c>
      <c r="J21" s="149">
        <v>710225</v>
      </c>
      <c r="K21" s="150">
        <f t="shared" si="5"/>
        <v>1.0051298121986201</v>
      </c>
      <c r="L21" s="149">
        <v>797848</v>
      </c>
      <c r="M21" s="150">
        <f t="shared" si="1"/>
        <v>0.12337357879545219</v>
      </c>
      <c r="N21" s="149">
        <v>914356</v>
      </c>
      <c r="O21" s="150">
        <f t="shared" si="6"/>
        <v>0.14602781482187077</v>
      </c>
      <c r="P21" s="149">
        <v>632703</v>
      </c>
      <c r="Q21" s="150">
        <v>3.0942802254473989E-2</v>
      </c>
    </row>
    <row r="22" spans="1:17" ht="6" customHeight="1" x14ac:dyDescent="0.25"/>
    <row r="23" spans="1:17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71CE12CF-FA6F-49A3-922F-006853DBD4CC}"/>
</file>

<file path=customXml/itemProps2.xml><?xml version="1.0" encoding="utf-8"?>
<ds:datastoreItem xmlns:ds="http://schemas.openxmlformats.org/officeDocument/2006/customXml" ds:itemID="{76E998EA-FC62-4012-B537-79AE01D1BC00}"/>
</file>

<file path=customXml/itemProps3.xml><?xml version="1.0" encoding="utf-8"?>
<ds:datastoreItem xmlns:ds="http://schemas.openxmlformats.org/officeDocument/2006/customXml" ds:itemID="{D2F0B9EF-3D38-4E7E-9DC7-22D50E4C70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2025-12-17T13:38:30Z</dcterms:created>
  <dcterms:modified xsi:type="dcterms:W3CDTF">2025-12-17T13:39:25Z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0x010100F969C42FB1FA284BA60CDF94DEB4DBF3</vt:lpwstr>
  </property>
</Properties>
</file>